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nzugy2\Desktop\Hevesi Alexandra\2020. év\Bakonybél\2020. évi költségvetés\"/>
    </mc:Choice>
  </mc:AlternateContent>
  <xr:revisionPtr revIDLastSave="0" documentId="13_ncr:1_{5A79A459-12A1-458D-B484-2A91A8735065}" xr6:coauthVersionLast="45" xr6:coauthVersionMax="45" xr10:uidLastSave="{00000000-0000-0000-0000-000000000000}"/>
  <bookViews>
    <workbookView xWindow="-120" yWindow="-120" windowWidth="29040" windowHeight="15840" firstSheet="11" activeTab="16" xr2:uid="{00000000-000D-0000-FFFF-FFFF00000000}"/>
  </bookViews>
  <sheets>
    <sheet name="konszolidált" sheetId="27" r:id="rId1"/>
    <sheet name="1. Bakonybél" sheetId="1" r:id="rId2"/>
    <sheet name="2.1 kötelező" sheetId="5" r:id="rId3"/>
    <sheet name="2.2 önként vállalt" sheetId="2" r:id="rId4"/>
    <sheet name="2.3 államigazgatási" sheetId="6" r:id="rId5"/>
    <sheet name="3. adosságot keletkeztető ügyel" sheetId="7" r:id="rId6"/>
    <sheet name="4. saját bevételek bemutatása" sheetId="8" r:id="rId7"/>
    <sheet name="5.beruhási kiadások bemutatása" sheetId="9" r:id="rId8"/>
    <sheet name="6. felújítások bemutatása" sheetId="10" r:id="rId9"/>
    <sheet name="7. EU-s támogatások" sheetId="11" r:id="rId10"/>
    <sheet name="8.1 közös hivatal" sheetId="3" r:id="rId11"/>
    <sheet name="8.2 óvoda" sheetId="4" r:id="rId12"/>
    <sheet name="9.kitekintő határozat" sheetId="13" r:id="rId13"/>
    <sheet name="10.likviditási terv" sheetId="14" r:id="rId14"/>
    <sheet name="11.adott támogatások bemutatása" sheetId="23" r:id="rId15"/>
    <sheet name="12. tartozásállomány" sheetId="24" r:id="rId16"/>
    <sheet name="13. állami támogatások" sheetId="26" r:id="rId17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1" l="1"/>
  <c r="G11" i="1"/>
  <c r="D25" i="14" l="1"/>
  <c r="E25" i="14"/>
  <c r="F25" i="14"/>
  <c r="G25" i="14"/>
  <c r="H25" i="14"/>
  <c r="I25" i="14"/>
  <c r="J25" i="14"/>
  <c r="K25" i="14"/>
  <c r="L25" i="14"/>
  <c r="M25" i="14"/>
  <c r="N25" i="14"/>
  <c r="C25" i="14"/>
  <c r="D23" i="14"/>
  <c r="E23" i="14"/>
  <c r="F23" i="14"/>
  <c r="G23" i="14"/>
  <c r="H23" i="14"/>
  <c r="I23" i="14"/>
  <c r="J23" i="14"/>
  <c r="K23" i="14"/>
  <c r="L23" i="14"/>
  <c r="M23" i="14"/>
  <c r="N23" i="14"/>
  <c r="C23" i="14"/>
  <c r="D22" i="14"/>
  <c r="E22" i="14"/>
  <c r="F22" i="14"/>
  <c r="G22" i="14"/>
  <c r="H22" i="14"/>
  <c r="I22" i="14"/>
  <c r="J22" i="14"/>
  <c r="K22" i="14"/>
  <c r="L22" i="14"/>
  <c r="M22" i="14"/>
  <c r="N22" i="14"/>
  <c r="C22" i="14"/>
  <c r="D21" i="14"/>
  <c r="E21" i="14"/>
  <c r="F21" i="14"/>
  <c r="G21" i="14"/>
  <c r="H21" i="14"/>
  <c r="I21" i="14"/>
  <c r="J21" i="14"/>
  <c r="K21" i="14"/>
  <c r="L21" i="14"/>
  <c r="M21" i="14"/>
  <c r="N21" i="14"/>
  <c r="C21" i="14"/>
  <c r="D20" i="14"/>
  <c r="E20" i="14"/>
  <c r="F20" i="14"/>
  <c r="G20" i="14"/>
  <c r="H20" i="14"/>
  <c r="I20" i="14"/>
  <c r="J20" i="14"/>
  <c r="K20" i="14"/>
  <c r="L20" i="14"/>
  <c r="M20" i="14"/>
  <c r="N20" i="14"/>
  <c r="C20" i="14"/>
  <c r="D19" i="14"/>
  <c r="E19" i="14"/>
  <c r="F19" i="14"/>
  <c r="G19" i="14"/>
  <c r="H19" i="14"/>
  <c r="I19" i="14"/>
  <c r="J19" i="14"/>
  <c r="K19" i="14"/>
  <c r="L19" i="14"/>
  <c r="M19" i="14"/>
  <c r="N19" i="14"/>
  <c r="C19" i="14"/>
  <c r="D18" i="14"/>
  <c r="E18" i="14"/>
  <c r="F18" i="14"/>
  <c r="G18" i="14"/>
  <c r="H18" i="14"/>
  <c r="I18" i="14"/>
  <c r="J18" i="14"/>
  <c r="K18" i="14"/>
  <c r="L18" i="14"/>
  <c r="M18" i="14"/>
  <c r="N18" i="14"/>
  <c r="C18" i="14"/>
  <c r="D17" i="14"/>
  <c r="E17" i="14"/>
  <c r="F17" i="14"/>
  <c r="G17" i="14"/>
  <c r="H17" i="14"/>
  <c r="I17" i="14"/>
  <c r="J17" i="14"/>
  <c r="K17" i="14"/>
  <c r="L17" i="14"/>
  <c r="M17" i="14"/>
  <c r="N17" i="14"/>
  <c r="C17" i="14"/>
  <c r="D14" i="14"/>
  <c r="E14" i="14"/>
  <c r="F14" i="14"/>
  <c r="G14" i="14"/>
  <c r="H14" i="14"/>
  <c r="I14" i="14"/>
  <c r="J14" i="14"/>
  <c r="K14" i="14"/>
  <c r="L14" i="14"/>
  <c r="M14" i="14"/>
  <c r="N14" i="14"/>
  <c r="C14" i="14"/>
  <c r="D10" i="14"/>
  <c r="E10" i="14"/>
  <c r="F10" i="14"/>
  <c r="G10" i="14"/>
  <c r="H10" i="14"/>
  <c r="I10" i="14"/>
  <c r="J10" i="14"/>
  <c r="K10" i="14"/>
  <c r="L10" i="14"/>
  <c r="M10" i="14"/>
  <c r="N10" i="14"/>
  <c r="C10" i="14"/>
  <c r="D7" i="14"/>
  <c r="E7" i="14"/>
  <c r="F7" i="14"/>
  <c r="G7" i="14"/>
  <c r="H7" i="14"/>
  <c r="I7" i="14"/>
  <c r="J7" i="14"/>
  <c r="K7" i="14"/>
  <c r="L7" i="14"/>
  <c r="M7" i="14"/>
  <c r="N7" i="14"/>
  <c r="C7" i="14"/>
  <c r="D6" i="14"/>
  <c r="E6" i="14"/>
  <c r="F6" i="14"/>
  <c r="G6" i="14"/>
  <c r="H6" i="14"/>
  <c r="I6" i="14"/>
  <c r="J6" i="14"/>
  <c r="K6" i="14"/>
  <c r="L6" i="14"/>
  <c r="M6" i="14"/>
  <c r="N6" i="14"/>
  <c r="C6" i="14"/>
  <c r="C31" i="13"/>
  <c r="G13" i="4"/>
  <c r="G12" i="4"/>
  <c r="G11" i="4"/>
  <c r="D11" i="4"/>
  <c r="C14" i="1" l="1"/>
  <c r="C11" i="1"/>
  <c r="G13" i="1"/>
  <c r="D14" i="1"/>
  <c r="G29" i="1"/>
  <c r="E30" i="13" l="1"/>
  <c r="D30" i="13"/>
  <c r="C10" i="13"/>
  <c r="D9" i="14" l="1"/>
  <c r="E9" i="14"/>
  <c r="F9" i="14"/>
  <c r="G9" i="14"/>
  <c r="H9" i="14"/>
  <c r="I9" i="14"/>
  <c r="J9" i="14"/>
  <c r="K9" i="14"/>
  <c r="L9" i="14"/>
  <c r="M9" i="14"/>
  <c r="N9" i="14"/>
  <c r="C9" i="14"/>
  <c r="D30" i="27" l="1"/>
  <c r="D31" i="27"/>
  <c r="D22" i="27"/>
  <c r="D23" i="27"/>
  <c r="D24" i="27"/>
  <c r="D12" i="27"/>
  <c r="D13" i="27"/>
  <c r="D14" i="27"/>
  <c r="D15" i="27"/>
  <c r="D16" i="27"/>
  <c r="D17" i="27"/>
  <c r="D21" i="27"/>
  <c r="B21" i="26" l="1"/>
  <c r="N24" i="14"/>
  <c r="M24" i="14"/>
  <c r="L24" i="14"/>
  <c r="K24" i="14"/>
  <c r="J24" i="14"/>
  <c r="I24" i="14"/>
  <c r="H24" i="14"/>
  <c r="G24" i="14"/>
  <c r="F24" i="14"/>
  <c r="E24" i="14"/>
  <c r="D24" i="14"/>
  <c r="C24" i="14"/>
  <c r="P26" i="14"/>
  <c r="N8" i="14"/>
  <c r="N11" i="14"/>
  <c r="N12" i="14"/>
  <c r="N13" i="14"/>
  <c r="M8" i="14"/>
  <c r="M11" i="14"/>
  <c r="M12" i="14"/>
  <c r="M13" i="14"/>
  <c r="L8" i="14"/>
  <c r="L11" i="14"/>
  <c r="L12" i="14"/>
  <c r="L13" i="14"/>
  <c r="K8" i="14"/>
  <c r="K11" i="14"/>
  <c r="K12" i="14"/>
  <c r="K13" i="14"/>
  <c r="J8" i="14"/>
  <c r="J11" i="14"/>
  <c r="J12" i="14"/>
  <c r="J13" i="14"/>
  <c r="I8" i="14"/>
  <c r="I11" i="14"/>
  <c r="I12" i="14"/>
  <c r="I13" i="14"/>
  <c r="H8" i="14"/>
  <c r="H11" i="14"/>
  <c r="H12" i="14"/>
  <c r="H13" i="14"/>
  <c r="G8" i="14"/>
  <c r="G11" i="14"/>
  <c r="G12" i="14"/>
  <c r="G13" i="14"/>
  <c r="F8" i="14"/>
  <c r="F11" i="14"/>
  <c r="F12" i="14"/>
  <c r="F13" i="14"/>
  <c r="O7" i="14"/>
  <c r="E8" i="14"/>
  <c r="E11" i="14"/>
  <c r="E12" i="14"/>
  <c r="E13" i="14"/>
  <c r="D8" i="14"/>
  <c r="D11" i="14"/>
  <c r="D12" i="14"/>
  <c r="D13" i="14"/>
  <c r="C8" i="14"/>
  <c r="C11" i="14"/>
  <c r="C12" i="14"/>
  <c r="C13" i="14"/>
  <c r="P15" i="14"/>
  <c r="G30" i="27"/>
  <c r="G31" i="27"/>
  <c r="G29" i="27"/>
  <c r="F30" i="27"/>
  <c r="F31" i="27"/>
  <c r="F29" i="27"/>
  <c r="D29" i="27"/>
  <c r="C30" i="27"/>
  <c r="C31" i="27"/>
  <c r="C29" i="27"/>
  <c r="G21" i="27"/>
  <c r="G22" i="27"/>
  <c r="G23" i="27"/>
  <c r="G24" i="27"/>
  <c r="G20" i="27"/>
  <c r="F21" i="27"/>
  <c r="F22" i="27"/>
  <c r="F23" i="27"/>
  <c r="F24" i="27"/>
  <c r="F20" i="27"/>
  <c r="D20" i="27"/>
  <c r="C21" i="27"/>
  <c r="C22" i="27"/>
  <c r="C23" i="27"/>
  <c r="C24" i="27"/>
  <c r="C20" i="27"/>
  <c r="G14" i="27"/>
  <c r="G15" i="27"/>
  <c r="G16" i="27"/>
  <c r="G17" i="27"/>
  <c r="F12" i="27"/>
  <c r="F13" i="27"/>
  <c r="F14" i="27"/>
  <c r="F15" i="27"/>
  <c r="F16" i="27"/>
  <c r="F17" i="27"/>
  <c r="F11" i="27"/>
  <c r="C12" i="27"/>
  <c r="C13" i="27"/>
  <c r="C14" i="27"/>
  <c r="C15" i="27"/>
  <c r="C16" i="27"/>
  <c r="C17" i="27"/>
  <c r="C11" i="27"/>
  <c r="F28" i="27" l="1"/>
  <c r="D28" i="27"/>
  <c r="F18" i="27"/>
  <c r="O8" i="14"/>
  <c r="G28" i="27"/>
  <c r="C28" i="27"/>
  <c r="G25" i="27"/>
  <c r="F25" i="27"/>
  <c r="D25" i="27"/>
  <c r="C25" i="27"/>
  <c r="C18" i="27"/>
  <c r="F32" i="27" l="1"/>
  <c r="C32" i="27"/>
  <c r="C12" i="8"/>
  <c r="G30" i="5"/>
  <c r="G31" i="5"/>
  <c r="G29" i="5"/>
  <c r="F30" i="5"/>
  <c r="F31" i="5"/>
  <c r="F29" i="5"/>
  <c r="G21" i="5"/>
  <c r="G22" i="5"/>
  <c r="G23" i="5"/>
  <c r="G24" i="5"/>
  <c r="G20" i="5"/>
  <c r="F21" i="5"/>
  <c r="F22" i="5"/>
  <c r="F23" i="5"/>
  <c r="F24" i="5"/>
  <c r="F20" i="5"/>
  <c r="G12" i="5"/>
  <c r="G14" i="5"/>
  <c r="G15" i="5"/>
  <c r="G16" i="5"/>
  <c r="G17" i="5"/>
  <c r="G11" i="5"/>
  <c r="F12" i="5"/>
  <c r="F14" i="5"/>
  <c r="F15" i="5"/>
  <c r="F16" i="5"/>
  <c r="F17" i="5"/>
  <c r="F11" i="5"/>
  <c r="D30" i="5"/>
  <c r="D31" i="5"/>
  <c r="D29" i="5"/>
  <c r="C30" i="5"/>
  <c r="C31" i="5"/>
  <c r="C29" i="5"/>
  <c r="D21" i="5"/>
  <c r="D22" i="5"/>
  <c r="D23" i="5"/>
  <c r="D24" i="5"/>
  <c r="D20" i="5"/>
  <c r="C21" i="5"/>
  <c r="C22" i="5"/>
  <c r="C23" i="5"/>
  <c r="C24" i="5"/>
  <c r="C20" i="5"/>
  <c r="D15" i="5"/>
  <c r="D16" i="5"/>
  <c r="D17" i="5"/>
  <c r="C12" i="5"/>
  <c r="C13" i="5"/>
  <c r="C14" i="5"/>
  <c r="C15" i="5"/>
  <c r="C16" i="5"/>
  <c r="C17" i="5"/>
  <c r="D35" i="13"/>
  <c r="D37" i="13" s="1"/>
  <c r="E35" i="13"/>
  <c r="E37" i="13" s="1"/>
  <c r="C35" i="13"/>
  <c r="C37" i="13" s="1"/>
  <c r="E28" i="13"/>
  <c r="D28" i="13"/>
  <c r="C28" i="13"/>
  <c r="E10" i="13"/>
  <c r="E22" i="13" s="1"/>
  <c r="E24" i="13" s="1"/>
  <c r="D10" i="13"/>
  <c r="D22" i="13" s="1"/>
  <c r="D24" i="13" s="1"/>
  <c r="C22" i="13"/>
  <c r="C24" i="13" s="1"/>
  <c r="D39" i="23"/>
  <c r="N26" i="14"/>
  <c r="M26" i="14"/>
  <c r="L26" i="14"/>
  <c r="K26" i="14"/>
  <c r="J26" i="14"/>
  <c r="I26" i="14"/>
  <c r="H26" i="14"/>
  <c r="G26" i="14"/>
  <c r="F26" i="14"/>
  <c r="E26" i="14"/>
  <c r="D26" i="14"/>
  <c r="C26" i="14"/>
  <c r="O25" i="14"/>
  <c r="O24" i="14"/>
  <c r="O23" i="14"/>
  <c r="O22" i="14"/>
  <c r="O21" i="14"/>
  <c r="O20" i="14"/>
  <c r="O19" i="14"/>
  <c r="O18" i="14"/>
  <c r="O17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O14" i="14"/>
  <c r="O13" i="14"/>
  <c r="O12" i="14"/>
  <c r="O11" i="14"/>
  <c r="O10" i="14"/>
  <c r="O9" i="14"/>
  <c r="O6" i="14"/>
  <c r="F20" i="24"/>
  <c r="E20" i="24"/>
  <c r="D20" i="24"/>
  <c r="C20" i="24"/>
  <c r="G19" i="24"/>
  <c r="G18" i="24"/>
  <c r="G17" i="24"/>
  <c r="G16" i="24"/>
  <c r="G15" i="24"/>
  <c r="G14" i="24"/>
  <c r="D56" i="11"/>
  <c r="A51" i="11"/>
  <c r="D49" i="11"/>
  <c r="C49" i="11"/>
  <c r="B49" i="11"/>
  <c r="E48" i="11"/>
  <c r="E47" i="11"/>
  <c r="E46" i="11"/>
  <c r="E45" i="11"/>
  <c r="E44" i="11"/>
  <c r="E43" i="11"/>
  <c r="E42" i="11"/>
  <c r="D39" i="11"/>
  <c r="C39" i="11"/>
  <c r="B39" i="11"/>
  <c r="E38" i="11"/>
  <c r="E37" i="11"/>
  <c r="E36" i="11"/>
  <c r="E35" i="11"/>
  <c r="E34" i="11"/>
  <c r="E33" i="11"/>
  <c r="E32" i="11"/>
  <c r="D26" i="11"/>
  <c r="C26" i="11"/>
  <c r="B26" i="11"/>
  <c r="E25" i="11"/>
  <c r="E24" i="11"/>
  <c r="E23" i="11"/>
  <c r="E22" i="11"/>
  <c r="D16" i="11"/>
  <c r="C16" i="11"/>
  <c r="B16" i="11"/>
  <c r="E15" i="11"/>
  <c r="E14" i="11"/>
  <c r="E13" i="11"/>
  <c r="E12" i="11"/>
  <c r="E10" i="11"/>
  <c r="E9" i="11"/>
  <c r="D18" i="11"/>
  <c r="D31" i="11" s="1"/>
  <c r="D41" i="11" s="1"/>
  <c r="C18" i="11"/>
  <c r="C31" i="11" s="1"/>
  <c r="C41" i="11" s="1"/>
  <c r="B18" i="11"/>
  <c r="B31" i="11" s="1"/>
  <c r="B41" i="11" s="1"/>
  <c r="E25" i="10"/>
  <c r="D25" i="10"/>
  <c r="B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E24" i="9"/>
  <c r="D24" i="9"/>
  <c r="B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G28" i="6"/>
  <c r="F28" i="6"/>
  <c r="D28" i="6"/>
  <c r="C28" i="6"/>
  <c r="G25" i="6"/>
  <c r="F25" i="6"/>
  <c r="D25" i="6"/>
  <c r="C25" i="6"/>
  <c r="G18" i="6"/>
  <c r="D18" i="6"/>
  <c r="F18" i="6"/>
  <c r="C18" i="6"/>
  <c r="C32" i="6" s="1"/>
  <c r="G28" i="5"/>
  <c r="C28" i="5"/>
  <c r="E27" i="14" l="1"/>
  <c r="I27" i="14"/>
  <c r="D28" i="5"/>
  <c r="D25" i="5"/>
  <c r="C25" i="5"/>
  <c r="F24" i="9"/>
  <c r="E16" i="11"/>
  <c r="E39" i="11"/>
  <c r="E49" i="11"/>
  <c r="F25" i="5"/>
  <c r="G25" i="5"/>
  <c r="F28" i="5"/>
  <c r="N27" i="14"/>
  <c r="M27" i="14"/>
  <c r="J27" i="14"/>
  <c r="F27" i="14"/>
  <c r="O26" i="14"/>
  <c r="O15" i="14"/>
  <c r="G27" i="14"/>
  <c r="K27" i="14"/>
  <c r="D27" i="14"/>
  <c r="H27" i="14"/>
  <c r="L27" i="14"/>
  <c r="E26" i="11"/>
  <c r="F25" i="10"/>
  <c r="G32" i="6"/>
  <c r="D32" i="6"/>
  <c r="G20" i="24"/>
  <c r="C27" i="14"/>
  <c r="F32" i="6"/>
  <c r="D13" i="5" l="1"/>
  <c r="O27" i="14"/>
  <c r="H32" i="6"/>
  <c r="G12" i="27"/>
  <c r="G11" i="27"/>
  <c r="D11" i="27"/>
  <c r="C28" i="1"/>
  <c r="C18" i="1"/>
  <c r="G28" i="4"/>
  <c r="F28" i="4"/>
  <c r="D28" i="4"/>
  <c r="C28" i="4"/>
  <c r="G25" i="4"/>
  <c r="F25" i="4"/>
  <c r="D25" i="4"/>
  <c r="C25" i="4"/>
  <c r="F18" i="4"/>
  <c r="C18" i="4"/>
  <c r="G28" i="3"/>
  <c r="F28" i="3"/>
  <c r="D28" i="3"/>
  <c r="C28" i="3"/>
  <c r="G25" i="3"/>
  <c r="F25" i="3"/>
  <c r="D25" i="3"/>
  <c r="C25" i="3"/>
  <c r="F18" i="3"/>
  <c r="D18" i="3"/>
  <c r="C18" i="3"/>
  <c r="G18" i="3"/>
  <c r="D32" i="3" l="1"/>
  <c r="F32" i="3"/>
  <c r="C32" i="3"/>
  <c r="G13" i="27"/>
  <c r="G18" i="27" s="1"/>
  <c r="G32" i="27" s="1"/>
  <c r="G13" i="5"/>
  <c r="G18" i="5" s="1"/>
  <c r="G32" i="5" s="1"/>
  <c r="G18" i="4"/>
  <c r="G32" i="4" s="1"/>
  <c r="D18" i="4"/>
  <c r="D32" i="4" s="1"/>
  <c r="C32" i="4"/>
  <c r="F32" i="4"/>
  <c r="G32" i="3"/>
  <c r="G28" i="1" l="1"/>
  <c r="F28" i="1"/>
  <c r="D28" i="1"/>
  <c r="G25" i="1"/>
  <c r="F25" i="1"/>
  <c r="D25" i="1"/>
  <c r="C25" i="1"/>
  <c r="C32" i="1" s="1"/>
  <c r="G18" i="1"/>
  <c r="F18" i="1"/>
  <c r="D18" i="1" l="1"/>
  <c r="D32" i="1" s="1"/>
  <c r="D14" i="5"/>
  <c r="D12" i="5"/>
  <c r="G32" i="1"/>
  <c r="F32" i="1"/>
  <c r="G28" i="2"/>
  <c r="F28" i="2"/>
  <c r="D28" i="2"/>
  <c r="C28" i="2"/>
  <c r="G25" i="2"/>
  <c r="F25" i="2"/>
  <c r="D25" i="2"/>
  <c r="C25" i="2"/>
  <c r="G18" i="2"/>
  <c r="H32" i="1" l="1"/>
  <c r="D18" i="27"/>
  <c r="D32" i="27" s="1"/>
  <c r="F18" i="2"/>
  <c r="F32" i="2" s="1"/>
  <c r="F13" i="5"/>
  <c r="F18" i="5" s="1"/>
  <c r="F32" i="5" s="1"/>
  <c r="C18" i="2"/>
  <c r="C32" i="2" s="1"/>
  <c r="C11" i="5"/>
  <c r="C18" i="5" s="1"/>
  <c r="C32" i="5" s="1"/>
  <c r="D18" i="2"/>
  <c r="D32" i="2" s="1"/>
  <c r="G34" i="2" s="1"/>
  <c r="D11" i="5"/>
  <c r="D18" i="5" s="1"/>
  <c r="D32" i="5" s="1"/>
  <c r="H32" i="5" s="1"/>
  <c r="G32" i="2"/>
</calcChain>
</file>

<file path=xl/sharedStrings.xml><?xml version="1.0" encoding="utf-8"?>
<sst xmlns="http://schemas.openxmlformats.org/spreadsheetml/2006/main" count="772" uniqueCount="294">
  <si>
    <t xml:space="preserve">BAKONYBÉL KÖZSÉGI ÖNKORMÁNYZAT BEVÉTELEINEK ÉS KIADÁSAINAK </t>
  </si>
  <si>
    <t>önként vállalt feladat</t>
  </si>
  <si>
    <t>adatok Ft-ban</t>
  </si>
  <si>
    <t>A</t>
  </si>
  <si>
    <t>B</t>
  </si>
  <si>
    <t>C</t>
  </si>
  <si>
    <t>D</t>
  </si>
  <si>
    <t>E</t>
  </si>
  <si>
    <t>F</t>
  </si>
  <si>
    <t>Sor-szám</t>
  </si>
  <si>
    <t>Megnevezés</t>
  </si>
  <si>
    <t>I. Működési célú bevételek</t>
  </si>
  <si>
    <t>I. Működési költségvetés</t>
  </si>
  <si>
    <t>1.) Intézményi működési bevételek</t>
  </si>
  <si>
    <t>1.) Személyi juttatások</t>
  </si>
  <si>
    <t>2.) Közhatalmi bevételek</t>
  </si>
  <si>
    <t>2.) Munkaadókat terhelő járulékok</t>
  </si>
  <si>
    <t>3.1) Működési támogatások-normatíva</t>
  </si>
  <si>
    <t>3.) Dologi kiadások</t>
  </si>
  <si>
    <t>3.2) Működési támogatások-egyéb</t>
  </si>
  <si>
    <t>4.) Ellátottak pénzbeli juttatásai</t>
  </si>
  <si>
    <t>4.) Működési célú támogatásértékű bevételek</t>
  </si>
  <si>
    <t>5.) Egyéb működési kiadások</t>
  </si>
  <si>
    <t>5.) Működési célra átvett pénzeszközök</t>
  </si>
  <si>
    <t>6.) Általános működési tartalék</t>
  </si>
  <si>
    <t>6.) Előző évi működési pénzmaradvány igénybev.</t>
  </si>
  <si>
    <t>7.) Működési céltartalék</t>
  </si>
  <si>
    <t>Működési célú bevételek összesen:</t>
  </si>
  <si>
    <t>Működési célú kiadások összesen:</t>
  </si>
  <si>
    <t>II. Felhalmozási célú bevételek</t>
  </si>
  <si>
    <t>II. Felhalmozási költségvetés</t>
  </si>
  <si>
    <t>1.) Saját felhalmozási bevételek</t>
  </si>
  <si>
    <t>1.) Beruházások</t>
  </si>
  <si>
    <t>2.) Felhalmozási támogatások</t>
  </si>
  <si>
    <t>2.) Felújítások</t>
  </si>
  <si>
    <t>3.) Felhalmozási célú támogatásértékű bevételek</t>
  </si>
  <si>
    <t>3.) Egyéb felhalmozási kiadások</t>
  </si>
  <si>
    <t>4.) Felhalmozási célra átvett pénzeszközök</t>
  </si>
  <si>
    <t>4.) Általános felhalmozási tartalék</t>
  </si>
  <si>
    <t>5.) Felhalmozási céltartalék</t>
  </si>
  <si>
    <t>Felhalm. célú bevételek összesen:</t>
  </si>
  <si>
    <t>Felhalm. célú kiadások összesen:</t>
  </si>
  <si>
    <t>III. Kölcsönök</t>
  </si>
  <si>
    <t>IV. Finanszírozási bevételek</t>
  </si>
  <si>
    <t>IV. Finanszírozási kiadások</t>
  </si>
  <si>
    <t>1.) Működési célú finanszírozási bevételek megelőlegezés</t>
  </si>
  <si>
    <t>1.) Működési célú finanszírozási kiadások</t>
  </si>
  <si>
    <t>2.) Felhalmozási célú finanszírozási bevételek</t>
  </si>
  <si>
    <t>2.) Felhalmozási célú finanszírozási kiad.</t>
  </si>
  <si>
    <t>3.) Előző évi felhalmozási pénzmaradvány igénybev.</t>
  </si>
  <si>
    <t>BEVÉTELI FŐÖSSZEG:</t>
  </si>
  <si>
    <t>KIADÁSI FŐÖSSZEG:</t>
  </si>
  <si>
    <t xml:space="preserve">BAKONYBÉLI KÖZÖS ÖNKORMÁNYZATI HIVATAL BEVÉTELEINEK ÉS KIADÁSAINAK </t>
  </si>
  <si>
    <t xml:space="preserve">BAKONYBÉLI SZENT GELLÉRT NAPKÖZIOTTHONOS ÓVODA BEVÉTELEINEK ÉS KIADÁSAINAK </t>
  </si>
  <si>
    <t>kötelező feladat</t>
  </si>
  <si>
    <t>államigazgatási feladatok</t>
  </si>
  <si>
    <t>MEGNEVEZÉS</t>
  </si>
  <si>
    <t>Évek</t>
  </si>
  <si>
    <t>Összesen
(F=C+D+E)</t>
  </si>
  <si>
    <t>1.</t>
  </si>
  <si>
    <t>Nemleges</t>
  </si>
  <si>
    <t>2.</t>
  </si>
  <si>
    <t>3.</t>
  </si>
  <si>
    <t>4.</t>
  </si>
  <si>
    <t>5.</t>
  </si>
  <si>
    <t>6.</t>
  </si>
  <si>
    <t>ÖSSZES KÖTELEZETTSÉG</t>
  </si>
  <si>
    <t>Bakonybél Község Önkormányzat adósságot keletkeztető ügyletekből és kezességvállalásokból fennálló kötelezettségei</t>
  </si>
  <si>
    <t>Bevételi jogcímek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</si>
  <si>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</si>
  <si>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</si>
  <si>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</si>
  <si>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</si>
  <si>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</si>
  <si>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</si>
  <si>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</si>
  <si>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</si>
  <si>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Bakonybél Község Önkormányzat saját bevételeinek részletezése az adósságot keletkeztető ügyletből származó tárgyévi fizetési kötelezettség megállapításához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</si>
  <si>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</si>
  <si>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</si>
  <si>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</si>
  <si>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</si>
  <si>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F=(B-D-E)</t>
  </si>
  <si>
    <t>ÖSSZESEN:</t>
  </si>
  <si>
    <t>Adatok Ft-ban</t>
  </si>
  <si>
    <t>Felújítási kiadások előirányzata felújításonként</t>
  </si>
  <si>
    <t>Felújítás  megnevezése</t>
  </si>
  <si>
    <t>Európai Uniós támogatással megvalósuló projektek</t>
  </si>
  <si>
    <t>bevételei, kiadásai, támogatások</t>
  </si>
  <si>
    <t>EU-s projekt neve, azonosítója:</t>
  </si>
  <si>
    <t>Ezer forintban!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</si>
  <si>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</si>
  <si>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</si>
  <si>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</si>
  <si>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</si>
  <si>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</si>
  <si>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</si>
  <si>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</si>
  <si>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</si>
  <si>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</si>
  <si>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</si>
  <si>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</si>
  <si>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</si>
  <si>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</si>
  <si>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</si>
  <si>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</si>
  <si>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Támogatott neve</t>
  </si>
  <si>
    <t>Hozzájárulás  (E Ft)</t>
  </si>
  <si>
    <t>Adatszolgáltatás 
az elismert tartozásállományról</t>
  </si>
  <si>
    <t>Költségvetési szerv neve:</t>
  </si>
  <si>
    <t>30 napon túli elismert tartozásállomány összesen: ……………0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</si>
  <si>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</si>
  <si>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</si>
  <si>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</si>
  <si>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</si>
  <si>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</si>
  <si>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</si>
  <si>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</si>
  <si>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</si>
  <si>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</si>
  <si>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</si>
  <si>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</si>
  <si>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7.</t>
  </si>
  <si>
    <t>költségvetési szerv vezetője</t>
  </si>
  <si>
    <t>Éves eredeti kiadási előirányzat:                      Ft</t>
  </si>
  <si>
    <t>Bakonybél Község Önkormányzata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</si>
  <si>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</si>
  <si>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</si>
  <si>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</si>
  <si>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</si>
  <si>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</si>
  <si>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</si>
  <si>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</si>
  <si>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</si>
  <si>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</si>
  <si>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</si>
  <si>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</si>
  <si>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</si>
  <si>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Bevételek</t>
  </si>
  <si>
    <t>Önkormányzatok működési támogatásai</t>
  </si>
  <si>
    <t>Működési célú támogatások ÁH-on belül</t>
  </si>
  <si>
    <t>Felhalmozási célú támogatások ÁH-on belül</t>
  </si>
  <si>
    <t>Közhatalmi bevételek</t>
  </si>
  <si>
    <t>Működési bevételek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</si>
  <si>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</si>
  <si>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</si>
  <si>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</si>
  <si>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</si>
  <si>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</si>
  <si>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</si>
  <si>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</si>
  <si>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</si>
  <si>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</si>
  <si>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</si>
  <si>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</si>
  <si>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</si>
  <si>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</si>
  <si>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</si>
  <si>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</si>
  <si>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</si>
  <si>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</si>
  <si>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</si>
  <si>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</si>
  <si>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</si>
  <si>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</si>
  <si>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</si>
  <si>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</si>
  <si>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</si>
  <si>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</si>
  <si>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</si>
  <si>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</si>
  <si>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</si>
  <si>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Finanszírozási kiadások</t>
  </si>
  <si>
    <t>22.</t>
  </si>
  <si>
    <t>Kiadások összesen:</t>
  </si>
  <si>
    <t>23.</t>
  </si>
  <si>
    <t>Egyenleg</t>
  </si>
  <si>
    <t>adatok forintban</t>
  </si>
  <si>
    <t>Jogcím</t>
  </si>
  <si>
    <t>Zöldterület gazdálkodással kapcsolatos feladatok támogatása</t>
  </si>
  <si>
    <t>Közvilágítás fenntartásának támogatása</t>
  </si>
  <si>
    <t>Köztemető fenntartással kapcsolatos feladatok támogatása</t>
  </si>
  <si>
    <t>Közutak fenntartásának támogatása</t>
  </si>
  <si>
    <t>Egyéb önkormányzati feladatok támogatása</t>
  </si>
  <si>
    <t>Üdülőhelyi feladatok</t>
  </si>
  <si>
    <t>Szociális feladatok támogatása</t>
  </si>
  <si>
    <t>Könyvári és kulturális feladatok támogatása</t>
  </si>
  <si>
    <t>Szociális étkeztetés</t>
  </si>
  <si>
    <t>Gyermekétkeztetés támogatása</t>
  </si>
  <si>
    <t>Sor-
szám</t>
  </si>
  <si>
    <t>Támogatott szervezet neve</t>
  </si>
  <si>
    <t>Támogatás célja</t>
  </si>
  <si>
    <t>Támogatás összge</t>
  </si>
  <si>
    <t>működési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</si>
  <si>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</si>
  <si>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</si>
  <si>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</si>
  <si>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</si>
  <si>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</si>
  <si>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</si>
  <si>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</si>
  <si>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</si>
  <si>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</si>
  <si>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</si>
  <si>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B E V É T E L E K</t>
  </si>
  <si>
    <t>Ezer forintban</t>
  </si>
  <si>
    <t>Bevételi jogcím</t>
  </si>
  <si>
    <t>2020. évi</t>
  </si>
  <si>
    <t>Önkormányzat működési támogatásai</t>
  </si>
  <si>
    <t>Működési célú támogatások államháztartáson belülről</t>
  </si>
  <si>
    <t>Felhalmozási célú támogatások államháztartáson belülről</t>
  </si>
  <si>
    <t xml:space="preserve">4. </t>
  </si>
  <si>
    <t>Közhatalmi bevételek (4.1.+4.2.+4.3.+4.4.)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</si>
  <si>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</si>
  <si>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</si>
  <si>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</si>
  <si>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</si>
  <si>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</si>
  <si>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</si>
  <si>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</si>
  <si>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</si>
  <si>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</si>
  <si>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</si>
  <si>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</si>
  <si>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</si>
  <si>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</si>
  <si>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</si>
  <si>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 xml:space="preserve">Működési bevételek </t>
  </si>
  <si>
    <t xml:space="preserve">7. </t>
  </si>
  <si>
    <t xml:space="preserve">Működési célú átvett pénzeszközök </t>
  </si>
  <si>
    <t xml:space="preserve">Felhalmozási célú átvett pénzeszközök </t>
  </si>
  <si>
    <t>KÖLTSÉGVETÉSI BEVÉTELEK ÖSSZESEN: (1+…+8)</t>
  </si>
  <si>
    <t xml:space="preserve">FINANSZÍROZÁSI BEVÉTELEK ÖSSZESEN: </t>
  </si>
  <si>
    <t>KÖLTSÉGVETÉSI ÉS FINANSZÍROZÁSI BEVÉTELEK ÖSSZESEN: (9+10)</t>
  </si>
  <si>
    <t>K I A D Á S O K</t>
  </si>
  <si>
    <t>2. sz. táblázat</t>
  </si>
  <si>
    <t>Kiadási jogcímek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</si>
  <si>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</si>
  <si>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</si>
  <si>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</si>
  <si>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</si>
  <si>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</si>
  <si>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</si>
  <si>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</si>
  <si>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</si>
  <si>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Eszközbeszerzés</t>
  </si>
  <si>
    <t>Temető felújítás</t>
  </si>
  <si>
    <t>KONSZOLIDÁLT</t>
  </si>
  <si>
    <t>Helyi egyesületek</t>
  </si>
  <si>
    <t>Polgármesteri illetmény támogatás</t>
  </si>
  <si>
    <t>Család- és gyermekjóléti szolgálat</t>
  </si>
  <si>
    <t>Közös Önkormányzati Hivatal működésének támogatása</t>
  </si>
  <si>
    <t>2019. ÉVI KÖLTSÉGVETÉSI MÉRLEGE</t>
  </si>
  <si>
    <t>2018. évi teljesítés</t>
  </si>
  <si>
    <t>2019. év eredeti előirányzat</t>
  </si>
  <si>
    <t>Szent Gellért Tér felújítása</t>
  </si>
  <si>
    <t>2021. évi</t>
  </si>
  <si>
    <t>1. melléklet a …/2020.(…)önkormányzati rendelethez</t>
  </si>
  <si>
    <t>2020. ÉVI KÖLTSÉGVETÉSI MÉRLEGE</t>
  </si>
  <si>
    <t>2019. évi teljesítés</t>
  </si>
  <si>
    <t>2020. év eredeti előirányzat</t>
  </si>
  <si>
    <t>8.1. melléklet a …/2020.(…)önkormányzati rendelethez</t>
  </si>
  <si>
    <t>8.2. melléklet a …/2020.(…)önkormányzati rendelethez</t>
  </si>
  <si>
    <t>2.2. melléklet a …/2020.(…)önkormányzati rendelethez</t>
  </si>
  <si>
    <t>3. melléklet a …/2020.(…)önkormányzati rendelethez</t>
  </si>
  <si>
    <t>2020.évi előirányzat</t>
  </si>
  <si>
    <t>2020</t>
  </si>
  <si>
    <t>5. melléklet a …/2020.(…)önkormányzati rendelethez</t>
  </si>
  <si>
    <t>Saját felújítás</t>
  </si>
  <si>
    <t>2019.12.31-ig felhasznált összeg</t>
  </si>
  <si>
    <t>2020 évi előirányzat</t>
  </si>
  <si>
    <t>2020. év utáni szükséglet</t>
  </si>
  <si>
    <t>Felhasznált érték 2019. 12.31-ig</t>
  </si>
  <si>
    <t>2020. évi előirányzat</t>
  </si>
  <si>
    <t>2020. év</t>
  </si>
  <si>
    <t>2021.év</t>
  </si>
  <si>
    <t>2022. év</t>
  </si>
  <si>
    <t>7. melléklet a …/2020.(…)önkormányzati rendelethez</t>
  </si>
  <si>
    <t>9. melléklet a …/2020.(…)önkormányzati rendelethez</t>
  </si>
  <si>
    <t>2022. évi</t>
  </si>
  <si>
    <t>Adatok Forintban</t>
  </si>
  <si>
    <t>2020. évben céljelleggel juttatott támogatásokról")</t>
  </si>
  <si>
    <t>11. melléklet a …/2020.(…)önkormányzati rendelethez</t>
  </si>
  <si>
    <t>12. melléklet a …/2020.(…)önkormányzati rendelethez</t>
  </si>
  <si>
    <t>13. melléklet a …/2020.(…)önkormányzati rendelethez</t>
  </si>
  <si>
    <t>2020.évi általános működés és ágazati feladatok támogatásának alakulása jogcímenként</t>
  </si>
  <si>
    <t>2020. évi támogatás összesen</t>
  </si>
  <si>
    <t>Köznevelési feladatok</t>
  </si>
  <si>
    <t>2.1. melléklet a …/2020.(…)önkormányzati rendelethez</t>
  </si>
  <si>
    <t>2.3. melléklet a …/2020.(…)önkormányzati rendelethez</t>
  </si>
  <si>
    <t>4. melléklet a …/2020.(…)önkormányzati rendelethez</t>
  </si>
  <si>
    <t>6. melléklet a …/2020.(…)önkormányzati rendelethez</t>
  </si>
  <si>
    <t>10. melléklet a …/2020.(…)önkormányzati rendelethez</t>
  </si>
  <si>
    <t>Előirányzat felhasználási terv 2020.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</si>
</sst>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0&quot;.&quot;"/>
  </numFmts>
  <fonts count="4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Garamond"/>
      <family val="1"/>
      <charset val="238"/>
    </font>
    <font>
      <sz val="8"/>
      <name val="Times New Roman"/>
      <family val="1"/>
      <charset val="238"/>
    </font>
    <font>
      <sz val="8"/>
      <name val="Garamond"/>
      <family val="1"/>
      <charset val="238"/>
    </font>
    <font>
      <b/>
      <sz val="12"/>
      <name val="Garamond"/>
      <family val="1"/>
      <charset val="238"/>
    </font>
    <font>
      <b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b/>
      <sz val="9"/>
      <name val="Garamond"/>
      <family val="1"/>
      <charset val="238"/>
    </font>
    <font>
      <sz val="7"/>
      <name val="Garamond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b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sz val="8"/>
      <color theme="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lightHorizontal"/>
    </fill>
    <fill>
      <patternFill patternType="darkHorizontal"/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12" fillId="0" borderId="0"/>
    <xf numFmtId="164" fontId="12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164" fontId="46" fillId="0" borderId="0" applyFont="0" applyFill="0" applyBorder="0" applyAlignment="0" applyProtection="0"/>
  </cellStyleXfs>
  <cellXfs count="362">
    <xf numFmtId="0" fontId="0" fillId="0" borderId="0" xfId="0"/>
    <xf numFmtId="0" fontId="2" fillId="0" borderId="0" xfId="1" applyFont="1" applyAlignment="1">
      <alignment horizontal="center"/>
    </xf>
    <xf numFmtId="0" fontId="0" fillId="0" borderId="0" xfId="0"/>
    <xf numFmtId="0" fontId="4" fillId="0" borderId="0" xfId="0" applyFont="1" applyAlignment="1"/>
    <xf numFmtId="0" fontId="2" fillId="0" borderId="0" xfId="1" applyFont="1"/>
    <xf numFmtId="0" fontId="4" fillId="0" borderId="0" xfId="0" applyFont="1" applyAlignment="1">
      <alignment horizontal="right"/>
    </xf>
    <xf numFmtId="3" fontId="5" fillId="0" borderId="0" xfId="1" applyNumberFormat="1" applyFont="1" applyAlignment="1">
      <alignment horizontal="center"/>
    </xf>
    <xf numFmtId="0" fontId="2" fillId="0" borderId="0" xfId="0" applyFont="1" applyAlignment="1"/>
    <xf numFmtId="0" fontId="2" fillId="2" borderId="1" xfId="1" applyFont="1" applyFill="1" applyBorder="1" applyAlignment="1">
      <alignment horizontal="center"/>
    </xf>
    <xf numFmtId="3" fontId="6" fillId="2" borderId="1" xfId="1" applyNumberFormat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3" fontId="8" fillId="0" borderId="1" xfId="1" applyNumberFormat="1" applyFont="1" applyBorder="1" applyAlignment="1"/>
    <xf numFmtId="3" fontId="4" fillId="0" borderId="1" xfId="1" applyNumberFormat="1" applyFont="1" applyBorder="1"/>
    <xf numFmtId="3" fontId="7" fillId="0" borderId="1" xfId="1" applyNumberFormat="1" applyFont="1" applyBorder="1"/>
    <xf numFmtId="3" fontId="4" fillId="0" borderId="1" xfId="1" applyNumberFormat="1" applyFont="1" applyBorder="1" applyAlignment="1"/>
    <xf numFmtId="3" fontId="4" fillId="0" borderId="1" xfId="1" applyNumberFormat="1" applyFont="1" applyFill="1" applyBorder="1" applyAlignment="1"/>
    <xf numFmtId="0" fontId="9" fillId="0" borderId="1" xfId="1" applyFont="1" applyBorder="1" applyAlignment="1">
      <alignment horizontal="center" vertical="center"/>
    </xf>
    <xf numFmtId="3" fontId="8" fillId="0" borderId="1" xfId="1" applyNumberFormat="1" applyFont="1" applyFill="1" applyBorder="1" applyAlignment="1">
      <alignment vertical="center"/>
    </xf>
    <xf numFmtId="3" fontId="8" fillId="0" borderId="1" xfId="1" applyNumberFormat="1" applyFont="1" applyBorder="1" applyAlignment="1">
      <alignment vertical="center"/>
    </xf>
    <xf numFmtId="3" fontId="4" fillId="0" borderId="1" xfId="1" applyNumberFormat="1" applyFont="1" applyBorder="1" applyAlignment="1">
      <alignment horizontal="left"/>
    </xf>
    <xf numFmtId="3" fontId="8" fillId="0" borderId="1" xfId="1" applyNumberFormat="1" applyFont="1" applyFill="1" applyBorder="1" applyAlignment="1">
      <alignment horizontal="left" vertical="center"/>
    </xf>
    <xf numFmtId="3" fontId="8" fillId="0" borderId="1" xfId="1" applyNumberFormat="1" applyFont="1" applyBorder="1" applyAlignment="1">
      <alignment horizontal="right" vertical="center"/>
    </xf>
    <xf numFmtId="3" fontId="8" fillId="0" borderId="1" xfId="1" applyNumberFormat="1" applyFont="1" applyFill="1" applyBorder="1" applyAlignment="1">
      <alignment horizontal="left"/>
    </xf>
    <xf numFmtId="3" fontId="8" fillId="0" borderId="1" xfId="1" applyNumberFormat="1" applyFont="1" applyBorder="1"/>
    <xf numFmtId="3" fontId="8" fillId="0" borderId="1" xfId="1" applyNumberFormat="1" applyFont="1" applyFill="1" applyBorder="1" applyAlignment="1">
      <alignment horizontal="center"/>
    </xf>
    <xf numFmtId="3" fontId="8" fillId="0" borderId="1" xfId="1" applyNumberFormat="1" applyFont="1" applyFill="1" applyBorder="1" applyAlignment="1"/>
    <xf numFmtId="3" fontId="10" fillId="0" borderId="1" xfId="1" applyNumberFormat="1" applyFont="1" applyFill="1" applyBorder="1" applyAlignment="1">
      <alignment horizontal="left"/>
    </xf>
    <xf numFmtId="3" fontId="4" fillId="0" borderId="1" xfId="1" applyNumberFormat="1" applyFont="1" applyFill="1" applyBorder="1" applyAlignment="1">
      <alignment horizontal="left"/>
    </xf>
    <xf numFmtId="0" fontId="9" fillId="2" borderId="1" xfId="1" applyFont="1" applyFill="1" applyBorder="1" applyAlignment="1">
      <alignment horizontal="center" vertical="center"/>
    </xf>
    <xf numFmtId="3" fontId="8" fillId="2" borderId="1" xfId="1" applyNumberFormat="1" applyFont="1" applyFill="1" applyBorder="1" applyAlignment="1">
      <alignment horizontal="center" vertical="center"/>
    </xf>
    <xf numFmtId="3" fontId="8" fillId="2" borderId="1" xfId="1" applyNumberFormat="1" applyFont="1" applyFill="1" applyBorder="1" applyAlignment="1">
      <alignment vertical="center"/>
    </xf>
    <xf numFmtId="3" fontId="0" fillId="0" borderId="0" xfId="0" applyNumberFormat="1"/>
    <xf numFmtId="0" fontId="3" fillId="0" borderId="0" xfId="0" applyFont="1" applyAlignment="1">
      <alignment horizontal="left"/>
    </xf>
    <xf numFmtId="0" fontId="0" fillId="0" borderId="0" xfId="0"/>
    <xf numFmtId="165" fontId="14" fillId="0" borderId="0" xfId="6" applyNumberFormat="1" applyFont="1" applyFill="1" applyBorder="1" applyAlignment="1" applyProtection="1">
      <alignment horizontal="centerContinuous" vertical="center"/>
    </xf>
    <xf numFmtId="0" fontId="22" fillId="0" borderId="8" xfId="6" applyFont="1" applyFill="1" applyBorder="1" applyAlignment="1">
      <alignment horizontal="center" vertical="center"/>
    </xf>
    <xf numFmtId="0" fontId="22" fillId="0" borderId="9" xfId="6" applyFont="1" applyFill="1" applyBorder="1" applyAlignment="1">
      <alignment horizontal="center" vertical="center"/>
    </xf>
    <xf numFmtId="0" fontId="22" fillId="0" borderId="12" xfId="6" applyFont="1" applyFill="1" applyBorder="1" applyAlignment="1">
      <alignment horizontal="center" vertical="center"/>
    </xf>
    <xf numFmtId="0" fontId="22" fillId="0" borderId="13" xfId="6" applyFont="1" applyFill="1" applyBorder="1" applyAlignment="1">
      <alignment horizontal="center" vertical="center"/>
    </xf>
    <xf numFmtId="0" fontId="22" fillId="0" borderId="19" xfId="6" applyFont="1" applyFill="1" applyBorder="1" applyAlignment="1">
      <alignment horizontal="center" vertical="center"/>
    </xf>
    <xf numFmtId="0" fontId="22" fillId="0" borderId="10" xfId="6" applyFont="1" applyFill="1" applyBorder="1" applyAlignment="1">
      <alignment horizontal="center" vertical="center"/>
    </xf>
    <xf numFmtId="0" fontId="36" fillId="0" borderId="13" xfId="6" applyFont="1" applyFill="1" applyBorder="1"/>
    <xf numFmtId="166" fontId="22" fillId="0" borderId="23" xfId="3" applyNumberFormat="1" applyFont="1" applyFill="1" applyBorder="1"/>
    <xf numFmtId="166" fontId="22" fillId="0" borderId="15" xfId="3" applyNumberFormat="1" applyFont="1" applyFill="1" applyBorder="1"/>
    <xf numFmtId="0" fontId="22" fillId="0" borderId="3" xfId="6" applyFont="1" applyFill="1" applyBorder="1" applyProtection="1">
      <protection locked="0"/>
    </xf>
    <xf numFmtId="166" fontId="22" fillId="0" borderId="3" xfId="3" applyNumberFormat="1" applyFont="1" applyFill="1" applyBorder="1" applyProtection="1">
      <protection locked="0"/>
    </xf>
    <xf numFmtId="0" fontId="22" fillId="0" borderId="1" xfId="6" applyFont="1" applyFill="1" applyBorder="1" applyProtection="1">
      <protection locked="0"/>
    </xf>
    <xf numFmtId="166" fontId="22" fillId="0" borderId="1" xfId="3" applyNumberFormat="1" applyFont="1" applyFill="1" applyBorder="1" applyProtection="1">
      <protection locked="0"/>
    </xf>
    <xf numFmtId="0" fontId="22" fillId="0" borderId="6" xfId="6" applyFont="1" applyFill="1" applyBorder="1" applyProtection="1">
      <protection locked="0"/>
    </xf>
    <xf numFmtId="166" fontId="22" fillId="0" borderId="6" xfId="3" applyNumberFormat="1" applyFont="1" applyFill="1" applyBorder="1" applyProtection="1">
      <protection locked="0"/>
    </xf>
    <xf numFmtId="0" fontId="36" fillId="0" borderId="12" xfId="6" applyFont="1" applyFill="1" applyBorder="1" applyAlignment="1">
      <alignment horizontal="center" vertical="center"/>
    </xf>
    <xf numFmtId="166" fontId="36" fillId="0" borderId="13" xfId="6" applyNumberFormat="1" applyFont="1" applyFill="1" applyBorder="1"/>
    <xf numFmtId="166" fontId="36" fillId="0" borderId="19" xfId="6" applyNumberFormat="1" applyFont="1" applyFill="1" applyBorder="1"/>
    <xf numFmtId="167" fontId="36" fillId="0" borderId="6" xfId="6" applyNumberFormat="1" applyFont="1" applyFill="1" applyBorder="1" applyAlignment="1">
      <alignment horizontal="center" vertical="center" wrapText="1"/>
    </xf>
    <xf numFmtId="0" fontId="3" fillId="0" borderId="0" xfId="0" applyFont="1" applyAlignment="1"/>
    <xf numFmtId="165" fontId="0" fillId="0" borderId="0" xfId="0" applyNumberFormat="1" applyFill="1" applyAlignment="1" applyProtection="1">
      <alignment horizontal="center" vertical="center" wrapText="1"/>
    </xf>
    <xf numFmtId="0" fontId="34" fillId="0" borderId="3" xfId="6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33" fillId="0" borderId="13" xfId="6" applyFont="1" applyFill="1" applyBorder="1" applyAlignment="1" applyProtection="1">
      <alignment horizontal="center" vertical="center" wrapText="1"/>
    </xf>
    <xf numFmtId="165" fontId="14" fillId="0" borderId="0" xfId="6" applyNumberFormat="1" applyFont="1" applyFill="1" applyBorder="1" applyAlignment="1" applyProtection="1">
      <alignment horizontal="centerContinuous" vertical="center" wrapText="1"/>
    </xf>
    <xf numFmtId="0" fontId="28" fillId="0" borderId="1" xfId="6" applyFont="1" applyFill="1" applyBorder="1" applyAlignment="1" applyProtection="1">
      <alignment horizontal="left" vertical="center" wrapText="1" indent="1"/>
    </xf>
    <xf numFmtId="0" fontId="28" fillId="0" borderId="6" xfId="6" applyFont="1" applyFill="1" applyBorder="1" applyAlignment="1" applyProtection="1">
      <alignment horizontal="left" vertical="center" wrapText="1" indent="1"/>
    </xf>
    <xf numFmtId="49" fontId="28" fillId="0" borderId="8" xfId="6" applyNumberFormat="1" applyFont="1" applyFill="1" applyBorder="1" applyAlignment="1" applyProtection="1">
      <alignment horizontal="left" vertical="center" wrapText="1" indent="1"/>
    </xf>
    <xf numFmtId="49" fontId="28" fillId="0" borderId="9" xfId="6" applyNumberFormat="1" applyFont="1" applyFill="1" applyBorder="1" applyAlignment="1" applyProtection="1">
      <alignment horizontal="left" vertical="center" wrapText="1" indent="1"/>
    </xf>
    <xf numFmtId="49" fontId="28" fillId="0" borderId="10" xfId="6" applyNumberFormat="1" applyFont="1" applyFill="1" applyBorder="1" applyAlignment="1" applyProtection="1">
      <alignment horizontal="left" vertical="center" wrapText="1" indent="1"/>
    </xf>
    <xf numFmtId="0" fontId="26" fillId="0" borderId="12" xfId="6" applyFont="1" applyFill="1" applyBorder="1" applyAlignment="1" applyProtection="1">
      <alignment horizontal="left" vertical="center" wrapText="1" indent="1"/>
    </xf>
    <xf numFmtId="0" fontId="26" fillId="0" borderId="13" xfId="6" applyFont="1" applyFill="1" applyBorder="1" applyAlignment="1" applyProtection="1">
      <alignment horizontal="left" vertical="center" wrapText="1" indent="1"/>
    </xf>
    <xf numFmtId="0" fontId="17" fillId="0" borderId="12" xfId="6" applyFont="1" applyFill="1" applyBorder="1" applyAlignment="1" applyProtection="1">
      <alignment horizontal="center" vertical="center" wrapText="1"/>
    </xf>
    <xf numFmtId="0" fontId="17" fillId="0" borderId="13" xfId="6" applyFont="1" applyFill="1" applyBorder="1" applyAlignment="1" applyProtection="1">
      <alignment horizontal="center" vertical="center" wrapText="1"/>
    </xf>
    <xf numFmtId="0" fontId="26" fillId="0" borderId="13" xfId="6" applyFont="1" applyFill="1" applyBorder="1" applyAlignment="1" applyProtection="1">
      <alignment vertical="center" wrapText="1"/>
    </xf>
    <xf numFmtId="0" fontId="26" fillId="0" borderId="12" xfId="6" applyFont="1" applyFill="1" applyBorder="1" applyAlignment="1" applyProtection="1">
      <alignment horizontal="center" vertical="center" wrapText="1"/>
    </xf>
    <xf numFmtId="0" fontId="26" fillId="0" borderId="13" xfId="6" applyFont="1" applyFill="1" applyBorder="1" applyAlignment="1" applyProtection="1">
      <alignment horizontal="center" vertical="center" wrapText="1"/>
    </xf>
    <xf numFmtId="0" fontId="17" fillId="0" borderId="13" xfId="7" applyFont="1" applyFill="1" applyBorder="1" applyAlignment="1" applyProtection="1">
      <alignment horizontal="left" vertical="center" indent="1"/>
    </xf>
    <xf numFmtId="0" fontId="35" fillId="0" borderId="14" xfId="7" applyFont="1" applyFill="1" applyBorder="1" applyAlignment="1" applyProtection="1">
      <alignment horizontal="center" vertical="center" wrapText="1"/>
    </xf>
    <xf numFmtId="0" fontId="35" fillId="0" borderId="17" xfId="7" applyFont="1" applyFill="1" applyBorder="1" applyAlignment="1" applyProtection="1">
      <alignment horizontal="center" vertical="center"/>
    </xf>
    <xf numFmtId="0" fontId="35" fillId="0" borderId="25" xfId="7" applyFont="1" applyFill="1" applyBorder="1" applyAlignment="1" applyProtection="1">
      <alignment horizontal="center" vertical="center"/>
    </xf>
    <xf numFmtId="0" fontId="19" fillId="0" borderId="0" xfId="7" applyFill="1" applyProtection="1"/>
    <xf numFmtId="0" fontId="28" fillId="0" borderId="12" xfId="7" applyFont="1" applyFill="1" applyBorder="1" applyAlignment="1" applyProtection="1">
      <alignment horizontal="left" vertical="center" indent="1"/>
    </xf>
    <xf numFmtId="0" fontId="19" fillId="0" borderId="0" xfId="7" applyFill="1" applyAlignment="1" applyProtection="1">
      <alignment vertical="center"/>
    </xf>
    <xf numFmtId="0" fontId="28" fillId="0" borderId="7" xfId="7" applyFont="1" applyFill="1" applyBorder="1" applyAlignment="1" applyProtection="1">
      <alignment horizontal="left" vertical="center" indent="1"/>
    </xf>
    <xf numFmtId="165" fontId="28" fillId="0" borderId="2" xfId="7" applyNumberFormat="1" applyFont="1" applyFill="1" applyBorder="1" applyAlignment="1" applyProtection="1">
      <alignment vertical="center"/>
      <protection locked="0"/>
    </xf>
    <xf numFmtId="0" fontId="28" fillId="0" borderId="8" xfId="7" applyFont="1" applyFill="1" applyBorder="1" applyAlignment="1" applyProtection="1">
      <alignment horizontal="left" vertical="center" indent="1"/>
    </xf>
    <xf numFmtId="165" fontId="28" fillId="0" borderId="1" xfId="7" applyNumberFormat="1" applyFont="1" applyFill="1" applyBorder="1" applyAlignment="1" applyProtection="1">
      <alignment vertical="center"/>
      <protection locked="0"/>
    </xf>
    <xf numFmtId="165" fontId="28" fillId="0" borderId="15" xfId="7" applyNumberFormat="1" applyFont="1" applyFill="1" applyBorder="1" applyAlignment="1" applyProtection="1">
      <alignment vertical="center"/>
    </xf>
    <xf numFmtId="0" fontId="19" fillId="0" borderId="0" xfId="7" applyFill="1" applyAlignment="1" applyProtection="1">
      <alignment vertical="center"/>
      <protection locked="0"/>
    </xf>
    <xf numFmtId="165" fontId="28" fillId="0" borderId="3" xfId="7" applyNumberFormat="1" applyFont="1" applyFill="1" applyBorder="1" applyAlignment="1" applyProtection="1">
      <alignment vertical="center"/>
      <protection locked="0"/>
    </xf>
    <xf numFmtId="165" fontId="28" fillId="0" borderId="23" xfId="7" applyNumberFormat="1" applyFont="1" applyFill="1" applyBorder="1" applyAlignment="1" applyProtection="1">
      <alignment vertical="center"/>
    </xf>
    <xf numFmtId="165" fontId="26" fillId="0" borderId="13" xfId="7" applyNumberFormat="1" applyFont="1" applyFill="1" applyBorder="1" applyAlignment="1" applyProtection="1">
      <alignment vertical="center"/>
    </xf>
    <xf numFmtId="165" fontId="26" fillId="0" borderId="19" xfId="7" applyNumberFormat="1" applyFont="1" applyFill="1" applyBorder="1" applyAlignment="1" applyProtection="1">
      <alignment vertical="center"/>
    </xf>
    <xf numFmtId="0" fontId="28" fillId="0" borderId="9" xfId="7" applyFont="1" applyFill="1" applyBorder="1" applyAlignment="1" applyProtection="1">
      <alignment horizontal="left" vertical="center" indent="1"/>
    </xf>
    <xf numFmtId="0" fontId="26" fillId="0" borderId="12" xfId="7" applyFont="1" applyFill="1" applyBorder="1" applyAlignment="1" applyProtection="1">
      <alignment horizontal="left" vertical="center" indent="1"/>
    </xf>
    <xf numFmtId="165" fontId="26" fillId="0" borderId="13" xfId="7" applyNumberFormat="1" applyFont="1" applyFill="1" applyBorder="1" applyProtection="1"/>
    <xf numFmtId="165" fontId="26" fillId="0" borderId="19" xfId="7" applyNumberFormat="1" applyFont="1" applyFill="1" applyBorder="1" applyProtection="1"/>
    <xf numFmtId="0" fontId="19" fillId="0" borderId="0" xfId="7" applyFill="1" applyProtection="1">
      <protection locked="0"/>
    </xf>
    <xf numFmtId="0" fontId="22" fillId="0" borderId="0" xfId="7" applyFont="1" applyFill="1" applyProtection="1"/>
    <xf numFmtId="0" fontId="40" fillId="0" borderId="0" xfId="7" applyFont="1" applyFill="1" applyProtection="1">
      <protection locked="0"/>
    </xf>
    <xf numFmtId="0" fontId="30" fillId="0" borderId="0" xfId="7" applyFont="1" applyFill="1" applyProtection="1">
      <protection locked="0"/>
    </xf>
    <xf numFmtId="0" fontId="33" fillId="0" borderId="13" xfId="6" applyFont="1" applyFill="1" applyBorder="1" applyAlignment="1" applyProtection="1">
      <alignment horizontal="left" vertical="center" wrapText="1" indent="1"/>
    </xf>
    <xf numFmtId="165" fontId="41" fillId="0" borderId="31" xfId="6" applyNumberFormat="1" applyFont="1" applyFill="1" applyBorder="1" applyAlignment="1" applyProtection="1">
      <alignment horizontal="left" vertical="center"/>
    </xf>
    <xf numFmtId="165" fontId="14" fillId="0" borderId="0" xfId="6" applyNumberFormat="1" applyFont="1" applyFill="1" applyBorder="1" applyAlignment="1" applyProtection="1">
      <alignment horizontal="centerContinuous" vertical="center"/>
    </xf>
    <xf numFmtId="0" fontId="29" fillId="0" borderId="0" xfId="2" applyFont="1" applyFill="1" applyBorder="1" applyAlignment="1" applyProtection="1">
      <alignment horizontal="right"/>
    </xf>
    <xf numFmtId="0" fontId="17" fillId="0" borderId="32" xfId="6" applyFont="1" applyFill="1" applyBorder="1" applyAlignment="1" applyProtection="1">
      <alignment horizontal="center" vertical="center" wrapText="1"/>
    </xf>
    <xf numFmtId="0" fontId="33" fillId="0" borderId="11" xfId="6" applyFont="1" applyFill="1" applyBorder="1" applyAlignment="1" applyProtection="1">
      <alignment horizontal="center" vertical="center" wrapText="1"/>
    </xf>
    <xf numFmtId="0" fontId="33" fillId="0" borderId="4" xfId="6" applyFont="1" applyFill="1" applyBorder="1" applyAlignment="1" applyProtection="1">
      <alignment horizontal="center" vertical="center" wrapText="1"/>
    </xf>
    <xf numFmtId="0" fontId="33" fillId="0" borderId="18" xfId="6" applyFont="1" applyFill="1" applyBorder="1" applyAlignment="1" applyProtection="1">
      <alignment horizontal="center" vertical="center" wrapText="1"/>
    </xf>
    <xf numFmtId="0" fontId="34" fillId="0" borderId="12" xfId="6" applyFont="1" applyFill="1" applyBorder="1" applyAlignment="1" applyProtection="1">
      <alignment horizontal="center" vertical="center"/>
    </xf>
    <xf numFmtId="0" fontId="34" fillId="0" borderId="11" xfId="6" applyFont="1" applyFill="1" applyBorder="1" applyAlignment="1" applyProtection="1">
      <alignment horizontal="center" vertical="center"/>
    </xf>
    <xf numFmtId="0" fontId="34" fillId="0" borderId="8" xfId="6" applyFont="1" applyFill="1" applyBorder="1" applyAlignment="1" applyProtection="1">
      <alignment horizontal="center" vertical="center"/>
    </xf>
    <xf numFmtId="0" fontId="34" fillId="0" borderId="10" xfId="6" applyFont="1" applyFill="1" applyBorder="1" applyAlignment="1" applyProtection="1">
      <alignment horizontal="center" vertical="center"/>
    </xf>
    <xf numFmtId="166" fontId="33" fillId="0" borderId="19" xfId="3" applyNumberFormat="1" applyFont="1" applyFill="1" applyBorder="1" applyProtection="1"/>
    <xf numFmtId="165" fontId="26" fillId="0" borderId="32" xfId="6" applyNumberFormat="1" applyFont="1" applyFill="1" applyBorder="1" applyAlignment="1" applyProtection="1">
      <alignment horizontal="right" vertical="center" wrapText="1" indent="1"/>
    </xf>
    <xf numFmtId="165" fontId="28" fillId="0" borderId="41" xfId="6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" xfId="7" applyFont="1" applyFill="1" applyBorder="1" applyAlignment="1" applyProtection="1">
      <alignment horizontal="left" vertical="center" indent="1"/>
    </xf>
    <xf numFmtId="0" fontId="28" fillId="0" borderId="3" xfId="7" applyFont="1" applyFill="1" applyBorder="1" applyAlignment="1" applyProtection="1">
      <alignment horizontal="left" vertical="center" wrapText="1" indent="1"/>
    </xf>
    <xf numFmtId="0" fontId="28" fillId="0" borderId="1" xfId="7" applyFont="1" applyFill="1" applyBorder="1" applyAlignment="1" applyProtection="1">
      <alignment horizontal="left" vertical="center" wrapText="1" indent="1"/>
    </xf>
    <xf numFmtId="0" fontId="28" fillId="0" borderId="3" xfId="7" applyFont="1" applyFill="1" applyBorder="1" applyAlignment="1" applyProtection="1">
      <alignment horizontal="left" vertical="center" indent="1"/>
    </xf>
    <xf numFmtId="0" fontId="17" fillId="0" borderId="13" xfId="7" applyFont="1" applyFill="1" applyBorder="1" applyAlignment="1" applyProtection="1">
      <alignment horizontal="left" indent="1"/>
    </xf>
    <xf numFmtId="165" fontId="28" fillId="0" borderId="18" xfId="6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5" xfId="6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19" xfId="6" applyNumberFormat="1" applyFont="1" applyFill="1" applyBorder="1" applyAlignment="1" applyProtection="1">
      <alignment horizontal="right" vertical="center" wrapText="1" indent="1"/>
    </xf>
    <xf numFmtId="166" fontId="34" fillId="0" borderId="43" xfId="3" applyNumberFormat="1" applyFont="1" applyFill="1" applyBorder="1" applyProtection="1">
      <protection locked="0"/>
    </xf>
    <xf numFmtId="166" fontId="34" fillId="0" borderId="41" xfId="3" applyNumberFormat="1" applyFont="1" applyFill="1" applyBorder="1" applyProtection="1">
      <protection locked="0"/>
    </xf>
    <xf numFmtId="166" fontId="34" fillId="0" borderId="36" xfId="3" applyNumberFormat="1" applyFont="1" applyFill="1" applyBorder="1" applyProtection="1">
      <protection locked="0"/>
    </xf>
    <xf numFmtId="0" fontId="16" fillId="0" borderId="44" xfId="6" applyFont="1" applyFill="1" applyBorder="1" applyAlignment="1" applyProtection="1">
      <alignment horizontal="center" vertical="center" wrapText="1"/>
    </xf>
    <xf numFmtId="0" fontId="16" fillId="0" borderId="44" xfId="6" applyFont="1" applyFill="1" applyBorder="1" applyAlignment="1" applyProtection="1">
      <alignment vertical="center" wrapText="1"/>
    </xf>
    <xf numFmtId="165" fontId="16" fillId="0" borderId="44" xfId="6" applyNumberFormat="1" applyFont="1" applyFill="1" applyBorder="1" applyAlignment="1" applyProtection="1">
      <alignment horizontal="right" vertical="center" wrapText="1" indent="1"/>
    </xf>
    <xf numFmtId="0" fontId="19" fillId="0" borderId="0" xfId="6" applyFont="1" applyFill="1" applyAlignment="1" applyProtection="1">
      <alignment horizontal="right" vertical="center" indent="1"/>
    </xf>
    <xf numFmtId="0" fontId="42" fillId="0" borderId="1" xfId="2" applyFont="1" applyBorder="1" applyAlignment="1">
      <alignment horizontal="justify" wrapText="1"/>
    </xf>
    <xf numFmtId="0" fontId="42" fillId="0" borderId="1" xfId="2" applyFont="1" applyBorder="1" applyAlignment="1">
      <alignment wrapText="1"/>
    </xf>
    <xf numFmtId="0" fontId="42" fillId="0" borderId="24" xfId="2" applyFont="1" applyBorder="1" applyAlignment="1">
      <alignment wrapText="1"/>
    </xf>
    <xf numFmtId="165" fontId="26" fillId="0" borderId="13" xfId="6" applyNumberFormat="1" applyFont="1" applyFill="1" applyBorder="1" applyAlignment="1" applyProtection="1">
      <alignment horizontal="right" vertical="center" wrapText="1" indent="1"/>
    </xf>
    <xf numFmtId="165" fontId="28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13" xfId="6" applyNumberFormat="1" applyFont="1" applyFill="1" applyBorder="1" applyAlignment="1" applyProtection="1">
      <alignment horizontal="right" vertical="center" wrapText="1" indent="1"/>
    </xf>
    <xf numFmtId="0" fontId="17" fillId="0" borderId="37" xfId="6" applyFont="1" applyFill="1" applyBorder="1" applyAlignment="1" applyProtection="1">
      <alignment horizontal="center" vertical="center" wrapText="1"/>
    </xf>
    <xf numFmtId="0" fontId="26" fillId="0" borderId="14" xfId="6" applyFont="1" applyFill="1" applyBorder="1" applyAlignment="1" applyProtection="1">
      <alignment horizontal="center" vertical="center" wrapText="1"/>
    </xf>
    <xf numFmtId="0" fontId="26" fillId="0" borderId="17" xfId="6" applyFont="1" applyFill="1" applyBorder="1" applyAlignment="1" applyProtection="1">
      <alignment horizontal="center" vertical="center" wrapText="1"/>
    </xf>
    <xf numFmtId="165" fontId="33" fillId="0" borderId="32" xfId="6" applyNumberFormat="1" applyFont="1" applyFill="1" applyBorder="1" applyAlignment="1" applyProtection="1">
      <alignment horizontal="right" vertical="center" wrapText="1" indent="1"/>
    </xf>
    <xf numFmtId="0" fontId="26" fillId="0" borderId="32" xfId="6" applyFont="1" applyFill="1" applyBorder="1" applyAlignment="1" applyProtection="1">
      <alignment horizontal="center" vertical="center" wrapText="1"/>
    </xf>
    <xf numFmtId="165" fontId="26" fillId="0" borderId="13" xfId="6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2" xfId="7" applyFont="1" applyFill="1" applyBorder="1" applyAlignment="1" applyProtection="1">
      <alignment horizontal="left" vertical="center" wrapText="1" indent="1"/>
    </xf>
    <xf numFmtId="0" fontId="26" fillId="0" borderId="20" xfId="6" applyFont="1" applyFill="1" applyBorder="1" applyAlignment="1" applyProtection="1">
      <alignment horizontal="left" vertical="center" wrapText="1" indent="1"/>
    </xf>
    <xf numFmtId="0" fontId="26" fillId="0" borderId="47" xfId="6" applyFont="1" applyFill="1" applyBorder="1" applyAlignment="1" applyProtection="1">
      <alignment horizontal="center" vertical="center" wrapText="1"/>
    </xf>
    <xf numFmtId="0" fontId="33" fillId="0" borderId="21" xfId="6" applyFont="1" applyFill="1" applyBorder="1" applyAlignment="1" applyProtection="1">
      <alignment vertical="center" wrapText="1"/>
    </xf>
    <xf numFmtId="165" fontId="33" fillId="0" borderId="21" xfId="6" applyNumberFormat="1" applyFont="1" applyFill="1" applyBorder="1" applyAlignment="1" applyProtection="1">
      <alignment horizontal="right" vertical="center" wrapText="1" indent="1"/>
    </xf>
    <xf numFmtId="0" fontId="28" fillId="0" borderId="44" xfId="6" applyFont="1" applyFill="1" applyBorder="1" applyAlignment="1" applyProtection="1">
      <alignment horizontal="right" vertical="center" wrapText="1" indent="1"/>
    </xf>
    <xf numFmtId="165" fontId="34" fillId="0" borderId="44" xfId="6" applyNumberFormat="1" applyFont="1" applyFill="1" applyBorder="1" applyAlignment="1" applyProtection="1">
      <alignment horizontal="right" vertical="center" wrapText="1" indent="1"/>
    </xf>
    <xf numFmtId="165" fontId="33" fillId="0" borderId="13" xfId="6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19" xfId="6" applyFont="1" applyFill="1" applyBorder="1" applyAlignment="1" applyProtection="1">
      <alignment horizontal="center" vertical="center"/>
    </xf>
    <xf numFmtId="165" fontId="28" fillId="0" borderId="30" xfId="6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50" xfId="6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48" xfId="6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0" xfId="0" applyNumberFormat="1" applyFill="1" applyAlignment="1" applyProtection="1">
      <alignment vertical="center" wrapText="1"/>
    </xf>
    <xf numFmtId="165" fontId="15" fillId="0" borderId="0" xfId="0" applyNumberFormat="1" applyFont="1" applyFill="1" applyAlignment="1" applyProtection="1">
      <alignment horizontal="right" wrapText="1"/>
    </xf>
    <xf numFmtId="165" fontId="17" fillId="0" borderId="12" xfId="0" applyNumberFormat="1" applyFont="1" applyFill="1" applyBorder="1" applyAlignment="1" applyProtection="1">
      <alignment horizontal="center" vertical="center" wrapText="1"/>
    </xf>
    <xf numFmtId="165" fontId="17" fillId="0" borderId="13" xfId="0" applyNumberFormat="1" applyFont="1" applyFill="1" applyBorder="1" applyAlignment="1" applyProtection="1">
      <alignment horizontal="center" vertical="center" wrapText="1"/>
    </xf>
    <xf numFmtId="165" fontId="17" fillId="0" borderId="19" xfId="0" applyNumberFormat="1" applyFont="1" applyFill="1" applyBorder="1" applyAlignment="1" applyProtection="1">
      <alignment horizontal="center" vertical="center" wrapText="1"/>
    </xf>
    <xf numFmtId="165" fontId="26" fillId="0" borderId="20" xfId="0" applyNumberFormat="1" applyFont="1" applyFill="1" applyBorder="1" applyAlignment="1" applyProtection="1">
      <alignment horizontal="center" vertical="center" wrapText="1"/>
    </xf>
    <xf numFmtId="165" fontId="26" fillId="0" borderId="21" xfId="0" applyNumberFormat="1" applyFont="1" applyFill="1" applyBorder="1" applyAlignment="1" applyProtection="1">
      <alignment horizontal="center" vertical="center" wrapText="1"/>
    </xf>
    <xf numFmtId="165" fontId="33" fillId="0" borderId="33" xfId="0" applyNumberFormat="1" applyFont="1" applyFill="1" applyBorder="1" applyAlignment="1" applyProtection="1">
      <alignment horizontal="center" vertical="center" wrapText="1"/>
    </xf>
    <xf numFmtId="165" fontId="28" fillId="0" borderId="8" xfId="0" applyNumberFormat="1" applyFont="1" applyFill="1" applyBorder="1" applyAlignment="1" applyProtection="1">
      <alignment horizontal="left" vertical="center" wrapText="1"/>
      <protection locked="0"/>
    </xf>
    <xf numFmtId="165" fontId="28" fillId="0" borderId="1" xfId="0" applyNumberFormat="1" applyFont="1" applyFill="1" applyBorder="1" applyAlignment="1" applyProtection="1">
      <alignment vertical="center" wrapText="1"/>
      <protection locked="0"/>
    </xf>
    <xf numFmtId="49" fontId="28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28" fillId="0" borderId="15" xfId="0" applyNumberFormat="1" applyFont="1" applyFill="1" applyBorder="1" applyAlignment="1" applyProtection="1">
      <alignment vertical="center" wrapText="1"/>
    </xf>
    <xf numFmtId="165" fontId="0" fillId="0" borderId="7" xfId="0" applyNumberFormat="1" applyFill="1" applyBorder="1" applyAlignment="1" applyProtection="1">
      <alignment horizontal="left" vertical="center" wrapText="1"/>
      <protection locked="0"/>
    </xf>
    <xf numFmtId="165" fontId="2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28" fillId="0" borderId="6" xfId="0" applyNumberFormat="1" applyFont="1" applyFill="1" applyBorder="1" applyAlignment="1" applyProtection="1">
      <alignment vertical="center" wrapText="1"/>
      <protection locked="0"/>
    </xf>
    <xf numFmtId="49" fontId="28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28" fillId="0" borderId="16" xfId="0" applyNumberFormat="1" applyFont="1" applyFill="1" applyBorder="1" applyAlignment="1" applyProtection="1">
      <alignment vertical="center" wrapText="1"/>
    </xf>
    <xf numFmtId="165" fontId="17" fillId="0" borderId="12" xfId="0" applyNumberFormat="1" applyFont="1" applyFill="1" applyBorder="1" applyAlignment="1" applyProtection="1">
      <alignment horizontal="left" vertical="center" wrapText="1"/>
    </xf>
    <xf numFmtId="165" fontId="26" fillId="0" borderId="13" xfId="0" applyNumberFormat="1" applyFont="1" applyFill="1" applyBorder="1" applyAlignment="1" applyProtection="1">
      <alignment vertical="center" wrapText="1"/>
    </xf>
    <xf numFmtId="165" fontId="26" fillId="3" borderId="13" xfId="0" applyNumberFormat="1" applyFont="1" applyFill="1" applyBorder="1" applyAlignment="1" applyProtection="1">
      <alignment vertical="center" wrapText="1"/>
    </xf>
    <xf numFmtId="165" fontId="26" fillId="0" borderId="19" xfId="0" applyNumberFormat="1" applyFont="1" applyFill="1" applyBorder="1" applyAlignment="1" applyProtection="1">
      <alignment vertical="center" wrapText="1"/>
    </xf>
    <xf numFmtId="165" fontId="17" fillId="0" borderId="19" xfId="0" applyNumberFormat="1" applyFont="1" applyFill="1" applyBorder="1" applyAlignment="1" applyProtection="1">
      <alignment horizontal="center" wrapText="1"/>
    </xf>
    <xf numFmtId="165" fontId="26" fillId="0" borderId="33" xfId="0" applyNumberFormat="1" applyFont="1" applyFill="1" applyBorder="1" applyAlignment="1" applyProtection="1">
      <alignment horizontal="center" vertical="center" wrapText="1"/>
    </xf>
    <xf numFmtId="165" fontId="25" fillId="0" borderId="15" xfId="0" applyNumberFormat="1" applyFont="1" applyFill="1" applyBorder="1" applyAlignment="1" applyProtection="1">
      <alignment vertical="center" wrapText="1"/>
    </xf>
    <xf numFmtId="165" fontId="2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25" fillId="0" borderId="1" xfId="0" applyNumberFormat="1" applyFont="1" applyFill="1" applyBorder="1" applyAlignment="1" applyProtection="1">
      <alignment vertical="center" wrapText="1"/>
      <protection locked="0"/>
    </xf>
    <xf numFmtId="49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2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25" fillId="0" borderId="6" xfId="0" applyNumberFormat="1" applyFont="1" applyFill="1" applyBorder="1" applyAlignment="1" applyProtection="1">
      <alignment vertical="center" wrapText="1"/>
      <protection locked="0"/>
    </xf>
    <xf numFmtId="49" fontId="25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25" fillId="0" borderId="16" xfId="0" applyNumberFormat="1" applyFont="1" applyFill="1" applyBorder="1" applyAlignment="1" applyProtection="1">
      <alignment vertical="center" wrapText="1"/>
    </xf>
    <xf numFmtId="165" fontId="17" fillId="0" borderId="13" xfId="0" applyNumberFormat="1" applyFont="1" applyFill="1" applyBorder="1" applyAlignment="1" applyProtection="1">
      <alignment vertical="center" wrapText="1"/>
    </xf>
    <xf numFmtId="165" fontId="17" fillId="3" borderId="13" xfId="0" applyNumberFormat="1" applyFont="1" applyFill="1" applyBorder="1" applyAlignment="1" applyProtection="1">
      <alignment vertical="center" wrapText="1"/>
    </xf>
    <xf numFmtId="165" fontId="17" fillId="0" borderId="19" xfId="0" applyNumberFormat="1" applyFont="1" applyFill="1" applyBorder="1" applyAlignment="1" applyProtection="1">
      <alignment vertical="center" wrapText="1"/>
    </xf>
    <xf numFmtId="0" fontId="30" fillId="0" borderId="0" xfId="0" applyFont="1" applyFill="1" applyProtection="1"/>
    <xf numFmtId="0" fontId="0" fillId="0" borderId="0" xfId="0" applyFill="1" applyProtection="1"/>
    <xf numFmtId="0" fontId="35" fillId="0" borderId="14" xfId="0" applyFont="1" applyFill="1" applyBorder="1" applyAlignment="1" applyProtection="1">
      <alignment vertical="center"/>
    </xf>
    <xf numFmtId="0" fontId="35" fillId="0" borderId="17" xfId="0" applyFont="1" applyFill="1" applyBorder="1" applyAlignment="1" applyProtection="1">
      <alignment horizontal="center" vertical="center"/>
    </xf>
    <xf numFmtId="0" fontId="35" fillId="0" borderId="25" xfId="0" applyFont="1" applyFill="1" applyBorder="1" applyAlignment="1" applyProtection="1">
      <alignment horizontal="center" vertical="center"/>
    </xf>
    <xf numFmtId="49" fontId="34" fillId="0" borderId="11" xfId="0" applyNumberFormat="1" applyFont="1" applyFill="1" applyBorder="1" applyAlignment="1" applyProtection="1">
      <alignment vertical="center"/>
    </xf>
    <xf numFmtId="3" fontId="34" fillId="0" borderId="4" xfId="0" applyNumberFormat="1" applyFont="1" applyFill="1" applyBorder="1" applyAlignment="1" applyProtection="1">
      <alignment vertical="center"/>
      <protection locked="0"/>
    </xf>
    <xf numFmtId="3" fontId="34" fillId="0" borderId="18" xfId="0" applyNumberFormat="1" applyFont="1" applyFill="1" applyBorder="1" applyAlignment="1" applyProtection="1">
      <alignment vertical="center"/>
    </xf>
    <xf numFmtId="49" fontId="38" fillId="0" borderId="8" xfId="0" quotePrefix="1" applyNumberFormat="1" applyFont="1" applyFill="1" applyBorder="1" applyAlignment="1" applyProtection="1">
      <alignment horizontal="left" vertical="center" indent="1"/>
    </xf>
    <xf numFmtId="3" fontId="38" fillId="0" borderId="1" xfId="0" applyNumberFormat="1" applyFont="1" applyFill="1" applyBorder="1" applyAlignment="1" applyProtection="1">
      <alignment vertical="center"/>
      <protection locked="0"/>
    </xf>
    <xf numFmtId="3" fontId="38" fillId="0" borderId="15" xfId="0" applyNumberFormat="1" applyFont="1" applyFill="1" applyBorder="1" applyAlignment="1" applyProtection="1">
      <alignment vertical="center"/>
    </xf>
    <xf numFmtId="49" fontId="34" fillId="0" borderId="8" xfId="0" applyNumberFormat="1" applyFont="1" applyFill="1" applyBorder="1" applyAlignment="1" applyProtection="1">
      <alignment vertical="center"/>
    </xf>
    <xf numFmtId="3" fontId="34" fillId="0" borderId="1" xfId="0" applyNumberFormat="1" applyFont="1" applyFill="1" applyBorder="1" applyAlignment="1" applyProtection="1">
      <alignment vertical="center"/>
      <protection locked="0"/>
    </xf>
    <xf numFmtId="3" fontId="34" fillId="0" borderId="15" xfId="0" applyNumberFormat="1" applyFont="1" applyFill="1" applyBorder="1" applyAlignment="1" applyProtection="1">
      <alignment vertical="center"/>
    </xf>
    <xf numFmtId="49" fontId="34" fillId="0" borderId="10" xfId="0" applyNumberFormat="1" applyFont="1" applyFill="1" applyBorder="1" applyAlignment="1" applyProtection="1">
      <alignment vertical="center"/>
      <protection locked="0"/>
    </xf>
    <xf numFmtId="3" fontId="34" fillId="0" borderId="6" xfId="0" applyNumberFormat="1" applyFont="1" applyFill="1" applyBorder="1" applyAlignment="1" applyProtection="1">
      <alignment vertical="center"/>
      <protection locked="0"/>
    </xf>
    <xf numFmtId="49" fontId="35" fillId="0" borderId="12" xfId="0" applyNumberFormat="1" applyFont="1" applyFill="1" applyBorder="1" applyAlignment="1" applyProtection="1">
      <alignment vertical="center"/>
    </xf>
    <xf numFmtId="3" fontId="34" fillId="0" borderId="13" xfId="0" applyNumberFormat="1" applyFont="1" applyFill="1" applyBorder="1" applyAlignment="1" applyProtection="1">
      <alignment vertical="center"/>
    </xf>
    <xf numFmtId="3" fontId="34" fillId="0" borderId="19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34" fillId="0" borderId="8" xfId="0" applyNumberFormat="1" applyFont="1" applyFill="1" applyBorder="1" applyAlignment="1" applyProtection="1">
      <alignment horizontal="left" vertical="center"/>
    </xf>
    <xf numFmtId="49" fontId="34" fillId="0" borderId="8" xfId="0" applyNumberFormat="1" applyFont="1" applyFill="1" applyBorder="1" applyAlignment="1" applyProtection="1">
      <alignment vertical="center"/>
      <protection locked="0"/>
    </xf>
    <xf numFmtId="0" fontId="0" fillId="0" borderId="0" xfId="0" applyFill="1"/>
    <xf numFmtId="0" fontId="43" fillId="0" borderId="0" xfId="0" applyFont="1" applyFill="1" applyProtection="1"/>
    <xf numFmtId="0" fontId="13" fillId="0" borderId="0" xfId="0" applyFont="1" applyFill="1" applyProtection="1"/>
    <xf numFmtId="0" fontId="40" fillId="0" borderId="0" xfId="0" applyFont="1" applyFill="1" applyProtection="1">
      <protection locked="0"/>
    </xf>
    <xf numFmtId="0" fontId="44" fillId="0" borderId="0" xfId="0" applyFont="1" applyFill="1" applyProtection="1">
      <protection locked="0"/>
    </xf>
    <xf numFmtId="0" fontId="44" fillId="0" borderId="0" xfId="0" applyFont="1" applyFill="1" applyProtection="1"/>
    <xf numFmtId="0" fontId="17" fillId="0" borderId="12" xfId="0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9" xfId="0" applyFont="1" applyFill="1" applyBorder="1" applyAlignment="1" applyProtection="1">
      <alignment horizontal="center" vertical="center" wrapText="1"/>
    </xf>
    <xf numFmtId="0" fontId="34" fillId="0" borderId="9" xfId="0" applyFont="1" applyFill="1" applyBorder="1" applyAlignment="1" applyProtection="1">
      <alignment horizontal="center" vertical="center"/>
    </xf>
    <xf numFmtId="0" fontId="34" fillId="0" borderId="3" xfId="0" applyFont="1" applyFill="1" applyBorder="1" applyAlignment="1" applyProtection="1">
      <alignment vertical="center" wrapText="1"/>
    </xf>
    <xf numFmtId="165" fontId="34" fillId="0" borderId="3" xfId="0" applyNumberFormat="1" applyFont="1" applyFill="1" applyBorder="1" applyAlignment="1" applyProtection="1">
      <alignment vertical="center"/>
      <protection locked="0"/>
    </xf>
    <xf numFmtId="165" fontId="33" fillId="0" borderId="23" xfId="0" applyNumberFormat="1" applyFont="1" applyFill="1" applyBorder="1" applyAlignment="1" applyProtection="1">
      <alignment vertical="center"/>
    </xf>
    <xf numFmtId="0" fontId="34" fillId="0" borderId="8" xfId="0" applyFont="1" applyFill="1" applyBorder="1" applyAlignment="1" applyProtection="1">
      <alignment horizontal="center" vertical="center"/>
    </xf>
    <xf numFmtId="0" fontId="34" fillId="0" borderId="1" xfId="0" applyFont="1" applyFill="1" applyBorder="1" applyAlignment="1" applyProtection="1">
      <alignment vertical="center" wrapText="1"/>
    </xf>
    <xf numFmtId="165" fontId="34" fillId="0" borderId="1" xfId="0" applyNumberFormat="1" applyFont="1" applyFill="1" applyBorder="1" applyAlignment="1" applyProtection="1">
      <alignment vertical="center"/>
      <protection locked="0"/>
    </xf>
    <xf numFmtId="165" fontId="33" fillId="0" borderId="15" xfId="0" applyNumberFormat="1" applyFont="1" applyFill="1" applyBorder="1" applyAlignment="1" applyProtection="1">
      <alignment vertical="center"/>
    </xf>
    <xf numFmtId="0" fontId="34" fillId="0" borderId="10" xfId="0" applyFont="1" applyFill="1" applyBorder="1" applyAlignment="1" applyProtection="1">
      <alignment horizontal="center" vertical="center"/>
    </xf>
    <xf numFmtId="0" fontId="34" fillId="0" borderId="6" xfId="0" applyFont="1" applyFill="1" applyBorder="1" applyAlignment="1" applyProtection="1">
      <alignment vertical="center" wrapText="1"/>
    </xf>
    <xf numFmtId="165" fontId="34" fillId="0" borderId="6" xfId="0" applyNumberFormat="1" applyFont="1" applyFill="1" applyBorder="1" applyAlignment="1" applyProtection="1">
      <alignment vertical="center"/>
      <protection locked="0"/>
    </xf>
    <xf numFmtId="165" fontId="33" fillId="0" borderId="16" xfId="0" applyNumberFormat="1" applyFont="1" applyFill="1" applyBorder="1" applyAlignment="1" applyProtection="1">
      <alignment vertical="center"/>
    </xf>
    <xf numFmtId="0" fontId="33" fillId="0" borderId="12" xfId="0" applyFont="1" applyFill="1" applyBorder="1" applyAlignment="1" applyProtection="1">
      <alignment horizontal="center" vertical="center"/>
    </xf>
    <xf numFmtId="0" fontId="35" fillId="0" borderId="13" xfId="0" applyFont="1" applyFill="1" applyBorder="1" applyAlignment="1" applyProtection="1">
      <alignment vertical="center" wrapText="1"/>
    </xf>
    <xf numFmtId="165" fontId="33" fillId="0" borderId="13" xfId="0" applyNumberFormat="1" applyFont="1" applyFill="1" applyBorder="1" applyAlignment="1" applyProtection="1">
      <alignment vertical="center"/>
    </xf>
    <xf numFmtId="165" fontId="33" fillId="0" borderId="19" xfId="0" applyNumberFormat="1" applyFont="1" applyFill="1" applyBorder="1" applyAlignment="1" applyProtection="1">
      <alignment vertical="center"/>
    </xf>
    <xf numFmtId="0" fontId="1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0" fillId="0" borderId="40" xfId="0" applyFill="1" applyBorder="1" applyProtection="1"/>
    <xf numFmtId="0" fontId="15" fillId="0" borderId="40" xfId="0" applyFont="1" applyFill="1" applyBorder="1" applyAlignment="1" applyProtection="1">
      <alignment horizontal="center"/>
    </xf>
    <xf numFmtId="0" fontId="0" fillId="0" borderId="0" xfId="0" applyFill="1" applyBorder="1"/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Alignment="1">
      <alignment horizontal="right"/>
    </xf>
    <xf numFmtId="0" fontId="23" fillId="0" borderId="0" xfId="0" applyFont="1" applyFill="1" applyBorder="1" applyAlignment="1" applyProtection="1">
      <alignment horizontal="center" vertical="center"/>
    </xf>
    <xf numFmtId="0" fontId="45" fillId="0" borderId="0" xfId="0" applyFont="1" applyFill="1" applyBorder="1" applyAlignment="1" applyProtection="1">
      <alignment horizontal="right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25" xfId="0" applyFont="1" applyFill="1" applyBorder="1" applyAlignment="1" applyProtection="1">
      <alignment vertical="center" wrapText="1"/>
    </xf>
    <xf numFmtId="0" fontId="0" fillId="0" borderId="0" xfId="0" applyFill="1" applyAlignment="1"/>
    <xf numFmtId="0" fontId="39" fillId="0" borderId="12" xfId="0" applyFont="1" applyFill="1" applyBorder="1" applyAlignment="1" applyProtection="1">
      <alignment horizontal="center" vertical="center" wrapText="1"/>
    </xf>
    <xf numFmtId="0" fontId="39" fillId="0" borderId="19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>
      <alignment vertical="center"/>
    </xf>
    <xf numFmtId="0" fontId="3" fillId="0" borderId="26" xfId="0" applyFont="1" applyFill="1" applyBorder="1" applyAlignment="1" applyProtection="1">
      <alignment horizontal="left" vertical="center" wrapText="1"/>
      <protection locked="0"/>
    </xf>
    <xf numFmtId="165" fontId="3" fillId="0" borderId="49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27" xfId="0" applyFont="1" applyFill="1" applyBorder="1" applyAlignment="1" applyProtection="1">
      <alignment horizontal="left" vertical="center" wrapText="1"/>
      <protection locked="0"/>
    </xf>
    <xf numFmtId="165" fontId="3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28" xfId="0" applyFont="1" applyFill="1" applyBorder="1" applyAlignment="1" applyProtection="1">
      <alignment horizontal="left" vertical="center" wrapText="1"/>
      <protection locked="0"/>
    </xf>
    <xf numFmtId="0" fontId="31" fillId="0" borderId="12" xfId="0" applyFont="1" applyFill="1" applyBorder="1" applyAlignment="1" applyProtection="1">
      <alignment vertical="center" wrapText="1"/>
    </xf>
    <xf numFmtId="165" fontId="32" fillId="0" borderId="19" xfId="0" applyNumberFormat="1" applyFont="1" applyFill="1" applyBorder="1" applyAlignment="1" applyProtection="1">
      <alignment horizontal="right" vertical="center" wrapText="1"/>
    </xf>
    <xf numFmtId="0" fontId="30" fillId="0" borderId="0" xfId="0" applyFont="1" applyAlignment="1">
      <alignment horizontal="center" wrapText="1"/>
    </xf>
    <xf numFmtId="0" fontId="0" fillId="0" borderId="0" xfId="0" applyProtection="1"/>
    <xf numFmtId="0" fontId="36" fillId="0" borderId="14" xfId="0" applyFont="1" applyBorder="1" applyAlignment="1" applyProtection="1">
      <alignment horizontal="center" vertical="center" wrapText="1"/>
    </xf>
    <xf numFmtId="0" fontId="36" fillId="0" borderId="17" xfId="0" applyFont="1" applyBorder="1" applyAlignment="1" applyProtection="1">
      <alignment horizontal="center" vertical="center"/>
    </xf>
    <xf numFmtId="0" fontId="36" fillId="0" borderId="25" xfId="0" applyFont="1" applyBorder="1" applyAlignment="1" applyProtection="1">
      <alignment horizontal="center" vertical="center" wrapText="1"/>
    </xf>
    <xf numFmtId="0" fontId="34" fillId="0" borderId="11" xfId="0" applyFont="1" applyBorder="1" applyAlignment="1" applyProtection="1">
      <alignment horizontal="right" vertical="center" indent="1"/>
    </xf>
    <xf numFmtId="0" fontId="34" fillId="0" borderId="4" xfId="0" applyFont="1" applyBorder="1" applyAlignment="1" applyProtection="1">
      <alignment horizontal="left" vertical="center" indent="1"/>
      <protection locked="0"/>
    </xf>
    <xf numFmtId="3" fontId="34" fillId="0" borderId="18" xfId="0" applyNumberFormat="1" applyFont="1" applyBorder="1" applyAlignment="1" applyProtection="1">
      <alignment horizontal="right" vertical="center" indent="1"/>
      <protection locked="0"/>
    </xf>
    <xf numFmtId="0" fontId="34" fillId="0" borderId="8" xfId="0" applyFont="1" applyBorder="1" applyAlignment="1" applyProtection="1">
      <alignment horizontal="right" vertical="center" indent="1"/>
    </xf>
    <xf numFmtId="0" fontId="34" fillId="0" borderId="1" xfId="0" applyFont="1" applyBorder="1" applyAlignment="1" applyProtection="1">
      <alignment horizontal="left" vertical="center" indent="1"/>
      <protection locked="0"/>
    </xf>
    <xf numFmtId="3" fontId="34" fillId="0" borderId="15" xfId="0" applyNumberFormat="1" applyFont="1" applyBorder="1" applyAlignment="1" applyProtection="1">
      <alignment horizontal="right" vertical="center" indent="1"/>
      <protection locked="0"/>
    </xf>
    <xf numFmtId="3" fontId="34" fillId="0" borderId="15" xfId="0" applyNumberFormat="1" applyFont="1" applyFill="1" applyBorder="1" applyAlignment="1" applyProtection="1">
      <alignment horizontal="right" vertical="center" indent="1"/>
      <protection locked="0"/>
    </xf>
    <xf numFmtId="0" fontId="34" fillId="0" borderId="10" xfId="0" applyFont="1" applyBorder="1" applyAlignment="1" applyProtection="1">
      <alignment horizontal="right" vertical="center" indent="1"/>
    </xf>
    <xf numFmtId="0" fontId="34" fillId="0" borderId="6" xfId="0" applyFont="1" applyBorder="1" applyAlignment="1" applyProtection="1">
      <alignment horizontal="left" vertical="center" indent="1"/>
      <protection locked="0"/>
    </xf>
    <xf numFmtId="3" fontId="34" fillId="0" borderId="16" xfId="0" applyNumberFormat="1" applyFont="1" applyFill="1" applyBorder="1" applyAlignment="1" applyProtection="1">
      <alignment horizontal="right" vertical="center" indent="1"/>
      <protection locked="0"/>
    </xf>
    <xf numFmtId="165" fontId="22" fillId="4" borderId="22" xfId="0" applyNumberFormat="1" applyFont="1" applyFill="1" applyBorder="1" applyAlignment="1" applyProtection="1">
      <alignment horizontal="left" vertical="center" wrapText="1" indent="2"/>
    </xf>
    <xf numFmtId="3" fontId="36" fillId="0" borderId="19" xfId="0" applyNumberFormat="1" applyFont="1" applyFill="1" applyBorder="1" applyAlignment="1" applyProtection="1">
      <alignment horizontal="right" vertical="center" indent="1"/>
    </xf>
    <xf numFmtId="0" fontId="15" fillId="0" borderId="31" xfId="0" applyFont="1" applyFill="1" applyBorder="1" applyAlignment="1" applyProtection="1">
      <alignment horizontal="right" vertical="center"/>
    </xf>
    <xf numFmtId="0" fontId="32" fillId="0" borderId="13" xfId="0" applyFont="1" applyBorder="1" applyAlignment="1" applyProtection="1">
      <alignment horizontal="left" vertical="center" wrapText="1" indent="1"/>
    </xf>
    <xf numFmtId="0" fontId="3" fillId="0" borderId="3" xfId="0" applyFont="1" applyBorder="1" applyAlignment="1" applyProtection="1">
      <alignment horizontal="left" wrapText="1" indent="1"/>
    </xf>
    <xf numFmtId="0" fontId="3" fillId="0" borderId="1" xfId="0" applyFont="1" applyBorder="1" applyAlignment="1" applyProtection="1">
      <alignment horizontal="left" wrapText="1" indent="1"/>
    </xf>
    <xf numFmtId="0" fontId="3" fillId="0" borderId="6" xfId="0" applyFont="1" applyBorder="1" applyAlignment="1" applyProtection="1">
      <alignment horizontal="left" wrapText="1" indent="1"/>
    </xf>
    <xf numFmtId="0" fontId="3" fillId="0" borderId="6" xfId="0" applyFont="1" applyBorder="1" applyAlignment="1" applyProtection="1">
      <alignment horizontal="left" vertical="center" wrapText="1" indent="1"/>
    </xf>
    <xf numFmtId="165" fontId="31" fillId="0" borderId="13" xfId="0" quotePrefix="1" applyNumberFormat="1" applyFont="1" applyBorder="1" applyAlignment="1" applyProtection="1">
      <alignment horizontal="right" vertical="center" wrapText="1" indent="1"/>
      <protection locked="0"/>
    </xf>
    <xf numFmtId="165" fontId="31" fillId="0" borderId="32" xfId="0" quotePrefix="1" applyNumberFormat="1" applyFont="1" applyBorder="1" applyAlignment="1" applyProtection="1">
      <alignment horizontal="right" vertical="center" wrapText="1" indent="1"/>
      <protection locked="0"/>
    </xf>
    <xf numFmtId="0" fontId="32" fillId="0" borderId="20" xfId="0" applyFont="1" applyBorder="1" applyAlignment="1" applyProtection="1">
      <alignment horizontal="left" vertical="center" wrapText="1" indent="1"/>
    </xf>
    <xf numFmtId="0" fontId="31" fillId="0" borderId="21" xfId="0" applyFont="1" applyBorder="1" applyAlignment="1" applyProtection="1">
      <alignment horizontal="left" vertical="center" wrapText="1" indent="1"/>
    </xf>
    <xf numFmtId="165" fontId="31" fillId="0" borderId="13" xfId="0" quotePrefix="1" applyNumberFormat="1" applyFont="1" applyBorder="1" applyAlignment="1" applyProtection="1">
      <alignment horizontal="right" vertical="center" wrapText="1" indent="1"/>
    </xf>
    <xf numFmtId="165" fontId="31" fillId="0" borderId="32" xfId="0" quotePrefix="1" applyNumberFormat="1" applyFont="1" applyBorder="1" applyAlignment="1" applyProtection="1">
      <alignment horizontal="right" vertical="center" wrapText="1" indent="1"/>
    </xf>
    <xf numFmtId="0" fontId="0" fillId="0" borderId="0" xfId="0"/>
    <xf numFmtId="165" fontId="28" fillId="0" borderId="1" xfId="7" applyNumberFormat="1" applyFont="1" applyFill="1" applyBorder="1" applyAlignment="1" applyProtection="1">
      <alignment vertical="center"/>
    </xf>
    <xf numFmtId="166" fontId="47" fillId="0" borderId="0" xfId="8" applyNumberFormat="1" applyFont="1"/>
    <xf numFmtId="166" fontId="48" fillId="0" borderId="0" xfId="8" applyNumberFormat="1" applyFont="1" applyFill="1" applyProtection="1">
      <protection locked="0"/>
    </xf>
    <xf numFmtId="166" fontId="48" fillId="0" borderId="0" xfId="8" applyNumberFormat="1" applyFont="1" applyFill="1" applyProtection="1"/>
    <xf numFmtId="166" fontId="48" fillId="0" borderId="0" xfId="8" applyNumberFormat="1" applyFont="1" applyFill="1" applyAlignment="1" applyProtection="1">
      <alignment vertical="center"/>
    </xf>
    <xf numFmtId="166" fontId="48" fillId="0" borderId="0" xfId="8" applyNumberFormat="1" applyFont="1" applyFill="1" applyAlignment="1" applyProtection="1">
      <alignment vertical="center"/>
      <protection locked="0"/>
    </xf>
    <xf numFmtId="165" fontId="3" fillId="0" borderId="0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0" xfId="0" applyNumberFormat="1" applyFill="1"/>
    <xf numFmtId="3" fontId="4" fillId="0" borderId="1" xfId="1" applyNumberFormat="1" applyFont="1" applyFill="1" applyBorder="1"/>
    <xf numFmtId="3" fontId="8" fillId="2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0" xfId="0"/>
    <xf numFmtId="3" fontId="5" fillId="0" borderId="0" xfId="1" applyNumberFormat="1" applyFont="1" applyAlignment="1">
      <alignment horizontal="center"/>
    </xf>
    <xf numFmtId="0" fontId="2" fillId="0" borderId="0" xfId="0" applyFont="1" applyAlignment="1"/>
    <xf numFmtId="3" fontId="2" fillId="0" borderId="0" xfId="1" applyNumberFormat="1" applyFont="1" applyAlignment="1"/>
    <xf numFmtId="0" fontId="7" fillId="2" borderId="1" xfId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165" fontId="14" fillId="0" borderId="0" xfId="6" applyNumberFormat="1" applyFont="1" applyFill="1" applyBorder="1" applyAlignment="1" applyProtection="1">
      <alignment horizontal="center" vertical="center" wrapText="1"/>
    </xf>
    <xf numFmtId="0" fontId="18" fillId="0" borderId="0" xfId="2" applyFont="1" applyFill="1" applyBorder="1" applyAlignment="1" applyProtection="1">
      <alignment horizontal="right"/>
    </xf>
    <xf numFmtId="0" fontId="36" fillId="0" borderId="18" xfId="6" applyFont="1" applyFill="1" applyBorder="1" applyAlignment="1">
      <alignment horizontal="center" vertical="center" wrapText="1"/>
    </xf>
    <xf numFmtId="0" fontId="36" fillId="0" borderId="16" xfId="6" applyFont="1" applyFill="1" applyBorder="1" applyAlignment="1">
      <alignment horizontal="center" vertical="center" wrapText="1"/>
    </xf>
    <xf numFmtId="0" fontId="36" fillId="0" borderId="11" xfId="6" applyFont="1" applyFill="1" applyBorder="1" applyAlignment="1">
      <alignment horizontal="center" vertical="center" wrapText="1"/>
    </xf>
    <xf numFmtId="0" fontId="36" fillId="0" borderId="10" xfId="6" applyFont="1" applyFill="1" applyBorder="1" applyAlignment="1">
      <alignment horizontal="center" vertical="center" wrapText="1"/>
    </xf>
    <xf numFmtId="0" fontId="36" fillId="0" borderId="4" xfId="6" applyFont="1" applyFill="1" applyBorder="1" applyAlignment="1">
      <alignment horizontal="center" vertical="center" wrapText="1"/>
    </xf>
    <xf numFmtId="0" fontId="36" fillId="0" borderId="6" xfId="6" applyFont="1" applyFill="1" applyBorder="1" applyAlignment="1">
      <alignment horizontal="center" vertical="center" wrapText="1"/>
    </xf>
    <xf numFmtId="0" fontId="27" fillId="0" borderId="0" xfId="2" applyFont="1" applyFill="1" applyBorder="1" applyAlignment="1" applyProtection="1">
      <alignment horizontal="right"/>
    </xf>
    <xf numFmtId="0" fontId="28" fillId="0" borderId="44" xfId="6" applyFont="1" applyFill="1" applyBorder="1" applyAlignment="1">
      <alignment horizontal="justify" vertical="center" wrapText="1"/>
    </xf>
    <xf numFmtId="0" fontId="35" fillId="0" borderId="12" xfId="6" applyFont="1" applyFill="1" applyBorder="1" applyAlignment="1" applyProtection="1">
      <alignment horizontal="left"/>
    </xf>
    <xf numFmtId="0" fontId="35" fillId="0" borderId="13" xfId="6" applyFont="1" applyFill="1" applyBorder="1" applyAlignment="1" applyProtection="1">
      <alignment horizontal="left"/>
    </xf>
    <xf numFmtId="165" fontId="30" fillId="0" borderId="0" xfId="0" applyNumberFormat="1" applyFont="1" applyFill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4" fillId="0" borderId="46" xfId="0" applyFont="1" applyFill="1" applyBorder="1" applyAlignment="1" applyProtection="1">
      <alignment horizontal="left" indent="1"/>
      <protection locked="0"/>
    </xf>
    <xf numFmtId="0" fontId="34" fillId="0" borderId="53" xfId="0" applyFont="1" applyFill="1" applyBorder="1" applyAlignment="1" applyProtection="1">
      <alignment horizontal="left" indent="1"/>
      <protection locked="0"/>
    </xf>
    <xf numFmtId="0" fontId="34" fillId="0" borderId="54" xfId="0" applyFont="1" applyFill="1" applyBorder="1" applyAlignment="1" applyProtection="1">
      <alignment horizontal="left" indent="1"/>
      <protection locked="0"/>
    </xf>
    <xf numFmtId="0" fontId="34" fillId="0" borderId="4" xfId="0" applyFont="1" applyFill="1" applyBorder="1" applyAlignment="1" applyProtection="1">
      <alignment horizontal="right" indent="1"/>
      <protection locked="0"/>
    </xf>
    <xf numFmtId="0" fontId="34" fillId="0" borderId="18" xfId="0" applyFont="1" applyFill="1" applyBorder="1" applyAlignment="1" applyProtection="1">
      <alignment horizontal="right" indent="1"/>
      <protection locked="0"/>
    </xf>
    <xf numFmtId="0" fontId="34" fillId="0" borderId="34" xfId="0" applyFont="1" applyFill="1" applyBorder="1" applyAlignment="1" applyProtection="1">
      <alignment horizontal="left" indent="1"/>
      <protection locked="0"/>
    </xf>
    <xf numFmtId="0" fontId="34" fillId="0" borderId="35" xfId="0" applyFont="1" applyFill="1" applyBorder="1" applyAlignment="1" applyProtection="1">
      <alignment horizontal="left" indent="1"/>
      <protection locked="0"/>
    </xf>
    <xf numFmtId="0" fontId="34" fillId="0" borderId="55" xfId="0" applyFont="1" applyFill="1" applyBorder="1" applyAlignment="1" applyProtection="1">
      <alignment horizontal="left" indent="1"/>
      <protection locked="0"/>
    </xf>
    <xf numFmtId="0" fontId="34" fillId="0" borderId="6" xfId="0" applyFont="1" applyFill="1" applyBorder="1" applyAlignment="1" applyProtection="1">
      <alignment horizontal="right" indent="1"/>
      <protection locked="0"/>
    </xf>
    <xf numFmtId="0" fontId="34" fillId="0" borderId="16" xfId="0" applyFont="1" applyFill="1" applyBorder="1" applyAlignment="1" applyProtection="1">
      <alignment horizontal="right" indent="1"/>
      <protection locked="0"/>
    </xf>
    <xf numFmtId="0" fontId="35" fillId="0" borderId="38" xfId="0" applyFont="1" applyFill="1" applyBorder="1" applyAlignment="1" applyProtection="1">
      <alignment horizontal="left" indent="1"/>
    </xf>
    <xf numFmtId="0" fontId="35" fillId="0" borderId="39" xfId="0" applyFont="1" applyFill="1" applyBorder="1" applyAlignment="1" applyProtection="1">
      <alignment horizontal="left" indent="1"/>
    </xf>
    <xf numFmtId="0" fontId="35" fillId="0" borderId="37" xfId="0" applyFont="1" applyFill="1" applyBorder="1" applyAlignment="1" applyProtection="1">
      <alignment horizontal="left" indent="1"/>
    </xf>
    <xf numFmtId="0" fontId="33" fillId="0" borderId="13" xfId="0" applyFont="1" applyFill="1" applyBorder="1" applyAlignment="1" applyProtection="1">
      <alignment horizontal="right" indent="1"/>
    </xf>
    <xf numFmtId="0" fontId="33" fillId="0" borderId="19" xfId="0" applyFont="1" applyFill="1" applyBorder="1" applyAlignment="1" applyProtection="1">
      <alignment horizontal="right" indent="1"/>
    </xf>
    <xf numFmtId="0" fontId="0" fillId="0" borderId="0" xfId="0" applyFill="1" applyAlignment="1" applyProtection="1">
      <alignment horizontal="left"/>
    </xf>
    <xf numFmtId="0" fontId="37" fillId="0" borderId="0" xfId="0" applyFont="1" applyFill="1" applyBorder="1" applyAlignment="1" applyProtection="1">
      <alignment horizontal="right"/>
    </xf>
    <xf numFmtId="0" fontId="30" fillId="0" borderId="0" xfId="0" applyNumberFormat="1" applyFont="1" applyFill="1" applyBorder="1" applyAlignment="1" applyProtection="1">
      <alignment horizontal="left" vertical="center"/>
    </xf>
    <xf numFmtId="0" fontId="35" fillId="0" borderId="51" xfId="0" applyFont="1" applyFill="1" applyBorder="1" applyAlignment="1" applyProtection="1">
      <alignment horizontal="center"/>
    </xf>
    <xf numFmtId="0" fontId="35" fillId="0" borderId="44" xfId="0" applyFont="1" applyFill="1" applyBorder="1" applyAlignment="1" applyProtection="1">
      <alignment horizontal="center"/>
    </xf>
    <xf numFmtId="0" fontId="35" fillId="0" borderId="52" xfId="0" applyFont="1" applyFill="1" applyBorder="1" applyAlignment="1" applyProtection="1">
      <alignment horizontal="center"/>
    </xf>
    <xf numFmtId="0" fontId="35" fillId="0" borderId="17" xfId="0" applyFont="1" applyFill="1" applyBorder="1" applyAlignment="1" applyProtection="1">
      <alignment horizontal="center"/>
    </xf>
    <xf numFmtId="0" fontId="35" fillId="0" borderId="25" xfId="0" applyFont="1" applyFill="1" applyBorder="1" applyAlignment="1" applyProtection="1">
      <alignment horizontal="center"/>
    </xf>
    <xf numFmtId="165" fontId="16" fillId="0" borderId="0" xfId="6" applyNumberFormat="1" applyFont="1" applyFill="1" applyBorder="1" applyAlignment="1" applyProtection="1">
      <alignment horizontal="center" vertical="center"/>
    </xf>
    <xf numFmtId="165" fontId="41" fillId="0" borderId="31" xfId="6" applyNumberFormat="1" applyFont="1" applyFill="1" applyBorder="1" applyAlignment="1" applyProtection="1">
      <alignment horizontal="left" vertical="center"/>
    </xf>
    <xf numFmtId="165" fontId="41" fillId="0" borderId="31" xfId="6" applyNumberFormat="1" applyFont="1" applyFill="1" applyBorder="1" applyAlignment="1" applyProtection="1">
      <alignment horizontal="left"/>
    </xf>
    <xf numFmtId="0" fontId="30" fillId="0" borderId="0" xfId="7" applyFont="1" applyFill="1" applyAlignment="1" applyProtection="1">
      <alignment horizontal="center" wrapText="1"/>
    </xf>
    <xf numFmtId="0" fontId="30" fillId="0" borderId="0" xfId="7" applyFont="1" applyFill="1" applyAlignment="1" applyProtection="1">
      <alignment horizontal="center"/>
    </xf>
    <xf numFmtId="0" fontId="27" fillId="0" borderId="29" xfId="7" applyFont="1" applyFill="1" applyBorder="1" applyAlignment="1" applyProtection="1">
      <alignment horizontal="left" vertical="center" indent="1"/>
    </xf>
    <xf numFmtId="0" fontId="27" fillId="0" borderId="44" xfId="7" applyFont="1" applyFill="1" applyBorder="1" applyAlignment="1" applyProtection="1">
      <alignment horizontal="left" vertical="center" indent="1"/>
    </xf>
    <xf numFmtId="0" fontId="27" fillId="0" borderId="47" xfId="7" applyFont="1" applyFill="1" applyBorder="1" applyAlignment="1" applyProtection="1">
      <alignment horizontal="left" vertical="center" indent="1"/>
    </xf>
    <xf numFmtId="0" fontId="27" fillId="0" borderId="39" xfId="7" applyFont="1" applyFill="1" applyBorder="1" applyAlignment="1" applyProtection="1">
      <alignment horizontal="left" vertical="center" indent="1"/>
    </xf>
    <xf numFmtId="0" fontId="27" fillId="0" borderId="32" xfId="7" applyFont="1" applyFill="1" applyBorder="1" applyAlignment="1" applyProtection="1">
      <alignment horizontal="left" vertical="center" indent="1"/>
    </xf>
    <xf numFmtId="0" fontId="30" fillId="0" borderId="0" xfId="0" applyFont="1" applyAlignment="1">
      <alignment horizontal="center" wrapText="1"/>
    </xf>
    <xf numFmtId="0" fontId="41" fillId="0" borderId="0" xfId="0" applyFont="1" applyAlignment="1" applyProtection="1">
      <alignment horizontal="right"/>
    </xf>
    <xf numFmtId="0" fontId="35" fillId="0" borderId="38" xfId="0" applyFont="1" applyBorder="1" applyAlignment="1" applyProtection="1">
      <alignment horizontal="left" vertical="center" indent="2"/>
    </xf>
    <xf numFmtId="0" fontId="35" fillId="0" borderId="37" xfId="0" applyFont="1" applyBorder="1" applyAlignment="1" applyProtection="1">
      <alignment horizontal="left" vertical="center" indent="2"/>
    </xf>
    <xf numFmtId="0" fontId="30" fillId="0" borderId="0" xfId="0" applyFont="1" applyFill="1" applyAlignment="1">
      <alignment horizontal="center" wrapText="1"/>
    </xf>
    <xf numFmtId="0" fontId="13" fillId="0" borderId="0" xfId="0" applyFont="1" applyFill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center" vertical="center"/>
    </xf>
    <xf numFmtId="0" fontId="24" fillId="0" borderId="42" xfId="0" applyFont="1" applyFill="1" applyBorder="1" applyAlignment="1">
      <alignment horizontal="center" textRotation="180"/>
    </xf>
  </cellXfs>
  <cellStyles count="9">
    <cellStyle name="Ezres" xfId="8" builtinId="3"/>
    <cellStyle name="Ezres 2" xfId="3" xr:uid="{00000000-0005-0000-0000-000001000000}"/>
    <cellStyle name="Hiperhivatkozás" xfId="4" xr:uid="{00000000-0005-0000-0000-000002000000}"/>
    <cellStyle name="Már látott hiperhivatkozás" xfId="5" xr:uid="{00000000-0005-0000-0000-000003000000}"/>
    <cellStyle name="Normál" xfId="0" builtinId="0"/>
    <cellStyle name="Normál 2" xfId="2" xr:uid="{00000000-0005-0000-0000-000005000000}"/>
    <cellStyle name="Normál_KVRENMUNKA" xfId="6" xr:uid="{00000000-0005-0000-0000-000006000000}"/>
    <cellStyle name="Normál_Rendelet mellékletek 2008.jav." xfId="1" xr:uid="{00000000-0005-0000-0000-000007000000}"/>
    <cellStyle name="Normál_SEGEDLETEK" xfId="7" xr:uid="{00000000-0005-0000-0000-000008000000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"/>
  <sheetViews>
    <sheetView topLeftCell="A10" workbookViewId="0">
      <selection activeCell="D31" sqref="D31"/>
    </sheetView>
  </sheetViews>
  <sheetFormatPr defaultRowHeight="15" x14ac:dyDescent="0.25"/>
  <cols>
    <col min="1" max="1" width="9.140625" style="289"/>
    <col min="2" max="2" width="33" style="289" customWidth="1"/>
    <col min="3" max="3" width="11.5703125" style="289" customWidth="1"/>
    <col min="4" max="4" width="11.7109375" style="289" customWidth="1"/>
    <col min="5" max="5" width="33.5703125" style="289" customWidth="1"/>
    <col min="6" max="7" width="15.42578125" style="289" customWidth="1"/>
    <col min="8" max="16384" width="9.140625" style="289"/>
  </cols>
  <sheetData>
    <row r="1" spans="1:7" x14ac:dyDescent="0.25">
      <c r="A1" s="1"/>
      <c r="B1" s="300"/>
      <c r="C1" s="301"/>
      <c r="D1" s="301"/>
      <c r="E1" s="3"/>
      <c r="F1" s="4"/>
      <c r="G1" s="4"/>
    </row>
    <row r="2" spans="1:7" x14ac:dyDescent="0.25">
      <c r="A2" s="1"/>
      <c r="B2" s="3"/>
      <c r="C2" s="3"/>
      <c r="D2" s="3"/>
      <c r="E2" s="3"/>
      <c r="F2" s="5"/>
      <c r="G2" s="5"/>
    </row>
    <row r="3" spans="1:7" ht="15.75" x14ac:dyDescent="0.25">
      <c r="A3" s="1"/>
      <c r="B3" s="302" t="s">
        <v>0</v>
      </c>
      <c r="C3" s="302"/>
      <c r="D3" s="302"/>
      <c r="E3" s="302"/>
      <c r="F3" s="303"/>
      <c r="G3" s="303"/>
    </row>
    <row r="4" spans="1:7" ht="15.75" x14ac:dyDescent="0.25">
      <c r="A4" s="1"/>
      <c r="B4" s="302" t="s">
        <v>258</v>
      </c>
      <c r="C4" s="302"/>
      <c r="D4" s="302"/>
      <c r="E4" s="302"/>
      <c r="F4" s="303"/>
      <c r="G4" s="303"/>
    </row>
    <row r="5" spans="1:7" ht="15.75" x14ac:dyDescent="0.25">
      <c r="A5" s="1"/>
      <c r="B5" s="302" t="s">
        <v>247</v>
      </c>
      <c r="C5" s="302"/>
      <c r="D5" s="302"/>
      <c r="E5" s="302"/>
      <c r="F5" s="302"/>
      <c r="G5" s="302"/>
    </row>
    <row r="6" spans="1:7" x14ac:dyDescent="0.25">
      <c r="A6" s="1"/>
      <c r="B6" s="304"/>
      <c r="C6" s="304"/>
      <c r="D6" s="304"/>
      <c r="E6" s="304"/>
      <c r="F6" s="4"/>
      <c r="G6" s="4" t="s">
        <v>2</v>
      </c>
    </row>
    <row r="7" spans="1:7" x14ac:dyDescent="0.25">
      <c r="A7" s="8"/>
      <c r="B7" s="9" t="s">
        <v>3</v>
      </c>
      <c r="C7" s="9" t="s">
        <v>4</v>
      </c>
      <c r="D7" s="9" t="s">
        <v>5</v>
      </c>
      <c r="E7" s="10" t="s">
        <v>6</v>
      </c>
      <c r="F7" s="10" t="s">
        <v>7</v>
      </c>
      <c r="G7" s="10" t="s">
        <v>8</v>
      </c>
    </row>
    <row r="8" spans="1:7" ht="15" customHeight="1" x14ac:dyDescent="0.25">
      <c r="A8" s="305" t="s">
        <v>9</v>
      </c>
      <c r="B8" s="299" t="s">
        <v>10</v>
      </c>
      <c r="C8" s="299" t="s">
        <v>253</v>
      </c>
      <c r="D8" s="299" t="s">
        <v>254</v>
      </c>
      <c r="E8" s="299" t="s">
        <v>10</v>
      </c>
      <c r="F8" s="299" t="s">
        <v>253</v>
      </c>
      <c r="G8" s="299" t="s">
        <v>254</v>
      </c>
    </row>
    <row r="9" spans="1:7" x14ac:dyDescent="0.25">
      <c r="A9" s="306"/>
      <c r="B9" s="299"/>
      <c r="C9" s="299"/>
      <c r="D9" s="299"/>
      <c r="E9" s="299"/>
      <c r="F9" s="299"/>
      <c r="G9" s="299"/>
    </row>
    <row r="10" spans="1:7" x14ac:dyDescent="0.25">
      <c r="A10" s="11">
        <v>1</v>
      </c>
      <c r="B10" s="12" t="s">
        <v>11</v>
      </c>
      <c r="C10" s="13"/>
      <c r="D10" s="13"/>
      <c r="E10" s="12" t="s">
        <v>12</v>
      </c>
      <c r="F10" s="14"/>
      <c r="G10" s="14"/>
    </row>
    <row r="11" spans="1:7" x14ac:dyDescent="0.25">
      <c r="A11" s="11">
        <v>2</v>
      </c>
      <c r="B11" s="15" t="s">
        <v>13</v>
      </c>
      <c r="C11" s="13">
        <f>+'1. Bakonybél'!C11+'8.1 közös hivatal'!C11+'8.2 óvoda'!C11</f>
        <v>48441882</v>
      </c>
      <c r="D11" s="13">
        <f>+'1. Bakonybél'!D11+'8.1 közös hivatal'!D11+'8.2 óvoda'!D11</f>
        <v>46457850</v>
      </c>
      <c r="E11" s="15" t="s">
        <v>14</v>
      </c>
      <c r="F11" s="13">
        <f>+'1. Bakonybél'!F11+'8.1 közös hivatal'!F11+'8.2 óvoda'!F11</f>
        <v>128732614</v>
      </c>
      <c r="G11" s="13">
        <f>+'1. Bakonybél'!G11+'8.1 közös hivatal'!G11+'8.2 óvoda'!G11</f>
        <v>116983060</v>
      </c>
    </row>
    <row r="12" spans="1:7" x14ac:dyDescent="0.25">
      <c r="A12" s="11">
        <v>3</v>
      </c>
      <c r="B12" s="15" t="s">
        <v>15</v>
      </c>
      <c r="C12" s="13">
        <f>+'1. Bakonybél'!C12+'8.1 közös hivatal'!C12+'8.2 óvoda'!C12</f>
        <v>41149423</v>
      </c>
      <c r="D12" s="13">
        <f>+'1. Bakonybél'!D12+'8.1 közös hivatal'!D12+'8.2 óvoda'!D12</f>
        <v>39600000</v>
      </c>
      <c r="E12" s="15" t="s">
        <v>16</v>
      </c>
      <c r="F12" s="13">
        <f>+'1. Bakonybél'!F12+'8.1 közös hivatal'!F12+'8.2 óvoda'!F12</f>
        <v>22971707</v>
      </c>
      <c r="G12" s="13">
        <f>+'1. Bakonybél'!G12+'8.1 közös hivatal'!G12+'8.2 óvoda'!G12</f>
        <v>22501736</v>
      </c>
    </row>
    <row r="13" spans="1:7" x14ac:dyDescent="0.25">
      <c r="A13" s="11">
        <v>4</v>
      </c>
      <c r="B13" s="15" t="s">
        <v>17</v>
      </c>
      <c r="C13" s="13">
        <f>+'1. Bakonybél'!C13+'8.1 közös hivatal'!C13+'8.2 óvoda'!C13</f>
        <v>220140682</v>
      </c>
      <c r="D13" s="13">
        <f>+'1. Bakonybél'!D13+'8.1 közös hivatal'!D13+'8.2 óvoda'!D13</f>
        <v>202319603</v>
      </c>
      <c r="E13" s="15" t="s">
        <v>18</v>
      </c>
      <c r="F13" s="13">
        <f>+'1. Bakonybél'!F13+'8.1 közös hivatal'!F13+'8.2 óvoda'!F13</f>
        <v>144728033</v>
      </c>
      <c r="G13" s="13">
        <f>+'1. Bakonybél'!G13+'8.1 közös hivatal'!G13+'8.2 óvoda'!G13</f>
        <v>132446563</v>
      </c>
    </row>
    <row r="14" spans="1:7" x14ac:dyDescent="0.25">
      <c r="A14" s="11">
        <v>5</v>
      </c>
      <c r="B14" s="15" t="s">
        <v>19</v>
      </c>
      <c r="C14" s="13">
        <f>+'1. Bakonybél'!C14+'8.1 közös hivatal'!C14+'8.2 óvoda'!C14</f>
        <v>24608112</v>
      </c>
      <c r="D14" s="13">
        <f>+'1. Bakonybél'!D14+'8.1 közös hivatal'!D14+'8.2 óvoda'!D14</f>
        <v>32340420</v>
      </c>
      <c r="E14" s="15" t="s">
        <v>20</v>
      </c>
      <c r="F14" s="13">
        <f>+'1. Bakonybél'!F14+'8.1 közös hivatal'!F14+'8.2 óvoda'!F14</f>
        <v>6405240</v>
      </c>
      <c r="G14" s="13">
        <f>+'1. Bakonybél'!G14+'8.1 közös hivatal'!G14+'8.2 óvoda'!G14</f>
        <v>7268000</v>
      </c>
    </row>
    <row r="15" spans="1:7" x14ac:dyDescent="0.25">
      <c r="A15" s="11">
        <v>6</v>
      </c>
      <c r="B15" s="15" t="s">
        <v>21</v>
      </c>
      <c r="C15" s="13">
        <f>+'1. Bakonybél'!C15+'8.1 közös hivatal'!C15+'8.2 óvoda'!C15</f>
        <v>0</v>
      </c>
      <c r="D15" s="13">
        <f>+'1. Bakonybél'!D15+'8.1 közös hivatal'!D15+'8.2 óvoda'!D15</f>
        <v>0</v>
      </c>
      <c r="E15" s="15" t="s">
        <v>22</v>
      </c>
      <c r="F15" s="13">
        <f>+'1. Bakonybél'!F15+'8.1 közös hivatal'!F15+'8.2 óvoda'!F15</f>
        <v>12643845</v>
      </c>
      <c r="G15" s="13">
        <f>+'1. Bakonybél'!G15+'8.1 közös hivatal'!G15+'8.2 óvoda'!G15</f>
        <v>11449119</v>
      </c>
    </row>
    <row r="16" spans="1:7" x14ac:dyDescent="0.25">
      <c r="A16" s="11">
        <v>7</v>
      </c>
      <c r="B16" s="15" t="s">
        <v>23</v>
      </c>
      <c r="C16" s="13">
        <f>+'1. Bakonybél'!C16+'8.1 közös hivatal'!C16+'8.2 óvoda'!C16</f>
        <v>3656360</v>
      </c>
      <c r="D16" s="13">
        <f>+'1. Bakonybél'!D16+'8.1 közös hivatal'!D16+'8.2 óvoda'!D16</f>
        <v>0</v>
      </c>
      <c r="E16" s="16" t="s">
        <v>24</v>
      </c>
      <c r="F16" s="13">
        <f>+'1. Bakonybél'!F16+'8.1 közös hivatal'!F16+'8.2 óvoda'!F16</f>
        <v>0</v>
      </c>
      <c r="G16" s="13">
        <f>+'1. Bakonybél'!G16+'8.1 közös hivatal'!G16+'8.2 óvoda'!G16</f>
        <v>0</v>
      </c>
    </row>
    <row r="17" spans="1:8" x14ac:dyDescent="0.25">
      <c r="A17" s="11">
        <v>8</v>
      </c>
      <c r="B17" s="15" t="s">
        <v>25</v>
      </c>
      <c r="C17" s="13">
        <f>+'1. Bakonybél'!C17+'8.1 közös hivatal'!C17+'8.2 óvoda'!C17</f>
        <v>4606370</v>
      </c>
      <c r="D17" s="13">
        <f>+'1. Bakonybél'!D17+'8.1 közös hivatal'!D17+'8.2 óvoda'!D17</f>
        <v>0</v>
      </c>
      <c r="E17" s="15" t="s">
        <v>26</v>
      </c>
      <c r="F17" s="13">
        <f>+'1. Bakonybél'!F17+'8.1 közös hivatal'!F17+'8.2 óvoda'!F17</f>
        <v>0</v>
      </c>
      <c r="G17" s="13">
        <f>+'1. Bakonybél'!G17+'8.1 közös hivatal'!G17+'8.2 óvoda'!G17</f>
        <v>0</v>
      </c>
    </row>
    <row r="18" spans="1:8" x14ac:dyDescent="0.25">
      <c r="A18" s="17">
        <v>9</v>
      </c>
      <c r="B18" s="18" t="s">
        <v>27</v>
      </c>
      <c r="C18" s="18">
        <f>SUM(C11:C17)</f>
        <v>342602829</v>
      </c>
      <c r="D18" s="18">
        <f>SUM(D11:D17)</f>
        <v>320717873</v>
      </c>
      <c r="E18" s="19" t="s">
        <v>28</v>
      </c>
      <c r="F18" s="19">
        <f>SUM(F11:F17)</f>
        <v>315481439</v>
      </c>
      <c r="G18" s="19">
        <f>SUM(G11:G17)</f>
        <v>290648478</v>
      </c>
    </row>
    <row r="19" spans="1:8" x14ac:dyDescent="0.25">
      <c r="A19" s="11">
        <v>10</v>
      </c>
      <c r="B19" s="12" t="s">
        <v>29</v>
      </c>
      <c r="C19" s="13"/>
      <c r="D19" s="13"/>
      <c r="E19" s="12" t="s">
        <v>30</v>
      </c>
      <c r="F19" s="13"/>
      <c r="G19" s="13"/>
    </row>
    <row r="20" spans="1:8" x14ac:dyDescent="0.25">
      <c r="A20" s="11">
        <v>11</v>
      </c>
      <c r="B20" s="15" t="s">
        <v>31</v>
      </c>
      <c r="C20" s="13">
        <f>+'1. Bakonybél'!C20+'8.1 közös hivatal'!C20+'8.2 óvoda'!C20</f>
        <v>0</v>
      </c>
      <c r="D20" s="13">
        <f>+'1. Bakonybél'!D20+'8.1 közös hivatal'!D20+'8.2 óvoda'!D20</f>
        <v>0</v>
      </c>
      <c r="E20" s="15" t="s">
        <v>32</v>
      </c>
      <c r="F20" s="13">
        <f>+'1. Bakonybél'!F20+'8.1 közös hivatal'!F20+'8.2 óvoda'!F20</f>
        <v>35026661</v>
      </c>
      <c r="G20" s="13">
        <f>+'1. Bakonybél'!G20+'8.1 közös hivatal'!G20+'8.2 óvoda'!G20</f>
        <v>4404500</v>
      </c>
    </row>
    <row r="21" spans="1:8" x14ac:dyDescent="0.25">
      <c r="A21" s="11">
        <v>12</v>
      </c>
      <c r="B21" s="15" t="s">
        <v>33</v>
      </c>
      <c r="C21" s="13">
        <f>+'1. Bakonybél'!C21+'8.1 közös hivatal'!C21+'8.2 óvoda'!C21</f>
        <v>245319410</v>
      </c>
      <c r="D21" s="13">
        <f>+'1. Bakonybél'!D21+'8.1 közös hivatal'!D21+'8.2 óvoda'!D21</f>
        <v>0</v>
      </c>
      <c r="E21" s="20" t="s">
        <v>34</v>
      </c>
      <c r="F21" s="13">
        <f>+'1. Bakonybél'!F21+'8.1 közös hivatal'!F21+'8.2 óvoda'!F21</f>
        <v>139925554</v>
      </c>
      <c r="G21" s="13">
        <f>+'1. Bakonybél'!G21+'8.1 közös hivatal'!G21+'8.2 óvoda'!G21</f>
        <v>182930392</v>
      </c>
    </row>
    <row r="22" spans="1:8" x14ac:dyDescent="0.25">
      <c r="A22" s="11">
        <v>13</v>
      </c>
      <c r="B22" s="15" t="s">
        <v>35</v>
      </c>
      <c r="C22" s="13">
        <f>+'1. Bakonybél'!C22+'8.1 közös hivatal'!C22+'8.2 óvoda'!C22</f>
        <v>0</v>
      </c>
      <c r="D22" s="13">
        <f>+'1. Bakonybél'!D22+'8.1 közös hivatal'!D22+'8.2 óvoda'!D22</f>
        <v>0</v>
      </c>
      <c r="E22" s="15" t="s">
        <v>36</v>
      </c>
      <c r="F22" s="13">
        <f>+'1. Bakonybél'!F22+'8.1 közös hivatal'!F22+'8.2 óvoda'!F22</f>
        <v>0</v>
      </c>
      <c r="G22" s="13">
        <f>+'1. Bakonybél'!G22+'8.1 közös hivatal'!G22+'8.2 óvoda'!G22</f>
        <v>0</v>
      </c>
    </row>
    <row r="23" spans="1:8" x14ac:dyDescent="0.25">
      <c r="A23" s="11">
        <v>14</v>
      </c>
      <c r="B23" s="15" t="s">
        <v>37</v>
      </c>
      <c r="C23" s="13">
        <f>+'1. Bakonybél'!C23+'8.1 közös hivatal'!C23+'8.2 óvoda'!C23</f>
        <v>0</v>
      </c>
      <c r="D23" s="13">
        <f>+'1. Bakonybél'!D23+'8.1 közös hivatal'!D23+'8.2 óvoda'!D23</f>
        <v>0</v>
      </c>
      <c r="E23" s="15" t="s">
        <v>38</v>
      </c>
      <c r="F23" s="13">
        <f>+'1. Bakonybél'!F23+'8.1 közös hivatal'!F23+'8.2 óvoda'!F23</f>
        <v>0</v>
      </c>
      <c r="G23" s="13">
        <f>+'1. Bakonybél'!G23+'8.1 közös hivatal'!G23+'8.2 óvoda'!G23</f>
        <v>0</v>
      </c>
    </row>
    <row r="24" spans="1:8" x14ac:dyDescent="0.25">
      <c r="A24" s="11">
        <v>15</v>
      </c>
      <c r="B24" s="4"/>
      <c r="C24" s="13">
        <f>+'1. Bakonybél'!C24+'8.1 közös hivatal'!C24+'8.2 óvoda'!C24</f>
        <v>0</v>
      </c>
      <c r="D24" s="13">
        <f>+'1. Bakonybél'!D24+'8.1 közös hivatal'!D24+'8.2 óvoda'!D24</f>
        <v>0</v>
      </c>
      <c r="E24" s="15" t="s">
        <v>39</v>
      </c>
      <c r="F24" s="13">
        <f>+'1. Bakonybél'!F24+'8.1 közös hivatal'!F24+'8.2 óvoda'!F24</f>
        <v>0</v>
      </c>
      <c r="G24" s="13">
        <f>+'1. Bakonybél'!G24+'8.1 közös hivatal'!G24+'8.2 óvoda'!G24</f>
        <v>0</v>
      </c>
    </row>
    <row r="25" spans="1:8" x14ac:dyDescent="0.25">
      <c r="A25" s="11">
        <v>16</v>
      </c>
      <c r="B25" s="21" t="s">
        <v>40</v>
      </c>
      <c r="C25" s="22">
        <f>SUM(C19:C24)</f>
        <v>245319410</v>
      </c>
      <c r="D25" s="22">
        <f>SUM(D19:D24)</f>
        <v>0</v>
      </c>
      <c r="E25" s="21" t="s">
        <v>41</v>
      </c>
      <c r="F25" s="19">
        <f>SUM(F19:F24)</f>
        <v>174952215</v>
      </c>
      <c r="G25" s="19">
        <f>SUM(G19:G24)</f>
        <v>187334892</v>
      </c>
    </row>
    <row r="26" spans="1:8" x14ac:dyDescent="0.25">
      <c r="A26" s="11">
        <v>17</v>
      </c>
      <c r="B26" s="23" t="s">
        <v>42</v>
      </c>
      <c r="C26" s="24">
        <v>0</v>
      </c>
      <c r="D26" s="24">
        <v>0</v>
      </c>
      <c r="E26" s="23" t="s">
        <v>42</v>
      </c>
      <c r="F26" s="24">
        <v>0</v>
      </c>
      <c r="G26" s="24">
        <v>0</v>
      </c>
    </row>
    <row r="27" spans="1:8" x14ac:dyDescent="0.25">
      <c r="A27" s="11">
        <v>18</v>
      </c>
      <c r="B27" s="25"/>
      <c r="C27" s="13"/>
      <c r="D27" s="13"/>
      <c r="E27" s="25"/>
      <c r="F27" s="13"/>
      <c r="G27" s="13"/>
    </row>
    <row r="28" spans="1:8" x14ac:dyDescent="0.25">
      <c r="A28" s="11">
        <v>19</v>
      </c>
      <c r="B28" s="26" t="s">
        <v>43</v>
      </c>
      <c r="C28" s="26">
        <f>+C29+C30+C31</f>
        <v>260462714</v>
      </c>
      <c r="D28" s="26">
        <f>+D29+D30+D31</f>
        <v>245564145</v>
      </c>
      <c r="E28" s="12" t="s">
        <v>44</v>
      </c>
      <c r="F28" s="24">
        <f>+F29+F30</f>
        <v>94955661</v>
      </c>
      <c r="G28" s="24">
        <f>+G29+G30</f>
        <v>88298648</v>
      </c>
    </row>
    <row r="29" spans="1:8" x14ac:dyDescent="0.25">
      <c r="A29" s="11">
        <v>20</v>
      </c>
      <c r="B29" s="27" t="s">
        <v>45</v>
      </c>
      <c r="C29" s="16">
        <f>+'1. Bakonybél'!C29+'8.1 közös hivatal'!C29+'8.2 óvoda'!C29</f>
        <v>0</v>
      </c>
      <c r="D29" s="16">
        <f>+'1. Bakonybél'!D29+'8.1 közös hivatal'!D29+'8.2 óvoda'!D29</f>
        <v>0</v>
      </c>
      <c r="E29" s="28" t="s">
        <v>46</v>
      </c>
      <c r="F29" s="13">
        <f>+'1. Bakonybél'!F29+'8.1 közös hivatal'!F29+'8.2 óvoda'!F29</f>
        <v>94955661</v>
      </c>
      <c r="G29" s="13">
        <f>+'1. Bakonybél'!G29+'8.1 közös hivatal'!G29+'8.2 óvoda'!G29</f>
        <v>88298648</v>
      </c>
    </row>
    <row r="30" spans="1:8" x14ac:dyDescent="0.25">
      <c r="A30" s="11">
        <v>21</v>
      </c>
      <c r="B30" s="28" t="s">
        <v>47</v>
      </c>
      <c r="C30" s="16">
        <f>+'1. Bakonybél'!C30+'8.1 közös hivatal'!C30+'8.2 óvoda'!C30</f>
        <v>7745535</v>
      </c>
      <c r="D30" s="16">
        <f>+'1. Bakonybél'!D30+'8.1 közös hivatal'!D30+'8.2 óvoda'!D30</f>
        <v>7300000</v>
      </c>
      <c r="E30" s="28" t="s">
        <v>48</v>
      </c>
      <c r="F30" s="13">
        <f>+'1. Bakonybél'!F30+'8.1 közös hivatal'!F30+'8.2 óvoda'!F30</f>
        <v>0</v>
      </c>
      <c r="G30" s="13">
        <f>+'1. Bakonybél'!G30+'8.1 közös hivatal'!G30+'8.2 óvoda'!G30</f>
        <v>0</v>
      </c>
    </row>
    <row r="31" spans="1:8" x14ac:dyDescent="0.25">
      <c r="A31" s="11"/>
      <c r="B31" s="15" t="s">
        <v>49</v>
      </c>
      <c r="C31" s="16">
        <f>+'1. Bakonybél'!C31+'8.1 közös hivatal'!C31+'8.2 óvoda'!C31</f>
        <v>252717179</v>
      </c>
      <c r="D31" s="16">
        <f>+'1. Bakonybél'!D31+'8.1 közös hivatal'!D31+'8.2 óvoda'!D31</f>
        <v>238264145</v>
      </c>
      <c r="E31" s="28"/>
      <c r="F31" s="13">
        <f>+'1. Bakonybél'!F31+'8.1 közös hivatal'!F31+'8.2 óvoda'!F31</f>
        <v>0</v>
      </c>
      <c r="G31" s="13">
        <f>+'1. Bakonybél'!G31+'8.1 közös hivatal'!G31+'8.2 óvoda'!G31</f>
        <v>0</v>
      </c>
    </row>
    <row r="32" spans="1:8" x14ac:dyDescent="0.25">
      <c r="A32" s="29">
        <v>22</v>
      </c>
      <c r="B32" s="30" t="s">
        <v>50</v>
      </c>
      <c r="C32" s="31">
        <f>+C28+C25+C18</f>
        <v>848384953</v>
      </c>
      <c r="D32" s="31">
        <f>SUM(D18+D25+D28)</f>
        <v>566282018</v>
      </c>
      <c r="E32" s="30" t="s">
        <v>51</v>
      </c>
      <c r="F32" s="31">
        <f>+F28+F26+F25+F18</f>
        <v>585389315</v>
      </c>
      <c r="G32" s="31">
        <f>+G28+G26+G25+G18</f>
        <v>566282018</v>
      </c>
      <c r="H32" s="32"/>
    </row>
  </sheetData>
  <mergeCells count="12">
    <mergeCell ref="A8:A9"/>
    <mergeCell ref="B8:B9"/>
    <mergeCell ref="C8:C9"/>
    <mergeCell ref="D8:D9"/>
    <mergeCell ref="E8:E9"/>
    <mergeCell ref="F8:F9"/>
    <mergeCell ref="G8:G9"/>
    <mergeCell ref="B1:D1"/>
    <mergeCell ref="B3:G3"/>
    <mergeCell ref="B4:G4"/>
    <mergeCell ref="B5:G5"/>
    <mergeCell ref="B6:E6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57"/>
  <sheetViews>
    <sheetView workbookViewId="0">
      <selection activeCell="N21" sqref="N21"/>
    </sheetView>
  </sheetViews>
  <sheetFormatPr defaultRowHeight="15" x14ac:dyDescent="0.25"/>
  <cols>
    <col min="1" max="1" width="34.28515625" customWidth="1"/>
    <col min="2" max="2" width="15.85546875" customWidth="1"/>
    <col min="3" max="3" width="12.28515625" customWidth="1"/>
    <col min="4" max="4" width="6.5703125" customWidth="1"/>
    <col min="5" max="5" width="12.7109375" customWidth="1"/>
  </cols>
  <sheetData>
    <row r="1" spans="1:7" s="34" customFormat="1" x14ac:dyDescent="0.25">
      <c r="A1" s="300" t="s">
        <v>277</v>
      </c>
      <c r="B1" s="300"/>
      <c r="C1" s="300"/>
      <c r="D1" s="300"/>
      <c r="E1" s="300"/>
      <c r="F1" s="4"/>
      <c r="G1" s="4"/>
    </row>
    <row r="2" spans="1:7" s="34" customFormat="1" x14ac:dyDescent="0.25">
      <c r="A2" s="33"/>
      <c r="B2" s="33"/>
      <c r="C2" s="33"/>
      <c r="D2" s="33"/>
      <c r="E2" s="33"/>
      <c r="F2" s="4"/>
      <c r="G2" s="4"/>
    </row>
    <row r="3" spans="1:7" x14ac:dyDescent="0.25">
      <c r="A3" s="320" t="s">
        <v>87</v>
      </c>
      <c r="B3" s="320"/>
      <c r="C3" s="320"/>
      <c r="D3" s="320"/>
      <c r="E3" s="320"/>
    </row>
    <row r="4" spans="1:7" x14ac:dyDescent="0.25">
      <c r="A4" s="320" t="s">
        <v>88</v>
      </c>
      <c r="B4" s="320"/>
      <c r="C4" s="320"/>
      <c r="D4" s="320"/>
      <c r="E4" s="320"/>
    </row>
    <row r="6" spans="1:7" ht="15.75" x14ac:dyDescent="0.25">
      <c r="A6" s="191" t="s">
        <v>89</v>
      </c>
      <c r="B6" s="336"/>
      <c r="C6" s="336"/>
      <c r="D6" s="336"/>
      <c r="E6" s="336"/>
    </row>
    <row r="7" spans="1:7" ht="15.75" thickBot="1" x14ac:dyDescent="0.3">
      <c r="A7" s="192"/>
      <c r="B7" s="192"/>
      <c r="C7" s="192"/>
      <c r="D7" s="337" t="s">
        <v>84</v>
      </c>
      <c r="E7" s="337"/>
    </row>
    <row r="8" spans="1:7" ht="15.75" thickBot="1" x14ac:dyDescent="0.3">
      <c r="A8" s="193" t="s">
        <v>91</v>
      </c>
      <c r="B8" s="194" t="s">
        <v>274</v>
      </c>
      <c r="C8" s="194" t="s">
        <v>275</v>
      </c>
      <c r="D8" s="194" t="s">
        <v>276</v>
      </c>
      <c r="E8" s="195" t="s">
        <v>92</v>
      </c>
    </row>
    <row r="9" spans="1:7" x14ac:dyDescent="0.25">
      <c r="A9" s="196" t="s">
        <v>93</v>
      </c>
      <c r="B9" s="197"/>
      <c r="C9" s="197"/>
      <c r="D9" s="197"/>
      <c r="E9" s="198">
        <f t="shared" ref="E9:E15" si="0">SUM(B9:D9)</f>
        <v>0</v>
      </c>
    </row>
    <row r="10" spans="1:7" x14ac:dyDescent="0.25">
      <c r="A10" s="199" t="s">
        <v>94</v>
      </c>
      <c r="B10" s="200"/>
      <c r="C10" s="200"/>
      <c r="D10" s="200"/>
      <c r="E10" s="201">
        <f t="shared" si="0"/>
        <v>0</v>
      </c>
    </row>
    <row r="11" spans="1:7" x14ac:dyDescent="0.25">
      <c r="A11" s="202" t="s">
        <v>95</v>
      </c>
      <c r="B11" s="203"/>
      <c r="C11" s="203"/>
      <c r="D11" s="203"/>
      <c r="E11" s="204"/>
    </row>
    <row r="12" spans="1:7" x14ac:dyDescent="0.25">
      <c r="A12" s="202" t="s">
        <v>96</v>
      </c>
      <c r="B12" s="203"/>
      <c r="C12" s="203"/>
      <c r="D12" s="203"/>
      <c r="E12" s="204">
        <f t="shared" si="0"/>
        <v>0</v>
      </c>
    </row>
    <row r="13" spans="1:7" x14ac:dyDescent="0.25">
      <c r="A13" s="202" t="s">
        <v>97</v>
      </c>
      <c r="B13" s="203"/>
      <c r="C13" s="203"/>
      <c r="D13" s="203"/>
      <c r="E13" s="204">
        <f t="shared" si="0"/>
        <v>0</v>
      </c>
    </row>
    <row r="14" spans="1:7" x14ac:dyDescent="0.25">
      <c r="A14" s="202" t="s">
        <v>98</v>
      </c>
      <c r="B14" s="203"/>
      <c r="C14" s="203"/>
      <c r="D14" s="203"/>
      <c r="E14" s="204">
        <f t="shared" si="0"/>
        <v>0</v>
      </c>
    </row>
    <row r="15" spans="1:7" ht="15.75" thickBot="1" x14ac:dyDescent="0.3">
      <c r="A15" s="205"/>
      <c r="B15" s="206"/>
      <c r="C15" s="206"/>
      <c r="D15" s="206"/>
      <c r="E15" s="204">
        <f t="shared" si="0"/>
        <v>0</v>
      </c>
    </row>
    <row r="16" spans="1:7" ht="15.75" thickBot="1" x14ac:dyDescent="0.3">
      <c r="A16" s="207" t="s">
        <v>99</v>
      </c>
      <c r="B16" s="208">
        <f>B9+SUM(B11:B15)</f>
        <v>0</v>
      </c>
      <c r="C16" s="208">
        <f>C9+SUM(C11:C15)</f>
        <v>0</v>
      </c>
      <c r="D16" s="208">
        <f>D9+SUM(D11:D15)</f>
        <v>0</v>
      </c>
      <c r="E16" s="209">
        <f>E9+SUM(E11:E15)</f>
        <v>0</v>
      </c>
    </row>
    <row r="17" spans="1:5" ht="15.75" thickBot="1" x14ac:dyDescent="0.3">
      <c r="A17" s="210"/>
      <c r="B17" s="210"/>
      <c r="C17" s="210"/>
      <c r="D17" s="210"/>
      <c r="E17" s="210"/>
    </row>
    <row r="18" spans="1:5" ht="15.75" thickBot="1" x14ac:dyDescent="0.3">
      <c r="A18" s="193" t="s">
        <v>100</v>
      </c>
      <c r="B18" s="194" t="str">
        <f>+B8</f>
        <v>2020. év</v>
      </c>
      <c r="C18" s="194" t="str">
        <f>+C8</f>
        <v>2021.év</v>
      </c>
      <c r="D18" s="194" t="str">
        <f>+D8</f>
        <v>2022. év</v>
      </c>
      <c r="E18" s="195" t="s">
        <v>92</v>
      </c>
    </row>
    <row r="19" spans="1:5" x14ac:dyDescent="0.25">
      <c r="A19" s="196" t="s">
        <v>101</v>
      </c>
      <c r="B19" s="197"/>
      <c r="C19" s="197"/>
      <c r="D19" s="197"/>
      <c r="E19" s="198"/>
    </row>
    <row r="20" spans="1:5" x14ac:dyDescent="0.25">
      <c r="A20" s="211" t="s">
        <v>102</v>
      </c>
      <c r="B20" s="203"/>
      <c r="C20" s="203"/>
      <c r="D20" s="203"/>
      <c r="E20" s="204"/>
    </row>
    <row r="21" spans="1:5" x14ac:dyDescent="0.25">
      <c r="A21" s="202" t="s">
        <v>103</v>
      </c>
      <c r="B21" s="203"/>
      <c r="C21" s="203"/>
      <c r="D21" s="203"/>
      <c r="E21" s="204"/>
    </row>
    <row r="22" spans="1:5" x14ac:dyDescent="0.25">
      <c r="A22" s="202" t="s">
        <v>104</v>
      </c>
      <c r="B22" s="203"/>
      <c r="C22" s="203"/>
      <c r="D22" s="203"/>
      <c r="E22" s="204">
        <f t="shared" ref="E22:E25" si="1">SUM(B22:D22)</f>
        <v>0</v>
      </c>
    </row>
    <row r="23" spans="1:5" x14ac:dyDescent="0.25">
      <c r="A23" s="212"/>
      <c r="B23" s="203"/>
      <c r="C23" s="203"/>
      <c r="D23" s="203"/>
      <c r="E23" s="204">
        <f t="shared" si="1"/>
        <v>0</v>
      </c>
    </row>
    <row r="24" spans="1:5" x14ac:dyDescent="0.25">
      <c r="A24" s="212"/>
      <c r="B24" s="203"/>
      <c r="C24" s="203"/>
      <c r="D24" s="203"/>
      <c r="E24" s="204">
        <f t="shared" si="1"/>
        <v>0</v>
      </c>
    </row>
    <row r="25" spans="1:5" ht="15.75" thickBot="1" x14ac:dyDescent="0.3">
      <c r="A25" s="205"/>
      <c r="B25" s="206"/>
      <c r="C25" s="206"/>
      <c r="D25" s="206"/>
      <c r="E25" s="204">
        <f t="shared" si="1"/>
        <v>0</v>
      </c>
    </row>
    <row r="26" spans="1:5" ht="15.75" thickBot="1" x14ac:dyDescent="0.3">
      <c r="A26" s="207" t="s">
        <v>105</v>
      </c>
      <c r="B26" s="208">
        <f>SUM(B19:B25)</f>
        <v>0</v>
      </c>
      <c r="C26" s="208">
        <f>SUM(C19:C25)</f>
        <v>0</v>
      </c>
      <c r="D26" s="208">
        <f>SUM(D19:D25)</f>
        <v>0</v>
      </c>
      <c r="E26" s="209">
        <f>SUM(E19:E25)</f>
        <v>0</v>
      </c>
    </row>
    <row r="27" spans="1:5" x14ac:dyDescent="0.25">
      <c r="A27" s="192"/>
      <c r="B27" s="192"/>
      <c r="C27" s="192"/>
      <c r="D27" s="192"/>
      <c r="E27" s="192"/>
    </row>
    <row r="28" spans="1:5" x14ac:dyDescent="0.25">
      <c r="A28" s="192"/>
      <c r="B28" s="192"/>
      <c r="C28" s="192"/>
      <c r="D28" s="192"/>
      <c r="E28" s="192"/>
    </row>
    <row r="29" spans="1:5" ht="15.75" x14ac:dyDescent="0.25">
      <c r="A29" s="191" t="s">
        <v>89</v>
      </c>
      <c r="B29" s="336"/>
      <c r="C29" s="336"/>
      <c r="D29" s="336"/>
      <c r="E29" s="336"/>
    </row>
    <row r="30" spans="1:5" ht="15.75" thickBot="1" x14ac:dyDescent="0.3">
      <c r="A30" s="192"/>
      <c r="B30" s="192"/>
      <c r="C30" s="192"/>
      <c r="D30" s="337" t="s">
        <v>90</v>
      </c>
      <c r="E30" s="337"/>
    </row>
    <row r="31" spans="1:5" ht="15.75" thickBot="1" x14ac:dyDescent="0.3">
      <c r="A31" s="193" t="s">
        <v>91</v>
      </c>
      <c r="B31" s="194" t="str">
        <f>+B18</f>
        <v>2020. év</v>
      </c>
      <c r="C31" s="194" t="str">
        <f>+C18</f>
        <v>2021.év</v>
      </c>
      <c r="D31" s="194" t="str">
        <f>+D18</f>
        <v>2022. év</v>
      </c>
      <c r="E31" s="195" t="s">
        <v>92</v>
      </c>
    </row>
    <row r="32" spans="1:5" x14ac:dyDescent="0.25">
      <c r="A32" s="196" t="s">
        <v>93</v>
      </c>
      <c r="B32" s="197"/>
      <c r="C32" s="197"/>
      <c r="D32" s="197"/>
      <c r="E32" s="198">
        <f t="shared" ref="E32:E38" si="2">SUM(B32:D32)</f>
        <v>0</v>
      </c>
    </row>
    <row r="33" spans="1:5" x14ac:dyDescent="0.25">
      <c r="A33" s="199" t="s">
        <v>94</v>
      </c>
      <c r="B33" s="200"/>
      <c r="C33" s="200"/>
      <c r="D33" s="200"/>
      <c r="E33" s="201">
        <f t="shared" si="2"/>
        <v>0</v>
      </c>
    </row>
    <row r="34" spans="1:5" x14ac:dyDescent="0.25">
      <c r="A34" s="202" t="s">
        <v>95</v>
      </c>
      <c r="B34" s="203"/>
      <c r="C34" s="203"/>
      <c r="D34" s="203"/>
      <c r="E34" s="204">
        <f t="shared" si="2"/>
        <v>0</v>
      </c>
    </row>
    <row r="35" spans="1:5" x14ac:dyDescent="0.25">
      <c r="A35" s="202" t="s">
        <v>96</v>
      </c>
      <c r="B35" s="203"/>
      <c r="C35" s="203"/>
      <c r="D35" s="203"/>
      <c r="E35" s="204">
        <f t="shared" si="2"/>
        <v>0</v>
      </c>
    </row>
    <row r="36" spans="1:5" x14ac:dyDescent="0.25">
      <c r="A36" s="202" t="s">
        <v>97</v>
      </c>
      <c r="B36" s="203"/>
      <c r="C36" s="203"/>
      <c r="D36" s="203"/>
      <c r="E36" s="204">
        <f t="shared" si="2"/>
        <v>0</v>
      </c>
    </row>
    <row r="37" spans="1:5" x14ac:dyDescent="0.25">
      <c r="A37" s="202" t="s">
        <v>98</v>
      </c>
      <c r="B37" s="203"/>
      <c r="C37" s="203"/>
      <c r="D37" s="203"/>
      <c r="E37" s="204">
        <f t="shared" si="2"/>
        <v>0</v>
      </c>
    </row>
    <row r="38" spans="1:5" ht="15.75" thickBot="1" x14ac:dyDescent="0.3">
      <c r="A38" s="205"/>
      <c r="B38" s="206"/>
      <c r="C38" s="206"/>
      <c r="D38" s="206"/>
      <c r="E38" s="204">
        <f t="shared" si="2"/>
        <v>0</v>
      </c>
    </row>
    <row r="39" spans="1:5" ht="15.75" thickBot="1" x14ac:dyDescent="0.3">
      <c r="A39" s="207" t="s">
        <v>99</v>
      </c>
      <c r="B39" s="208">
        <f>B32+SUM(B34:B38)</f>
        <v>0</v>
      </c>
      <c r="C39" s="208">
        <f>C32+SUM(C34:C38)</f>
        <v>0</v>
      </c>
      <c r="D39" s="208">
        <f>D32+SUM(D34:D38)</f>
        <v>0</v>
      </c>
      <c r="E39" s="209">
        <f>E32+SUM(E34:E38)</f>
        <v>0</v>
      </c>
    </row>
    <row r="40" spans="1:5" ht="15.75" thickBot="1" x14ac:dyDescent="0.3">
      <c r="A40" s="210"/>
      <c r="B40" s="210"/>
      <c r="C40" s="210"/>
      <c r="D40" s="210"/>
      <c r="E40" s="210"/>
    </row>
    <row r="41" spans="1:5" ht="15.75" thickBot="1" x14ac:dyDescent="0.3">
      <c r="A41" s="193" t="s">
        <v>100</v>
      </c>
      <c r="B41" s="194" t="str">
        <f>+B31</f>
        <v>2020. év</v>
      </c>
      <c r="C41" s="194" t="str">
        <f>+C31</f>
        <v>2021.év</v>
      </c>
      <c r="D41" s="194" t="str">
        <f>+D31</f>
        <v>2022. év</v>
      </c>
      <c r="E41" s="195" t="s">
        <v>92</v>
      </c>
    </row>
    <row r="42" spans="1:5" x14ac:dyDescent="0.25">
      <c r="A42" s="196" t="s">
        <v>101</v>
      </c>
      <c r="B42" s="197"/>
      <c r="C42" s="197"/>
      <c r="D42" s="197"/>
      <c r="E42" s="198">
        <f t="shared" ref="E42:E48" si="3">SUM(B42:D42)</f>
        <v>0</v>
      </c>
    </row>
    <row r="43" spans="1:5" x14ac:dyDescent="0.25">
      <c r="A43" s="211" t="s">
        <v>102</v>
      </c>
      <c r="B43" s="203"/>
      <c r="C43" s="203"/>
      <c r="D43" s="203"/>
      <c r="E43" s="204">
        <f t="shared" si="3"/>
        <v>0</v>
      </c>
    </row>
    <row r="44" spans="1:5" x14ac:dyDescent="0.25">
      <c r="A44" s="202" t="s">
        <v>103</v>
      </c>
      <c r="B44" s="203"/>
      <c r="C44" s="203"/>
      <c r="D44" s="203"/>
      <c r="E44" s="204">
        <f t="shared" si="3"/>
        <v>0</v>
      </c>
    </row>
    <row r="45" spans="1:5" x14ac:dyDescent="0.25">
      <c r="A45" s="202" t="s">
        <v>104</v>
      </c>
      <c r="B45" s="203"/>
      <c r="C45" s="203"/>
      <c r="D45" s="203"/>
      <c r="E45" s="204">
        <f t="shared" si="3"/>
        <v>0</v>
      </c>
    </row>
    <row r="46" spans="1:5" x14ac:dyDescent="0.25">
      <c r="A46" s="212"/>
      <c r="B46" s="203"/>
      <c r="C46" s="203"/>
      <c r="D46" s="203"/>
      <c r="E46" s="204">
        <f t="shared" si="3"/>
        <v>0</v>
      </c>
    </row>
    <row r="47" spans="1:5" x14ac:dyDescent="0.25">
      <c r="A47" s="212"/>
      <c r="B47" s="203"/>
      <c r="C47" s="203"/>
      <c r="D47" s="203"/>
      <c r="E47" s="204">
        <f t="shared" si="3"/>
        <v>0</v>
      </c>
    </row>
    <row r="48" spans="1:5" ht="15.75" thickBot="1" x14ac:dyDescent="0.3">
      <c r="A48" s="205"/>
      <c r="B48" s="206"/>
      <c r="C48" s="206"/>
      <c r="D48" s="206"/>
      <c r="E48" s="204">
        <f t="shared" si="3"/>
        <v>0</v>
      </c>
    </row>
    <row r="49" spans="1:5" ht="15.75" thickBot="1" x14ac:dyDescent="0.3">
      <c r="A49" s="207" t="s">
        <v>105</v>
      </c>
      <c r="B49" s="208">
        <f>SUM(B42:B48)</f>
        <v>0</v>
      </c>
      <c r="C49" s="208">
        <f>SUM(C42:C48)</f>
        <v>0</v>
      </c>
      <c r="D49" s="208">
        <f>SUM(D42:D48)</f>
        <v>0</v>
      </c>
      <c r="E49" s="209">
        <f>SUM(E42:E48)</f>
        <v>0</v>
      </c>
    </row>
    <row r="50" spans="1:5" x14ac:dyDescent="0.25">
      <c r="A50" s="192"/>
      <c r="B50" s="192"/>
      <c r="C50" s="192"/>
      <c r="D50" s="192"/>
      <c r="E50" s="192"/>
    </row>
    <row r="51" spans="1:5" ht="15.75" x14ac:dyDescent="0.25">
      <c r="A51" s="338" t="e">
        <f>+CONCATENATE("Önkormányzaton kívüli EU-s projektekhez történő hozzájárulás ",LEFT(#REF!,4),". évi előirányzat")</f>
        <v>#REF!</v>
      </c>
      <c r="B51" s="338"/>
      <c r="C51" s="338"/>
      <c r="D51" s="338"/>
      <c r="E51" s="338"/>
    </row>
    <row r="52" spans="1:5" ht="15.75" thickBot="1" x14ac:dyDescent="0.3">
      <c r="A52" s="192"/>
      <c r="B52" s="192"/>
      <c r="C52" s="192"/>
      <c r="D52" s="192"/>
      <c r="E52" s="192"/>
    </row>
    <row r="53" spans="1:5" ht="15.75" thickBot="1" x14ac:dyDescent="0.3">
      <c r="A53" s="339" t="s">
        <v>106</v>
      </c>
      <c r="B53" s="340"/>
      <c r="C53" s="341"/>
      <c r="D53" s="342" t="s">
        <v>107</v>
      </c>
      <c r="E53" s="343"/>
    </row>
    <row r="54" spans="1:5" x14ac:dyDescent="0.25">
      <c r="A54" s="321"/>
      <c r="B54" s="322"/>
      <c r="C54" s="323"/>
      <c r="D54" s="324"/>
      <c r="E54" s="325"/>
    </row>
    <row r="55" spans="1:5" ht="15.75" thickBot="1" x14ac:dyDescent="0.3">
      <c r="A55" s="326"/>
      <c r="B55" s="327"/>
      <c r="C55" s="328"/>
      <c r="D55" s="329"/>
      <c r="E55" s="330"/>
    </row>
    <row r="56" spans="1:5" ht="15.75" thickBot="1" x14ac:dyDescent="0.3">
      <c r="A56" s="331" t="s">
        <v>105</v>
      </c>
      <c r="B56" s="332"/>
      <c r="C56" s="333"/>
      <c r="D56" s="334">
        <f>SUM(D54:E55)</f>
        <v>0</v>
      </c>
      <c r="E56" s="335"/>
    </row>
    <row r="57" spans="1:5" x14ac:dyDescent="0.25">
      <c r="A57" s="213"/>
      <c r="B57" s="213"/>
      <c r="C57" s="213"/>
      <c r="D57" s="213"/>
      <c r="E57" s="213"/>
    </row>
  </sheetData>
  <mergeCells count="16">
    <mergeCell ref="A55:C55"/>
    <mergeCell ref="D55:E55"/>
    <mergeCell ref="A56:C56"/>
    <mergeCell ref="D56:E56"/>
    <mergeCell ref="B6:E6"/>
    <mergeCell ref="D7:E7"/>
    <mergeCell ref="B29:E29"/>
    <mergeCell ref="D30:E30"/>
    <mergeCell ref="A51:E51"/>
    <mergeCell ref="A53:C53"/>
    <mergeCell ref="D53:E53"/>
    <mergeCell ref="A3:E3"/>
    <mergeCell ref="A4:E4"/>
    <mergeCell ref="A1:E1"/>
    <mergeCell ref="A54:C54"/>
    <mergeCell ref="D54:E54"/>
  </mergeCells>
  <conditionalFormatting sqref="E9:E16 B16:D16 B26:E26 E19:E25 E32:E39 B39:D39 E42:E49 B49:D49 D56:E56">
    <cfRule type="cellIs" dxfId="1" priority="1" stopIfTrue="1" operator="equal">
      <formula>0</formula>
    </cfRule>
  </conditionalFormatting>
  <pageMargins left="0.7" right="0.7" top="0.75" bottom="0.75" header="0.3" footer="0.3"/>
  <pageSetup paperSize="9" scale="8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2"/>
  <sheetViews>
    <sheetView workbookViewId="0">
      <selection activeCell="G14" sqref="G14"/>
    </sheetView>
  </sheetViews>
  <sheetFormatPr defaultRowHeight="15" x14ac:dyDescent="0.25"/>
  <cols>
    <col min="2" max="2" width="37.5703125" customWidth="1"/>
    <col min="3" max="3" width="11.7109375" customWidth="1"/>
    <col min="5" max="5" width="34.42578125" customWidth="1"/>
    <col min="6" max="6" width="12.28515625" customWidth="1"/>
    <col min="7" max="7" width="11.5703125" customWidth="1"/>
  </cols>
  <sheetData>
    <row r="1" spans="1:7" x14ac:dyDescent="0.25">
      <c r="A1" s="1"/>
      <c r="B1" s="300" t="s">
        <v>261</v>
      </c>
      <c r="C1" s="301"/>
      <c r="D1" s="301"/>
      <c r="E1" s="3"/>
      <c r="F1" s="4"/>
      <c r="G1" s="4"/>
    </row>
    <row r="2" spans="1:7" x14ac:dyDescent="0.25">
      <c r="A2" s="1"/>
      <c r="B2" s="3"/>
      <c r="C2" s="3"/>
      <c r="D2" s="3"/>
      <c r="E2" s="3"/>
      <c r="F2" s="5"/>
      <c r="G2" s="5"/>
    </row>
    <row r="3" spans="1:7" ht="15.75" x14ac:dyDescent="0.25">
      <c r="A3" s="1"/>
      <c r="B3" s="302" t="s">
        <v>52</v>
      </c>
      <c r="C3" s="302"/>
      <c r="D3" s="302"/>
      <c r="E3" s="302"/>
      <c r="F3" s="303"/>
      <c r="G3" s="303"/>
    </row>
    <row r="4" spans="1:7" ht="15.75" x14ac:dyDescent="0.25">
      <c r="A4" s="1"/>
      <c r="B4" s="302" t="s">
        <v>258</v>
      </c>
      <c r="C4" s="302"/>
      <c r="D4" s="302"/>
      <c r="E4" s="302"/>
      <c r="F4" s="303"/>
      <c r="G4" s="303"/>
    </row>
    <row r="5" spans="1:7" ht="15.75" x14ac:dyDescent="0.25">
      <c r="A5" s="1"/>
      <c r="B5" s="6"/>
      <c r="C5" s="6"/>
      <c r="D5" s="6"/>
      <c r="E5" s="6"/>
      <c r="F5" s="7"/>
      <c r="G5" s="7"/>
    </row>
    <row r="6" spans="1:7" x14ac:dyDescent="0.25">
      <c r="A6" s="1"/>
      <c r="B6" s="304"/>
      <c r="C6" s="304"/>
      <c r="D6" s="304"/>
      <c r="E6" s="304"/>
      <c r="F6" s="4"/>
      <c r="G6" s="4" t="s">
        <v>2</v>
      </c>
    </row>
    <row r="7" spans="1:7" x14ac:dyDescent="0.25">
      <c r="A7" s="8"/>
      <c r="B7" s="9" t="s">
        <v>3</v>
      </c>
      <c r="C7" s="9" t="s">
        <v>4</v>
      </c>
      <c r="D7" s="9" t="s">
        <v>5</v>
      </c>
      <c r="E7" s="10" t="s">
        <v>6</v>
      </c>
      <c r="F7" s="10" t="s">
        <v>7</v>
      </c>
      <c r="G7" s="10" t="s">
        <v>8</v>
      </c>
    </row>
    <row r="8" spans="1:7" ht="15" customHeight="1" x14ac:dyDescent="0.25">
      <c r="A8" s="305" t="s">
        <v>9</v>
      </c>
      <c r="B8" s="299" t="s">
        <v>10</v>
      </c>
      <c r="C8" s="299" t="s">
        <v>259</v>
      </c>
      <c r="D8" s="299" t="s">
        <v>260</v>
      </c>
      <c r="E8" s="299" t="s">
        <v>10</v>
      </c>
      <c r="F8" s="299" t="s">
        <v>259</v>
      </c>
      <c r="G8" s="299" t="s">
        <v>260</v>
      </c>
    </row>
    <row r="9" spans="1:7" x14ac:dyDescent="0.25">
      <c r="A9" s="306"/>
      <c r="B9" s="299"/>
      <c r="C9" s="299"/>
      <c r="D9" s="299"/>
      <c r="E9" s="299"/>
      <c r="F9" s="299"/>
      <c r="G9" s="299"/>
    </row>
    <row r="10" spans="1:7" x14ac:dyDescent="0.25">
      <c r="A10" s="11">
        <v>1</v>
      </c>
      <c r="B10" s="12" t="s">
        <v>11</v>
      </c>
      <c r="C10" s="13"/>
      <c r="D10" s="13"/>
      <c r="E10" s="12" t="s">
        <v>12</v>
      </c>
      <c r="F10" s="14"/>
      <c r="G10" s="14"/>
    </row>
    <row r="11" spans="1:7" x14ac:dyDescent="0.25">
      <c r="A11" s="11">
        <v>2</v>
      </c>
      <c r="B11" s="15" t="s">
        <v>13</v>
      </c>
      <c r="C11" s="13"/>
      <c r="D11" s="13"/>
      <c r="E11" s="15" t="s">
        <v>14</v>
      </c>
      <c r="F11" s="13">
        <v>41851417</v>
      </c>
      <c r="G11" s="13">
        <v>36500000</v>
      </c>
    </row>
    <row r="12" spans="1:7" x14ac:dyDescent="0.25">
      <c r="A12" s="11">
        <v>3</v>
      </c>
      <c r="B12" s="15" t="s">
        <v>15</v>
      </c>
      <c r="C12" s="13"/>
      <c r="D12" s="13"/>
      <c r="E12" s="15" t="s">
        <v>16</v>
      </c>
      <c r="F12" s="13">
        <v>7829350</v>
      </c>
      <c r="G12" s="13">
        <v>7600000</v>
      </c>
    </row>
    <row r="13" spans="1:7" x14ac:dyDescent="0.25">
      <c r="A13" s="11">
        <v>4</v>
      </c>
      <c r="B13" s="15" t="s">
        <v>17</v>
      </c>
      <c r="C13" s="13">
        <v>44913157</v>
      </c>
      <c r="D13" s="13">
        <v>38151400</v>
      </c>
      <c r="E13" s="15" t="s">
        <v>18</v>
      </c>
      <c r="F13" s="13">
        <v>6830725</v>
      </c>
      <c r="G13" s="13">
        <v>2023820</v>
      </c>
    </row>
    <row r="14" spans="1:7" x14ac:dyDescent="0.25">
      <c r="A14" s="11">
        <v>5</v>
      </c>
      <c r="B14" s="15" t="s">
        <v>19</v>
      </c>
      <c r="C14" s="13">
        <v>11737063</v>
      </c>
      <c r="D14" s="13">
        <v>7972420</v>
      </c>
      <c r="E14" s="15" t="s">
        <v>20</v>
      </c>
      <c r="F14" s="13"/>
      <c r="G14" s="13"/>
    </row>
    <row r="15" spans="1:7" x14ac:dyDescent="0.25">
      <c r="A15" s="11">
        <v>6</v>
      </c>
      <c r="B15" s="15" t="s">
        <v>21</v>
      </c>
      <c r="C15" s="13"/>
      <c r="D15" s="13"/>
      <c r="E15" s="15" t="s">
        <v>22</v>
      </c>
      <c r="F15" s="13"/>
      <c r="G15" s="13"/>
    </row>
    <row r="16" spans="1:7" x14ac:dyDescent="0.25">
      <c r="A16" s="11">
        <v>7</v>
      </c>
      <c r="B16" s="15" t="s">
        <v>23</v>
      </c>
      <c r="C16" s="13"/>
      <c r="D16" s="13"/>
      <c r="E16" s="16" t="s">
        <v>24</v>
      </c>
      <c r="F16" s="13"/>
      <c r="G16" s="13"/>
    </row>
    <row r="17" spans="1:7" x14ac:dyDescent="0.25">
      <c r="A17" s="11">
        <v>8</v>
      </c>
      <c r="B17" s="15" t="s">
        <v>25</v>
      </c>
      <c r="C17" s="13">
        <v>436373</v>
      </c>
      <c r="D17" s="13">
        <v>0</v>
      </c>
      <c r="E17" s="15" t="s">
        <v>26</v>
      </c>
      <c r="F17" s="13"/>
      <c r="G17" s="13"/>
    </row>
    <row r="18" spans="1:7" x14ac:dyDescent="0.25">
      <c r="A18" s="17">
        <v>9</v>
      </c>
      <c r="B18" s="18" t="s">
        <v>27</v>
      </c>
      <c r="C18" s="18">
        <f>SUM(C11:C17)</f>
        <v>57086593</v>
      </c>
      <c r="D18" s="18">
        <f>SUM(D11:D17)</f>
        <v>46123820</v>
      </c>
      <c r="E18" s="19" t="s">
        <v>28</v>
      </c>
      <c r="F18" s="19">
        <f>SUM(F11:F17)</f>
        <v>56511492</v>
      </c>
      <c r="G18" s="19">
        <f>SUM(G11:G17)</f>
        <v>46123820</v>
      </c>
    </row>
    <row r="19" spans="1:7" x14ac:dyDescent="0.25">
      <c r="A19" s="11">
        <v>10</v>
      </c>
      <c r="B19" s="12" t="s">
        <v>29</v>
      </c>
      <c r="C19" s="13"/>
      <c r="D19" s="13"/>
      <c r="E19" s="12" t="s">
        <v>30</v>
      </c>
      <c r="F19" s="13"/>
      <c r="G19" s="13"/>
    </row>
    <row r="20" spans="1:7" x14ac:dyDescent="0.25">
      <c r="A20" s="11">
        <v>11</v>
      </c>
      <c r="B20" s="15" t="s">
        <v>31</v>
      </c>
      <c r="C20" s="13"/>
      <c r="D20" s="13"/>
      <c r="E20" s="15" t="s">
        <v>32</v>
      </c>
      <c r="F20" s="13">
        <v>0</v>
      </c>
      <c r="G20" s="13"/>
    </row>
    <row r="21" spans="1:7" x14ac:dyDescent="0.25">
      <c r="A21" s="11">
        <v>12</v>
      </c>
      <c r="B21" s="15" t="s">
        <v>33</v>
      </c>
      <c r="C21" s="13"/>
      <c r="D21" s="13"/>
      <c r="E21" s="20" t="s">
        <v>34</v>
      </c>
      <c r="F21" s="13"/>
      <c r="G21" s="13"/>
    </row>
    <row r="22" spans="1:7" x14ac:dyDescent="0.25">
      <c r="A22" s="11">
        <v>13</v>
      </c>
      <c r="B22" s="15" t="s">
        <v>35</v>
      </c>
      <c r="C22" s="13"/>
      <c r="D22" s="13"/>
      <c r="E22" s="15" t="s">
        <v>36</v>
      </c>
      <c r="F22" s="13"/>
      <c r="G22" s="13"/>
    </row>
    <row r="23" spans="1:7" x14ac:dyDescent="0.25">
      <c r="A23" s="11">
        <v>14</v>
      </c>
      <c r="B23" s="15" t="s">
        <v>37</v>
      </c>
      <c r="C23" s="13"/>
      <c r="D23" s="13"/>
      <c r="E23" s="15" t="s">
        <v>38</v>
      </c>
      <c r="F23" s="13"/>
      <c r="G23" s="13"/>
    </row>
    <row r="24" spans="1:7" x14ac:dyDescent="0.25">
      <c r="A24" s="11">
        <v>15</v>
      </c>
      <c r="B24" s="4"/>
      <c r="C24" s="13"/>
      <c r="D24" s="13"/>
      <c r="E24" s="15" t="s">
        <v>39</v>
      </c>
      <c r="F24" s="13"/>
      <c r="G24" s="13"/>
    </row>
    <row r="25" spans="1:7" x14ac:dyDescent="0.25">
      <c r="A25" s="11">
        <v>16</v>
      </c>
      <c r="B25" s="21" t="s">
        <v>40</v>
      </c>
      <c r="C25" s="22">
        <f>SUM(C19:C24)</f>
        <v>0</v>
      </c>
      <c r="D25" s="22">
        <f>SUM(D19:D24)</f>
        <v>0</v>
      </c>
      <c r="E25" s="21" t="s">
        <v>41</v>
      </c>
      <c r="F25" s="19">
        <f>SUM(F19:F24)</f>
        <v>0</v>
      </c>
      <c r="G25" s="19">
        <f>SUM(G19:G24)</f>
        <v>0</v>
      </c>
    </row>
    <row r="26" spans="1:7" x14ac:dyDescent="0.25">
      <c r="A26" s="11">
        <v>17</v>
      </c>
      <c r="B26" s="23" t="s">
        <v>42</v>
      </c>
      <c r="C26" s="24">
        <v>0</v>
      </c>
      <c r="D26" s="24">
        <v>0</v>
      </c>
      <c r="E26" s="23" t="s">
        <v>42</v>
      </c>
      <c r="F26" s="24">
        <v>0</v>
      </c>
      <c r="G26" s="24">
        <v>0</v>
      </c>
    </row>
    <row r="27" spans="1:7" x14ac:dyDescent="0.25">
      <c r="A27" s="11">
        <v>18</v>
      </c>
      <c r="B27" s="25"/>
      <c r="C27" s="13"/>
      <c r="D27" s="13"/>
      <c r="E27" s="25"/>
      <c r="F27" s="13"/>
      <c r="G27" s="13"/>
    </row>
    <row r="28" spans="1:7" x14ac:dyDescent="0.25">
      <c r="A28" s="11">
        <v>19</v>
      </c>
      <c r="B28" s="26" t="s">
        <v>43</v>
      </c>
      <c r="C28" s="26">
        <f>+C29+C30+C31</f>
        <v>0</v>
      </c>
      <c r="D28" s="26">
        <f>+D29+D30+D31</f>
        <v>0</v>
      </c>
      <c r="E28" s="12" t="s">
        <v>44</v>
      </c>
      <c r="F28" s="24">
        <f>+F29+F30</f>
        <v>0</v>
      </c>
      <c r="G28" s="24">
        <f>+G29+G30</f>
        <v>0</v>
      </c>
    </row>
    <row r="29" spans="1:7" x14ac:dyDescent="0.25">
      <c r="A29" s="11">
        <v>20</v>
      </c>
      <c r="B29" s="27" t="s">
        <v>45</v>
      </c>
      <c r="C29" s="16"/>
      <c r="D29" s="16"/>
      <c r="E29" s="28" t="s">
        <v>46</v>
      </c>
      <c r="F29" s="13"/>
      <c r="G29" s="13"/>
    </row>
    <row r="30" spans="1:7" x14ac:dyDescent="0.25">
      <c r="A30" s="11">
        <v>21</v>
      </c>
      <c r="B30" s="28" t="s">
        <v>47</v>
      </c>
      <c r="C30" s="16"/>
      <c r="D30" s="16"/>
      <c r="E30" s="28" t="s">
        <v>48</v>
      </c>
      <c r="F30" s="13">
        <v>0</v>
      </c>
      <c r="G30" s="13"/>
    </row>
    <row r="31" spans="1:7" x14ac:dyDescent="0.25">
      <c r="A31" s="11"/>
      <c r="B31" s="15" t="s">
        <v>49</v>
      </c>
      <c r="C31" s="16"/>
      <c r="D31" s="16"/>
      <c r="E31" s="28"/>
      <c r="F31" s="13"/>
      <c r="G31" s="13"/>
    </row>
    <row r="32" spans="1:7" x14ac:dyDescent="0.25">
      <c r="A32" s="29">
        <v>22</v>
      </c>
      <c r="B32" s="30" t="s">
        <v>50</v>
      </c>
      <c r="C32" s="31">
        <f>+C28+C18</f>
        <v>57086593</v>
      </c>
      <c r="D32" s="31">
        <f>SUM(D18+D25+D28)</f>
        <v>46123820</v>
      </c>
      <c r="E32" s="30" t="s">
        <v>51</v>
      </c>
      <c r="F32" s="31">
        <f>+F28+F26+F25+F18</f>
        <v>56511492</v>
      </c>
      <c r="G32" s="31">
        <f>+G28+G26+G25+G18</f>
        <v>46123820</v>
      </c>
    </row>
  </sheetData>
  <mergeCells count="11">
    <mergeCell ref="A8:A9"/>
    <mergeCell ref="B8:B9"/>
    <mergeCell ref="C8:C9"/>
    <mergeCell ref="D8:D9"/>
    <mergeCell ref="E8:E9"/>
    <mergeCell ref="G8:G9"/>
    <mergeCell ref="B1:D1"/>
    <mergeCell ref="B3:G3"/>
    <mergeCell ref="B4:G4"/>
    <mergeCell ref="B6:E6"/>
    <mergeCell ref="F8:F9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2"/>
  <sheetViews>
    <sheetView workbookViewId="0">
      <selection activeCell="B5" sqref="B5"/>
    </sheetView>
  </sheetViews>
  <sheetFormatPr defaultRowHeight="15" x14ac:dyDescent="0.25"/>
  <cols>
    <col min="1" max="1" width="9.140625" style="2"/>
    <col min="2" max="2" width="37.5703125" style="2" customWidth="1"/>
    <col min="3" max="3" width="11.7109375" style="2" customWidth="1"/>
    <col min="4" max="4" width="9.140625" style="2"/>
    <col min="5" max="5" width="34.42578125" style="2" customWidth="1"/>
    <col min="6" max="6" width="12.28515625" style="2" customWidth="1"/>
    <col min="7" max="7" width="11.5703125" style="2" customWidth="1"/>
    <col min="8" max="16384" width="9.140625" style="2"/>
  </cols>
  <sheetData>
    <row r="1" spans="1:7" x14ac:dyDescent="0.25">
      <c r="A1" s="1"/>
      <c r="B1" s="300" t="s">
        <v>262</v>
      </c>
      <c r="C1" s="301"/>
      <c r="D1" s="301"/>
      <c r="E1" s="3"/>
      <c r="F1" s="4"/>
      <c r="G1" s="4"/>
    </row>
    <row r="2" spans="1:7" x14ac:dyDescent="0.25">
      <c r="A2" s="1"/>
      <c r="B2" s="3"/>
      <c r="C2" s="3"/>
      <c r="D2" s="3"/>
      <c r="E2" s="3"/>
      <c r="F2" s="5"/>
      <c r="G2" s="5"/>
    </row>
    <row r="3" spans="1:7" ht="15.75" x14ac:dyDescent="0.25">
      <c r="A3" s="1"/>
      <c r="B3" s="302" t="s">
        <v>53</v>
      </c>
      <c r="C3" s="302"/>
      <c r="D3" s="302"/>
      <c r="E3" s="302"/>
      <c r="F3" s="303"/>
      <c r="G3" s="303"/>
    </row>
    <row r="4" spans="1:7" ht="15.75" x14ac:dyDescent="0.25">
      <c r="A4" s="1"/>
      <c r="B4" s="302" t="s">
        <v>258</v>
      </c>
      <c r="C4" s="302"/>
      <c r="D4" s="302"/>
      <c r="E4" s="302"/>
      <c r="F4" s="303"/>
      <c r="G4" s="303"/>
    </row>
    <row r="5" spans="1:7" ht="15.75" x14ac:dyDescent="0.25">
      <c r="A5" s="1"/>
      <c r="B5" s="6"/>
      <c r="C5" s="6"/>
      <c r="D5" s="6"/>
      <c r="E5" s="6"/>
      <c r="F5" s="7"/>
      <c r="G5" s="7"/>
    </row>
    <row r="6" spans="1:7" x14ac:dyDescent="0.25">
      <c r="A6" s="1"/>
      <c r="B6" s="304"/>
      <c r="C6" s="304"/>
      <c r="D6" s="304"/>
      <c r="E6" s="304"/>
      <c r="F6" s="4"/>
      <c r="G6" s="4" t="s">
        <v>2</v>
      </c>
    </row>
    <row r="7" spans="1:7" x14ac:dyDescent="0.25">
      <c r="A7" s="8"/>
      <c r="B7" s="9" t="s">
        <v>3</v>
      </c>
      <c r="C7" s="9" t="s">
        <v>4</v>
      </c>
      <c r="D7" s="9" t="s">
        <v>5</v>
      </c>
      <c r="E7" s="10" t="s">
        <v>6</v>
      </c>
      <c r="F7" s="10" t="s">
        <v>7</v>
      </c>
      <c r="G7" s="10" t="s">
        <v>8</v>
      </c>
    </row>
    <row r="8" spans="1:7" ht="15" customHeight="1" x14ac:dyDescent="0.25">
      <c r="A8" s="305" t="s">
        <v>9</v>
      </c>
      <c r="B8" s="299" t="s">
        <v>10</v>
      </c>
      <c r="C8" s="299" t="s">
        <v>259</v>
      </c>
      <c r="D8" s="299" t="s">
        <v>260</v>
      </c>
      <c r="E8" s="299" t="s">
        <v>10</v>
      </c>
      <c r="F8" s="299" t="s">
        <v>259</v>
      </c>
      <c r="G8" s="299" t="s">
        <v>260</v>
      </c>
    </row>
    <row r="9" spans="1:7" x14ac:dyDescent="0.25">
      <c r="A9" s="306"/>
      <c r="B9" s="299"/>
      <c r="C9" s="299"/>
      <c r="D9" s="299"/>
      <c r="E9" s="299"/>
      <c r="F9" s="299"/>
      <c r="G9" s="299"/>
    </row>
    <row r="10" spans="1:7" x14ac:dyDescent="0.25">
      <c r="A10" s="11">
        <v>1</v>
      </c>
      <c r="B10" s="12" t="s">
        <v>11</v>
      </c>
      <c r="C10" s="13"/>
      <c r="D10" s="13"/>
      <c r="E10" s="12" t="s">
        <v>12</v>
      </c>
      <c r="F10" s="14"/>
      <c r="G10" s="14"/>
    </row>
    <row r="11" spans="1:7" x14ac:dyDescent="0.25">
      <c r="A11" s="11">
        <v>2</v>
      </c>
      <c r="B11" s="15" t="s">
        <v>13</v>
      </c>
      <c r="C11" s="13">
        <v>28732524</v>
      </c>
      <c r="D11" s="13">
        <f>2603500+24517350</f>
        <v>27120850</v>
      </c>
      <c r="E11" s="15" t="s">
        <v>14</v>
      </c>
      <c r="F11" s="13">
        <v>32786695</v>
      </c>
      <c r="G11" s="13">
        <f>19979400+7140000+6480000</f>
        <v>33599400</v>
      </c>
    </row>
    <row r="12" spans="1:7" x14ac:dyDescent="0.25">
      <c r="A12" s="11">
        <v>3</v>
      </c>
      <c r="B12" s="15" t="s">
        <v>15</v>
      </c>
      <c r="C12" s="13"/>
      <c r="D12" s="13"/>
      <c r="E12" s="15" t="s">
        <v>16</v>
      </c>
      <c r="F12" s="13">
        <v>5870739</v>
      </c>
      <c r="G12" s="13">
        <f>3615145+1146500+1297000</f>
        <v>6058645</v>
      </c>
    </row>
    <row r="13" spans="1:7" x14ac:dyDescent="0.25">
      <c r="A13" s="11">
        <v>4</v>
      </c>
      <c r="B13" s="15" t="s">
        <v>17</v>
      </c>
      <c r="C13" s="13">
        <v>42805535</v>
      </c>
      <c r="D13" s="13">
        <v>42847248</v>
      </c>
      <c r="E13" s="15" t="s">
        <v>18</v>
      </c>
      <c r="F13" s="13">
        <v>34065506</v>
      </c>
      <c r="G13" s="13">
        <f>5834350+9635000+14840703</f>
        <v>30310053</v>
      </c>
    </row>
    <row r="14" spans="1:7" x14ac:dyDescent="0.25">
      <c r="A14" s="11">
        <v>5</v>
      </c>
      <c r="B14" s="15" t="s">
        <v>19</v>
      </c>
      <c r="C14" s="13">
        <v>0</v>
      </c>
      <c r="D14" s="13"/>
      <c r="E14" s="15" t="s">
        <v>20</v>
      </c>
      <c r="F14" s="13"/>
      <c r="G14" s="13"/>
    </row>
    <row r="15" spans="1:7" x14ac:dyDescent="0.25">
      <c r="A15" s="11">
        <v>6</v>
      </c>
      <c r="B15" s="15" t="s">
        <v>21</v>
      </c>
      <c r="C15" s="13"/>
      <c r="D15" s="13"/>
      <c r="E15" s="15" t="s">
        <v>22</v>
      </c>
      <c r="F15" s="13"/>
      <c r="G15" s="13"/>
    </row>
    <row r="16" spans="1:7" x14ac:dyDescent="0.25">
      <c r="A16" s="11">
        <v>7</v>
      </c>
      <c r="B16" s="15" t="s">
        <v>23</v>
      </c>
      <c r="C16" s="13">
        <v>30000</v>
      </c>
      <c r="D16" s="13"/>
      <c r="E16" s="16" t="s">
        <v>24</v>
      </c>
      <c r="F16" s="13"/>
      <c r="G16" s="13"/>
    </row>
    <row r="17" spans="1:8" x14ac:dyDescent="0.25">
      <c r="A17" s="11">
        <v>8</v>
      </c>
      <c r="B17" s="15" t="s">
        <v>25</v>
      </c>
      <c r="C17" s="13">
        <v>4169997</v>
      </c>
      <c r="D17" s="13"/>
      <c r="E17" s="15" t="s">
        <v>26</v>
      </c>
      <c r="F17" s="13"/>
      <c r="G17" s="13"/>
    </row>
    <row r="18" spans="1:8" x14ac:dyDescent="0.25">
      <c r="A18" s="17">
        <v>9</v>
      </c>
      <c r="B18" s="18" t="s">
        <v>27</v>
      </c>
      <c r="C18" s="18">
        <f>SUM(C11:C17)</f>
        <v>75738056</v>
      </c>
      <c r="D18" s="18">
        <f>SUM(D11:D17)</f>
        <v>69968098</v>
      </c>
      <c r="E18" s="19" t="s">
        <v>28</v>
      </c>
      <c r="F18" s="19">
        <f>SUM(F11:F17)</f>
        <v>72722940</v>
      </c>
      <c r="G18" s="19">
        <f>SUM(G11:G17)</f>
        <v>69968098</v>
      </c>
    </row>
    <row r="19" spans="1:8" x14ac:dyDescent="0.25">
      <c r="A19" s="11">
        <v>10</v>
      </c>
      <c r="B19" s="12" t="s">
        <v>29</v>
      </c>
      <c r="C19" s="13"/>
      <c r="D19" s="13"/>
      <c r="E19" s="12" t="s">
        <v>30</v>
      </c>
      <c r="F19" s="13"/>
      <c r="G19" s="13"/>
    </row>
    <row r="20" spans="1:8" x14ac:dyDescent="0.25">
      <c r="A20" s="11">
        <v>11</v>
      </c>
      <c r="B20" s="15" t="s">
        <v>31</v>
      </c>
      <c r="C20" s="13"/>
      <c r="D20" s="13"/>
      <c r="E20" s="15" t="s">
        <v>32</v>
      </c>
      <c r="F20" s="13">
        <v>107880</v>
      </c>
      <c r="G20" s="13">
        <v>0</v>
      </c>
    </row>
    <row r="21" spans="1:8" x14ac:dyDescent="0.25">
      <c r="A21" s="11">
        <v>12</v>
      </c>
      <c r="B21" s="15" t="s">
        <v>33</v>
      </c>
      <c r="C21" s="13"/>
      <c r="D21" s="13"/>
      <c r="E21" s="20" t="s">
        <v>34</v>
      </c>
      <c r="F21" s="13"/>
      <c r="G21" s="13"/>
    </row>
    <row r="22" spans="1:8" x14ac:dyDescent="0.25">
      <c r="A22" s="11">
        <v>13</v>
      </c>
      <c r="B22" s="15" t="s">
        <v>35</v>
      </c>
      <c r="C22" s="13"/>
      <c r="D22" s="13"/>
      <c r="E22" s="15" t="s">
        <v>36</v>
      </c>
      <c r="F22" s="13"/>
      <c r="G22" s="13"/>
    </row>
    <row r="23" spans="1:8" x14ac:dyDescent="0.25">
      <c r="A23" s="11">
        <v>14</v>
      </c>
      <c r="B23" s="15" t="s">
        <v>37</v>
      </c>
      <c r="C23" s="13"/>
      <c r="D23" s="13"/>
      <c r="E23" s="15" t="s">
        <v>38</v>
      </c>
      <c r="F23" s="13"/>
      <c r="G23" s="13"/>
    </row>
    <row r="24" spans="1:8" x14ac:dyDescent="0.25">
      <c r="A24" s="11">
        <v>15</v>
      </c>
      <c r="B24" s="4"/>
      <c r="C24" s="13"/>
      <c r="D24" s="13"/>
      <c r="E24" s="15" t="s">
        <v>39</v>
      </c>
      <c r="F24" s="13"/>
      <c r="G24" s="13"/>
    </row>
    <row r="25" spans="1:8" x14ac:dyDescent="0.25">
      <c r="A25" s="11">
        <v>16</v>
      </c>
      <c r="B25" s="21" t="s">
        <v>40</v>
      </c>
      <c r="C25" s="22">
        <f>SUM(C19:C24)</f>
        <v>0</v>
      </c>
      <c r="D25" s="22">
        <f>SUM(D19:D24)</f>
        <v>0</v>
      </c>
      <c r="E25" s="21" t="s">
        <v>41</v>
      </c>
      <c r="F25" s="19">
        <f>SUM(F19:F24)</f>
        <v>107880</v>
      </c>
      <c r="G25" s="19">
        <f>SUM(G19:G24)</f>
        <v>0</v>
      </c>
    </row>
    <row r="26" spans="1:8" x14ac:dyDescent="0.25">
      <c r="A26" s="11">
        <v>17</v>
      </c>
      <c r="B26" s="23" t="s">
        <v>42</v>
      </c>
      <c r="C26" s="24">
        <v>0</v>
      </c>
      <c r="D26" s="24">
        <v>0</v>
      </c>
      <c r="E26" s="23" t="s">
        <v>42</v>
      </c>
      <c r="F26" s="24">
        <v>0</v>
      </c>
      <c r="G26" s="24">
        <v>0</v>
      </c>
    </row>
    <row r="27" spans="1:8" x14ac:dyDescent="0.25">
      <c r="A27" s="11">
        <v>18</v>
      </c>
      <c r="B27" s="25"/>
      <c r="C27" s="13"/>
      <c r="D27" s="13"/>
      <c r="E27" s="25"/>
      <c r="F27" s="13"/>
      <c r="G27" s="13"/>
    </row>
    <row r="28" spans="1:8" x14ac:dyDescent="0.25">
      <c r="A28" s="11">
        <v>19</v>
      </c>
      <c r="B28" s="26" t="s">
        <v>43</v>
      </c>
      <c r="C28" s="26">
        <f>+C29+C30+C31</f>
        <v>0</v>
      </c>
      <c r="D28" s="26">
        <f>+D29+D30+D31</f>
        <v>0</v>
      </c>
      <c r="E28" s="12" t="s">
        <v>44</v>
      </c>
      <c r="F28" s="24">
        <f>+F29+F30</f>
        <v>0</v>
      </c>
      <c r="G28" s="24">
        <f>+G29+G30</f>
        <v>0</v>
      </c>
    </row>
    <row r="29" spans="1:8" x14ac:dyDescent="0.25">
      <c r="A29" s="11">
        <v>20</v>
      </c>
      <c r="B29" s="27" t="s">
        <v>45</v>
      </c>
      <c r="C29" s="16"/>
      <c r="D29" s="16"/>
      <c r="E29" s="28" t="s">
        <v>46</v>
      </c>
      <c r="F29" s="13"/>
      <c r="G29" s="13"/>
    </row>
    <row r="30" spans="1:8" x14ac:dyDescent="0.25">
      <c r="A30" s="11">
        <v>21</v>
      </c>
      <c r="B30" s="28" t="s">
        <v>47</v>
      </c>
      <c r="C30" s="16"/>
      <c r="D30" s="16"/>
      <c r="E30" s="28" t="s">
        <v>48</v>
      </c>
      <c r="F30" s="13">
        <v>0</v>
      </c>
      <c r="G30" s="13"/>
    </row>
    <row r="31" spans="1:8" x14ac:dyDescent="0.25">
      <c r="A31" s="11"/>
      <c r="B31" s="15" t="s">
        <v>49</v>
      </c>
      <c r="C31" s="16">
        <v>0</v>
      </c>
      <c r="D31" s="16"/>
      <c r="E31" s="28"/>
      <c r="F31" s="13"/>
      <c r="G31" s="13"/>
    </row>
    <row r="32" spans="1:8" x14ac:dyDescent="0.25">
      <c r="A32" s="29">
        <v>22</v>
      </c>
      <c r="B32" s="30" t="s">
        <v>50</v>
      </c>
      <c r="C32" s="31">
        <f>+C28+C18</f>
        <v>75738056</v>
      </c>
      <c r="D32" s="31">
        <f>SUM(D18+D25+D28)</f>
        <v>69968098</v>
      </c>
      <c r="E32" s="30" t="s">
        <v>51</v>
      </c>
      <c r="F32" s="31">
        <f>+F28+F26+F25+F18</f>
        <v>72830820</v>
      </c>
      <c r="G32" s="31">
        <f>+G28+G26+G25+G18</f>
        <v>69968098</v>
      </c>
      <c r="H32" s="32"/>
    </row>
  </sheetData>
  <mergeCells count="11">
    <mergeCell ref="A8:A9"/>
    <mergeCell ref="B8:B9"/>
    <mergeCell ref="C8:C9"/>
    <mergeCell ref="D8:D9"/>
    <mergeCell ref="E8:E9"/>
    <mergeCell ref="G8:G9"/>
    <mergeCell ref="B1:D1"/>
    <mergeCell ref="B3:G3"/>
    <mergeCell ref="B4:G4"/>
    <mergeCell ref="B6:E6"/>
    <mergeCell ref="F8:F9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37"/>
  <sheetViews>
    <sheetView workbookViewId="0">
      <selection activeCell="C37" sqref="C37"/>
    </sheetView>
  </sheetViews>
  <sheetFormatPr defaultRowHeight="15" x14ac:dyDescent="0.25"/>
  <cols>
    <col min="1" max="1" width="6.140625" customWidth="1"/>
    <col min="2" max="2" width="14.85546875" customWidth="1"/>
    <col min="3" max="3" width="17.85546875" customWidth="1"/>
    <col min="4" max="4" width="18.85546875" customWidth="1"/>
    <col min="5" max="5" width="22.7109375" customWidth="1"/>
  </cols>
  <sheetData>
    <row r="1" spans="1:7" s="34" customFormat="1" x14ac:dyDescent="0.25">
      <c r="A1" s="1"/>
      <c r="B1" s="300" t="s">
        <v>278</v>
      </c>
      <c r="C1" s="301"/>
      <c r="D1" s="301"/>
      <c r="E1" s="3"/>
      <c r="F1" s="4"/>
      <c r="G1" s="4"/>
    </row>
    <row r="3" spans="1:7" ht="15.75" x14ac:dyDescent="0.25">
      <c r="A3" s="344" t="s">
        <v>204</v>
      </c>
      <c r="B3" s="344"/>
      <c r="C3" s="344"/>
      <c r="D3" s="344"/>
      <c r="E3" s="344"/>
    </row>
    <row r="4" spans="1:7" ht="16.5" thickBot="1" x14ac:dyDescent="0.3">
      <c r="A4" s="345"/>
      <c r="B4" s="345"/>
      <c r="C4" s="127"/>
      <c r="D4" s="99"/>
      <c r="E4" s="277" t="s">
        <v>280</v>
      </c>
    </row>
    <row r="5" spans="1:7" ht="24.75" thickBot="1" x14ac:dyDescent="0.3">
      <c r="A5" s="68" t="s">
        <v>189</v>
      </c>
      <c r="B5" s="69" t="s">
        <v>206</v>
      </c>
      <c r="C5" s="69" t="s">
        <v>207</v>
      </c>
      <c r="D5" s="136" t="s">
        <v>256</v>
      </c>
      <c r="E5" s="102" t="s">
        <v>279</v>
      </c>
    </row>
    <row r="6" spans="1:7" ht="15.75" thickBot="1" x14ac:dyDescent="0.3">
      <c r="A6" s="71" t="s">
        <v>3</v>
      </c>
      <c r="B6" s="72" t="s">
        <v>4</v>
      </c>
      <c r="C6" s="72" t="s">
        <v>5</v>
      </c>
      <c r="D6" s="72" t="s">
        <v>6</v>
      </c>
      <c r="E6" s="140" t="s">
        <v>7</v>
      </c>
    </row>
    <row r="7" spans="1:7" ht="32.25" thickBot="1" x14ac:dyDescent="0.3">
      <c r="A7" s="66" t="s">
        <v>59</v>
      </c>
      <c r="B7" s="67" t="s">
        <v>208</v>
      </c>
      <c r="C7" s="141">
        <v>121320955</v>
      </c>
      <c r="D7" s="141">
        <v>117760505</v>
      </c>
      <c r="E7" s="141">
        <v>117760505</v>
      </c>
    </row>
    <row r="8" spans="1:7" ht="42.75" thickBot="1" x14ac:dyDescent="0.3">
      <c r="A8" s="66" t="s">
        <v>61</v>
      </c>
      <c r="B8" s="278" t="s">
        <v>209</v>
      </c>
      <c r="C8" s="141">
        <v>24368000</v>
      </c>
      <c r="D8" s="141">
        <v>8877500</v>
      </c>
      <c r="E8" s="141">
        <v>8877500</v>
      </c>
    </row>
    <row r="9" spans="1:7" ht="53.25" thickBot="1" x14ac:dyDescent="0.3">
      <c r="A9" s="66" t="s">
        <v>62</v>
      </c>
      <c r="B9" s="67" t="s">
        <v>210</v>
      </c>
      <c r="C9" s="141">
        <v>0</v>
      </c>
      <c r="D9" s="141"/>
      <c r="E9" s="142"/>
    </row>
    <row r="10" spans="1:7" ht="42.75" thickBot="1" x14ac:dyDescent="0.3">
      <c r="A10" s="66" t="s">
        <v>211</v>
      </c>
      <c r="B10" s="67" t="s">
        <v>212</v>
      </c>
      <c r="C10" s="135">
        <f>SUM(C11:C17)</f>
        <v>39600000</v>
      </c>
      <c r="D10" s="135">
        <f>SUM(D11:D17)</f>
        <v>39600000</v>
      </c>
      <c r="E10" s="139">
        <f>SUM(E11:E17)</f>
        <v>39600000</v>
      </c>
    </row>
    <row r="11" spans="1:7" x14ac:dyDescent="0.25">
      <c r="A11" s="64" t="s">
        <v>213</v>
      </c>
      <c r="B11" s="279" t="s">
        <v>214</v>
      </c>
      <c r="C11" s="153">
        <v>4000000</v>
      </c>
      <c r="D11" s="153">
        <v>4000000</v>
      </c>
      <c r="E11" s="153">
        <v>4000000</v>
      </c>
    </row>
    <row r="12" spans="1:7" ht="23.25" x14ac:dyDescent="0.25">
      <c r="A12" s="63" t="s">
        <v>215</v>
      </c>
      <c r="B12" s="280" t="s">
        <v>216</v>
      </c>
      <c r="C12" s="154">
        <v>9100000</v>
      </c>
      <c r="D12" s="154">
        <v>9100000</v>
      </c>
      <c r="E12" s="154">
        <v>9100000</v>
      </c>
    </row>
    <row r="13" spans="1:7" x14ac:dyDescent="0.25">
      <c r="A13" s="63" t="s">
        <v>217</v>
      </c>
      <c r="B13" s="280" t="s">
        <v>218</v>
      </c>
      <c r="C13" s="154">
        <v>21000000</v>
      </c>
      <c r="D13" s="154">
        <v>21000000</v>
      </c>
      <c r="E13" s="154">
        <v>21000000</v>
      </c>
    </row>
    <row r="14" spans="1:7" x14ac:dyDescent="0.25">
      <c r="A14" s="63" t="s">
        <v>219</v>
      </c>
      <c r="B14" s="280" t="s">
        <v>220</v>
      </c>
      <c r="C14" s="154"/>
      <c r="D14" s="154"/>
      <c r="E14" s="154"/>
    </row>
    <row r="15" spans="1:7" x14ac:dyDescent="0.25">
      <c r="A15" s="63" t="s">
        <v>221</v>
      </c>
      <c r="B15" s="280" t="s">
        <v>222</v>
      </c>
      <c r="C15" s="154">
        <v>3500000</v>
      </c>
      <c r="D15" s="154">
        <v>3500000</v>
      </c>
      <c r="E15" s="154">
        <v>3500000</v>
      </c>
    </row>
    <row r="16" spans="1:7" ht="34.5" x14ac:dyDescent="0.25">
      <c r="A16" s="63" t="s">
        <v>223</v>
      </c>
      <c r="B16" s="280" t="s">
        <v>224</v>
      </c>
      <c r="C16" s="132">
        <v>0</v>
      </c>
      <c r="D16" s="132">
        <v>0</v>
      </c>
      <c r="E16" s="132">
        <v>0</v>
      </c>
    </row>
    <row r="17" spans="1:5" ht="24" thickBot="1" x14ac:dyDescent="0.3">
      <c r="A17" s="65" t="s">
        <v>225</v>
      </c>
      <c r="B17" s="281" t="s">
        <v>226</v>
      </c>
      <c r="C17" s="134">
        <v>2000000</v>
      </c>
      <c r="D17" s="134">
        <v>2000000</v>
      </c>
      <c r="E17" s="134">
        <v>2000000</v>
      </c>
    </row>
    <row r="18" spans="1:5" ht="21.75" thickBot="1" x14ac:dyDescent="0.3">
      <c r="A18" s="66" t="s">
        <v>64</v>
      </c>
      <c r="B18" s="67" t="s">
        <v>227</v>
      </c>
      <c r="C18" s="141">
        <v>19337000</v>
      </c>
      <c r="D18" s="141"/>
      <c r="E18" s="142"/>
    </row>
    <row r="19" spans="1:5" ht="21.75" thickBot="1" x14ac:dyDescent="0.3">
      <c r="A19" s="66" t="s">
        <v>65</v>
      </c>
      <c r="B19" s="67" t="s">
        <v>144</v>
      </c>
      <c r="C19" s="141"/>
      <c r="D19" s="141"/>
      <c r="E19" s="142"/>
    </row>
    <row r="20" spans="1:5" ht="32.25" thickBot="1" x14ac:dyDescent="0.3">
      <c r="A20" s="66" t="s">
        <v>228</v>
      </c>
      <c r="B20" s="67" t="s">
        <v>229</v>
      </c>
      <c r="C20" s="141"/>
      <c r="D20" s="141"/>
      <c r="E20" s="142"/>
    </row>
    <row r="21" spans="1:5" ht="32.25" thickBot="1" x14ac:dyDescent="0.3">
      <c r="A21" s="66" t="s">
        <v>145</v>
      </c>
      <c r="B21" s="278" t="s">
        <v>230</v>
      </c>
      <c r="C21" s="141"/>
      <c r="D21" s="141"/>
      <c r="E21" s="142"/>
    </row>
    <row r="22" spans="1:5" ht="42.75" thickBot="1" x14ac:dyDescent="0.3">
      <c r="A22" s="66" t="s">
        <v>147</v>
      </c>
      <c r="B22" s="67" t="s">
        <v>231</v>
      </c>
      <c r="C22" s="135">
        <f>+C7+C8+C9+C10+C18+C19+C20+C21</f>
        <v>204625955</v>
      </c>
      <c r="D22" s="135">
        <f>+D7+D8+D9+D10+D18+D19+D20+D21</f>
        <v>166238005</v>
      </c>
      <c r="E22" s="120">
        <f>+E7+E8+E9+E10+E18+E19+E20+E21</f>
        <v>166238005</v>
      </c>
    </row>
    <row r="23" spans="1:5" ht="32.25" thickBot="1" x14ac:dyDescent="0.3">
      <c r="A23" s="66" t="s">
        <v>149</v>
      </c>
      <c r="B23" s="67" t="s">
        <v>232</v>
      </c>
      <c r="C23" s="150">
        <v>244943145</v>
      </c>
      <c r="D23" s="150"/>
      <c r="E23" s="151"/>
    </row>
    <row r="24" spans="1:5" ht="63.75" thickBot="1" x14ac:dyDescent="0.3">
      <c r="A24" s="66" t="s">
        <v>151</v>
      </c>
      <c r="B24" s="67" t="s">
        <v>233</v>
      </c>
      <c r="C24" s="135">
        <f>+C22+C23</f>
        <v>449569100</v>
      </c>
      <c r="D24" s="135">
        <f t="shared" ref="D24:E24" si="0">+D22+D23</f>
        <v>166238005</v>
      </c>
      <c r="E24" s="135">
        <f t="shared" si="0"/>
        <v>166238005</v>
      </c>
    </row>
    <row r="25" spans="1:5" ht="15.75" x14ac:dyDescent="0.25">
      <c r="A25" s="124"/>
      <c r="B25" s="125"/>
      <c r="C25" s="126"/>
      <c r="D25" s="148"/>
      <c r="E25" s="149"/>
    </row>
    <row r="26" spans="1:5" ht="15.75" x14ac:dyDescent="0.25">
      <c r="A26" s="344" t="s">
        <v>234</v>
      </c>
      <c r="B26" s="344"/>
      <c r="C26" s="344"/>
      <c r="D26" s="344"/>
      <c r="E26" s="344"/>
    </row>
    <row r="27" spans="1:5" ht="16.5" thickBot="1" x14ac:dyDescent="0.3">
      <c r="A27" s="346" t="s">
        <v>235</v>
      </c>
      <c r="B27" s="346"/>
      <c r="C27" s="127"/>
      <c r="D27" s="99"/>
      <c r="E27" s="277" t="s">
        <v>205</v>
      </c>
    </row>
    <row r="28" spans="1:5" ht="24.75" thickBot="1" x14ac:dyDescent="0.3">
      <c r="A28" s="68" t="s">
        <v>9</v>
      </c>
      <c r="B28" s="69" t="s">
        <v>236</v>
      </c>
      <c r="C28" s="69" t="str">
        <f>+C5</f>
        <v>2020. évi</v>
      </c>
      <c r="D28" s="69" t="str">
        <f>+D5</f>
        <v>2021. évi</v>
      </c>
      <c r="E28" s="102" t="str">
        <f>+E5</f>
        <v>2022. évi</v>
      </c>
    </row>
    <row r="29" spans="1:5" ht="15.75" thickBot="1" x14ac:dyDescent="0.3">
      <c r="A29" s="137" t="s">
        <v>3</v>
      </c>
      <c r="B29" s="138" t="s">
        <v>4</v>
      </c>
      <c r="C29" s="138" t="s">
        <v>5</v>
      </c>
      <c r="D29" s="138" t="s">
        <v>6</v>
      </c>
      <c r="E29" s="145" t="s">
        <v>7</v>
      </c>
    </row>
    <row r="30" spans="1:5" ht="32.25" thickBot="1" x14ac:dyDescent="0.3">
      <c r="A30" s="66" t="s">
        <v>59</v>
      </c>
      <c r="B30" s="70" t="s">
        <v>237</v>
      </c>
      <c r="C30" s="141">
        <v>173935560</v>
      </c>
      <c r="D30" s="141">
        <f>190174422-23957917</f>
        <v>166216505</v>
      </c>
      <c r="E30" s="141">
        <f>190174422-23957917</f>
        <v>166216505</v>
      </c>
    </row>
    <row r="31" spans="1:5" ht="42.75" thickBot="1" x14ac:dyDescent="0.3">
      <c r="A31" s="144" t="s">
        <v>61</v>
      </c>
      <c r="B31" s="146" t="s">
        <v>238</v>
      </c>
      <c r="C31" s="147">
        <f>+C32+C33</f>
        <v>187334892</v>
      </c>
      <c r="D31" s="147"/>
      <c r="E31" s="147"/>
    </row>
    <row r="32" spans="1:5" x14ac:dyDescent="0.25">
      <c r="A32" s="64" t="s">
        <v>239</v>
      </c>
      <c r="B32" s="61" t="s">
        <v>166</v>
      </c>
      <c r="C32" s="133">
        <v>4404500</v>
      </c>
      <c r="D32" s="155">
        <v>700</v>
      </c>
      <c r="E32" s="118">
        <v>1000</v>
      </c>
    </row>
    <row r="33" spans="1:5" x14ac:dyDescent="0.25">
      <c r="A33" s="64" t="s">
        <v>240</v>
      </c>
      <c r="B33" s="62" t="s">
        <v>168</v>
      </c>
      <c r="C33" s="132">
        <v>182930392</v>
      </c>
      <c r="D33" s="156">
        <v>5000</v>
      </c>
      <c r="E33" s="119">
        <v>2200</v>
      </c>
    </row>
    <row r="34" spans="1:5" ht="34.5" thickBot="1" x14ac:dyDescent="0.3">
      <c r="A34" s="64" t="s">
        <v>241</v>
      </c>
      <c r="B34" s="282" t="s">
        <v>170</v>
      </c>
      <c r="C34" s="132"/>
      <c r="D34" s="132">
        <v>5080</v>
      </c>
      <c r="E34" s="112">
        <v>8580</v>
      </c>
    </row>
    <row r="35" spans="1:5" ht="32.25" thickBot="1" x14ac:dyDescent="0.3">
      <c r="A35" s="66" t="s">
        <v>62</v>
      </c>
      <c r="B35" s="98" t="s">
        <v>242</v>
      </c>
      <c r="C35" s="131">
        <f>+C30+C31</f>
        <v>361270452</v>
      </c>
      <c r="D35" s="131">
        <f>+D30+D31</f>
        <v>166216505</v>
      </c>
      <c r="E35" s="111">
        <f>+E30+E31</f>
        <v>166216505</v>
      </c>
    </row>
    <row r="36" spans="1:5" ht="32.25" thickBot="1" x14ac:dyDescent="0.3">
      <c r="A36" s="66" t="s">
        <v>63</v>
      </c>
      <c r="B36" s="98" t="s">
        <v>243</v>
      </c>
      <c r="C36" s="283">
        <v>88298648</v>
      </c>
      <c r="D36" s="283">
        <v>21500</v>
      </c>
      <c r="E36" s="284">
        <v>21500</v>
      </c>
    </row>
    <row r="37" spans="1:5" ht="36.75" thickBot="1" x14ac:dyDescent="0.3">
      <c r="A37" s="285" t="s">
        <v>64</v>
      </c>
      <c r="B37" s="286" t="s">
        <v>244</v>
      </c>
      <c r="C37" s="287">
        <f>+C35+C36</f>
        <v>449569100</v>
      </c>
      <c r="D37" s="287">
        <f>+D35+D36</f>
        <v>166238005</v>
      </c>
      <c r="E37" s="288">
        <f>+E35+E36</f>
        <v>166238005</v>
      </c>
    </row>
  </sheetData>
  <mergeCells count="5">
    <mergeCell ref="A3:E3"/>
    <mergeCell ref="A4:B4"/>
    <mergeCell ref="A26:E26"/>
    <mergeCell ref="A27:B27"/>
    <mergeCell ref="B1:D1"/>
  </mergeCells>
  <pageMargins left="0.7" right="0.7" top="0.75" bottom="0.75" header="0.3" footer="0.3"/>
  <pageSetup paperSize="9" scale="7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82"/>
  <sheetViews>
    <sheetView workbookViewId="0">
      <selection activeCell="R3" sqref="R3"/>
    </sheetView>
  </sheetViews>
  <sheetFormatPr defaultRowHeight="15.75" x14ac:dyDescent="0.25"/>
  <cols>
    <col min="1" max="1" width="4.140625" style="77" customWidth="1"/>
    <col min="2" max="2" width="26.7109375" style="94" customWidth="1"/>
    <col min="3" max="3" width="9.85546875" style="94" customWidth="1"/>
    <col min="4" max="4" width="8.85546875" style="94" customWidth="1"/>
    <col min="5" max="5" width="9.7109375" style="94" customWidth="1"/>
    <col min="6" max="6" width="8.85546875" style="94" customWidth="1"/>
    <col min="7" max="7" width="8.42578125" style="94" customWidth="1"/>
    <col min="8" max="8" width="9.5703125" style="94" customWidth="1"/>
    <col min="9" max="9" width="9.42578125" style="94" customWidth="1"/>
    <col min="10" max="10" width="10" style="94" customWidth="1"/>
    <col min="11" max="11" width="9" style="94" customWidth="1"/>
    <col min="12" max="12" width="9.42578125" style="94" customWidth="1"/>
    <col min="13" max="13" width="9.28515625" style="94" customWidth="1"/>
    <col min="14" max="14" width="9.85546875" style="94" customWidth="1"/>
    <col min="15" max="15" width="10.85546875" style="77" customWidth="1"/>
    <col min="16" max="16" width="14.85546875" style="292" bestFit="1" customWidth="1"/>
    <col min="17" max="256" width="9.140625" style="94"/>
    <col min="257" max="257" width="4.140625" style="94" customWidth="1"/>
    <col min="258" max="258" width="26.7109375" style="94" customWidth="1"/>
    <col min="259" max="260" width="7.7109375" style="94" customWidth="1"/>
    <col min="261" max="261" width="8.140625" style="94" customWidth="1"/>
    <col min="262" max="262" width="7.5703125" style="94" customWidth="1"/>
    <col min="263" max="263" width="7.42578125" style="94" customWidth="1"/>
    <col min="264" max="264" width="7.5703125" style="94" customWidth="1"/>
    <col min="265" max="265" width="7" style="94" customWidth="1"/>
    <col min="266" max="270" width="8.140625" style="94" customWidth="1"/>
    <col min="271" max="271" width="10.85546875" style="94" customWidth="1"/>
    <col min="272" max="512" width="9.140625" style="94"/>
    <col min="513" max="513" width="4.140625" style="94" customWidth="1"/>
    <col min="514" max="514" width="26.7109375" style="94" customWidth="1"/>
    <col min="515" max="516" width="7.7109375" style="94" customWidth="1"/>
    <col min="517" max="517" width="8.140625" style="94" customWidth="1"/>
    <col min="518" max="518" width="7.5703125" style="94" customWidth="1"/>
    <col min="519" max="519" width="7.42578125" style="94" customWidth="1"/>
    <col min="520" max="520" width="7.5703125" style="94" customWidth="1"/>
    <col min="521" max="521" width="7" style="94" customWidth="1"/>
    <col min="522" max="526" width="8.140625" style="94" customWidth="1"/>
    <col min="527" max="527" width="10.85546875" style="94" customWidth="1"/>
    <col min="528" max="768" width="9.140625" style="94"/>
    <col min="769" max="769" width="4.140625" style="94" customWidth="1"/>
    <col min="770" max="770" width="26.7109375" style="94" customWidth="1"/>
    <col min="771" max="772" width="7.7109375" style="94" customWidth="1"/>
    <col min="773" max="773" width="8.140625" style="94" customWidth="1"/>
    <col min="774" max="774" width="7.5703125" style="94" customWidth="1"/>
    <col min="775" max="775" width="7.42578125" style="94" customWidth="1"/>
    <col min="776" max="776" width="7.5703125" style="94" customWidth="1"/>
    <col min="777" max="777" width="7" style="94" customWidth="1"/>
    <col min="778" max="782" width="8.140625" style="94" customWidth="1"/>
    <col min="783" max="783" width="10.85546875" style="94" customWidth="1"/>
    <col min="784" max="1024" width="9.140625" style="94"/>
    <col min="1025" max="1025" width="4.140625" style="94" customWidth="1"/>
    <col min="1026" max="1026" width="26.7109375" style="94" customWidth="1"/>
    <col min="1027" max="1028" width="7.7109375" style="94" customWidth="1"/>
    <col min="1029" max="1029" width="8.140625" style="94" customWidth="1"/>
    <col min="1030" max="1030" width="7.5703125" style="94" customWidth="1"/>
    <col min="1031" max="1031" width="7.42578125" style="94" customWidth="1"/>
    <col min="1032" max="1032" width="7.5703125" style="94" customWidth="1"/>
    <col min="1033" max="1033" width="7" style="94" customWidth="1"/>
    <col min="1034" max="1038" width="8.140625" style="94" customWidth="1"/>
    <col min="1039" max="1039" width="10.85546875" style="94" customWidth="1"/>
    <col min="1040" max="1280" width="9.140625" style="94"/>
    <col min="1281" max="1281" width="4.140625" style="94" customWidth="1"/>
    <col min="1282" max="1282" width="26.7109375" style="94" customWidth="1"/>
    <col min="1283" max="1284" width="7.7109375" style="94" customWidth="1"/>
    <col min="1285" max="1285" width="8.140625" style="94" customWidth="1"/>
    <col min="1286" max="1286" width="7.5703125" style="94" customWidth="1"/>
    <col min="1287" max="1287" width="7.42578125" style="94" customWidth="1"/>
    <col min="1288" max="1288" width="7.5703125" style="94" customWidth="1"/>
    <col min="1289" max="1289" width="7" style="94" customWidth="1"/>
    <col min="1290" max="1294" width="8.140625" style="94" customWidth="1"/>
    <col min="1295" max="1295" width="10.85546875" style="94" customWidth="1"/>
    <col min="1296" max="1536" width="9.140625" style="94"/>
    <col min="1537" max="1537" width="4.140625" style="94" customWidth="1"/>
    <col min="1538" max="1538" width="26.7109375" style="94" customWidth="1"/>
    <col min="1539" max="1540" width="7.7109375" style="94" customWidth="1"/>
    <col min="1541" max="1541" width="8.140625" style="94" customWidth="1"/>
    <col min="1542" max="1542" width="7.5703125" style="94" customWidth="1"/>
    <col min="1543" max="1543" width="7.42578125" style="94" customWidth="1"/>
    <col min="1544" max="1544" width="7.5703125" style="94" customWidth="1"/>
    <col min="1545" max="1545" width="7" style="94" customWidth="1"/>
    <col min="1546" max="1550" width="8.140625" style="94" customWidth="1"/>
    <col min="1551" max="1551" width="10.85546875" style="94" customWidth="1"/>
    <col min="1552" max="1792" width="9.140625" style="94"/>
    <col min="1793" max="1793" width="4.140625" style="94" customWidth="1"/>
    <col min="1794" max="1794" width="26.7109375" style="94" customWidth="1"/>
    <col min="1795" max="1796" width="7.7109375" style="94" customWidth="1"/>
    <col min="1797" max="1797" width="8.140625" style="94" customWidth="1"/>
    <col min="1798" max="1798" width="7.5703125" style="94" customWidth="1"/>
    <col min="1799" max="1799" width="7.42578125" style="94" customWidth="1"/>
    <col min="1800" max="1800" width="7.5703125" style="94" customWidth="1"/>
    <col min="1801" max="1801" width="7" style="94" customWidth="1"/>
    <col min="1802" max="1806" width="8.140625" style="94" customWidth="1"/>
    <col min="1807" max="1807" width="10.85546875" style="94" customWidth="1"/>
    <col min="1808" max="2048" width="9.140625" style="94"/>
    <col min="2049" max="2049" width="4.140625" style="94" customWidth="1"/>
    <col min="2050" max="2050" width="26.7109375" style="94" customWidth="1"/>
    <col min="2051" max="2052" width="7.7109375" style="94" customWidth="1"/>
    <col min="2053" max="2053" width="8.140625" style="94" customWidth="1"/>
    <col min="2054" max="2054" width="7.5703125" style="94" customWidth="1"/>
    <col min="2055" max="2055" width="7.42578125" style="94" customWidth="1"/>
    <col min="2056" max="2056" width="7.5703125" style="94" customWidth="1"/>
    <col min="2057" max="2057" width="7" style="94" customWidth="1"/>
    <col min="2058" max="2062" width="8.140625" style="94" customWidth="1"/>
    <col min="2063" max="2063" width="10.85546875" style="94" customWidth="1"/>
    <col min="2064" max="2304" width="9.140625" style="94"/>
    <col min="2305" max="2305" width="4.140625" style="94" customWidth="1"/>
    <col min="2306" max="2306" width="26.7109375" style="94" customWidth="1"/>
    <col min="2307" max="2308" width="7.7109375" style="94" customWidth="1"/>
    <col min="2309" max="2309" width="8.140625" style="94" customWidth="1"/>
    <col min="2310" max="2310" width="7.5703125" style="94" customWidth="1"/>
    <col min="2311" max="2311" width="7.42578125" style="94" customWidth="1"/>
    <col min="2312" max="2312" width="7.5703125" style="94" customWidth="1"/>
    <col min="2313" max="2313" width="7" style="94" customWidth="1"/>
    <col min="2314" max="2318" width="8.140625" style="94" customWidth="1"/>
    <col min="2319" max="2319" width="10.85546875" style="94" customWidth="1"/>
    <col min="2320" max="2560" width="9.140625" style="94"/>
    <col min="2561" max="2561" width="4.140625" style="94" customWidth="1"/>
    <col min="2562" max="2562" width="26.7109375" style="94" customWidth="1"/>
    <col min="2563" max="2564" width="7.7109375" style="94" customWidth="1"/>
    <col min="2565" max="2565" width="8.140625" style="94" customWidth="1"/>
    <col min="2566" max="2566" width="7.5703125" style="94" customWidth="1"/>
    <col min="2567" max="2567" width="7.42578125" style="94" customWidth="1"/>
    <col min="2568" max="2568" width="7.5703125" style="94" customWidth="1"/>
    <col min="2569" max="2569" width="7" style="94" customWidth="1"/>
    <col min="2570" max="2574" width="8.140625" style="94" customWidth="1"/>
    <col min="2575" max="2575" width="10.85546875" style="94" customWidth="1"/>
    <col min="2576" max="2816" width="9.140625" style="94"/>
    <col min="2817" max="2817" width="4.140625" style="94" customWidth="1"/>
    <col min="2818" max="2818" width="26.7109375" style="94" customWidth="1"/>
    <col min="2819" max="2820" width="7.7109375" style="94" customWidth="1"/>
    <col min="2821" max="2821" width="8.140625" style="94" customWidth="1"/>
    <col min="2822" max="2822" width="7.5703125" style="94" customWidth="1"/>
    <col min="2823" max="2823" width="7.42578125" style="94" customWidth="1"/>
    <col min="2824" max="2824" width="7.5703125" style="94" customWidth="1"/>
    <col min="2825" max="2825" width="7" style="94" customWidth="1"/>
    <col min="2826" max="2830" width="8.140625" style="94" customWidth="1"/>
    <col min="2831" max="2831" width="10.85546875" style="94" customWidth="1"/>
    <col min="2832" max="3072" width="9.140625" style="94"/>
    <col min="3073" max="3073" width="4.140625" style="94" customWidth="1"/>
    <col min="3074" max="3074" width="26.7109375" style="94" customWidth="1"/>
    <col min="3075" max="3076" width="7.7109375" style="94" customWidth="1"/>
    <col min="3077" max="3077" width="8.140625" style="94" customWidth="1"/>
    <col min="3078" max="3078" width="7.5703125" style="94" customWidth="1"/>
    <col min="3079" max="3079" width="7.42578125" style="94" customWidth="1"/>
    <col min="3080" max="3080" width="7.5703125" style="94" customWidth="1"/>
    <col min="3081" max="3081" width="7" style="94" customWidth="1"/>
    <col min="3082" max="3086" width="8.140625" style="94" customWidth="1"/>
    <col min="3087" max="3087" width="10.85546875" style="94" customWidth="1"/>
    <col min="3088" max="3328" width="9.140625" style="94"/>
    <col min="3329" max="3329" width="4.140625" style="94" customWidth="1"/>
    <col min="3330" max="3330" width="26.7109375" style="94" customWidth="1"/>
    <col min="3331" max="3332" width="7.7109375" style="94" customWidth="1"/>
    <col min="3333" max="3333" width="8.140625" style="94" customWidth="1"/>
    <col min="3334" max="3334" width="7.5703125" style="94" customWidth="1"/>
    <col min="3335" max="3335" width="7.42578125" style="94" customWidth="1"/>
    <col min="3336" max="3336" width="7.5703125" style="94" customWidth="1"/>
    <col min="3337" max="3337" width="7" style="94" customWidth="1"/>
    <col min="3338" max="3342" width="8.140625" style="94" customWidth="1"/>
    <col min="3343" max="3343" width="10.85546875" style="94" customWidth="1"/>
    <col min="3344" max="3584" width="9.140625" style="94"/>
    <col min="3585" max="3585" width="4.140625" style="94" customWidth="1"/>
    <col min="3586" max="3586" width="26.7109375" style="94" customWidth="1"/>
    <col min="3587" max="3588" width="7.7109375" style="94" customWidth="1"/>
    <col min="3589" max="3589" width="8.140625" style="94" customWidth="1"/>
    <col min="3590" max="3590" width="7.5703125" style="94" customWidth="1"/>
    <col min="3591" max="3591" width="7.42578125" style="94" customWidth="1"/>
    <col min="3592" max="3592" width="7.5703125" style="94" customWidth="1"/>
    <col min="3593" max="3593" width="7" style="94" customWidth="1"/>
    <col min="3594" max="3598" width="8.140625" style="94" customWidth="1"/>
    <col min="3599" max="3599" width="10.85546875" style="94" customWidth="1"/>
    <col min="3600" max="3840" width="9.140625" style="94"/>
    <col min="3841" max="3841" width="4.140625" style="94" customWidth="1"/>
    <col min="3842" max="3842" width="26.7109375" style="94" customWidth="1"/>
    <col min="3843" max="3844" width="7.7109375" style="94" customWidth="1"/>
    <col min="3845" max="3845" width="8.140625" style="94" customWidth="1"/>
    <col min="3846" max="3846" width="7.5703125" style="94" customWidth="1"/>
    <col min="3847" max="3847" width="7.42578125" style="94" customWidth="1"/>
    <col min="3848" max="3848" width="7.5703125" style="94" customWidth="1"/>
    <col min="3849" max="3849" width="7" style="94" customWidth="1"/>
    <col min="3850" max="3854" width="8.140625" style="94" customWidth="1"/>
    <col min="3855" max="3855" width="10.85546875" style="94" customWidth="1"/>
    <col min="3856" max="4096" width="9.140625" style="94"/>
    <col min="4097" max="4097" width="4.140625" style="94" customWidth="1"/>
    <col min="4098" max="4098" width="26.7109375" style="94" customWidth="1"/>
    <col min="4099" max="4100" width="7.7109375" style="94" customWidth="1"/>
    <col min="4101" max="4101" width="8.140625" style="94" customWidth="1"/>
    <col min="4102" max="4102" width="7.5703125" style="94" customWidth="1"/>
    <col min="4103" max="4103" width="7.42578125" style="94" customWidth="1"/>
    <col min="4104" max="4104" width="7.5703125" style="94" customWidth="1"/>
    <col min="4105" max="4105" width="7" style="94" customWidth="1"/>
    <col min="4106" max="4110" width="8.140625" style="94" customWidth="1"/>
    <col min="4111" max="4111" width="10.85546875" style="94" customWidth="1"/>
    <col min="4112" max="4352" width="9.140625" style="94"/>
    <col min="4353" max="4353" width="4.140625" style="94" customWidth="1"/>
    <col min="4354" max="4354" width="26.7109375" style="94" customWidth="1"/>
    <col min="4355" max="4356" width="7.7109375" style="94" customWidth="1"/>
    <col min="4357" max="4357" width="8.140625" style="94" customWidth="1"/>
    <col min="4358" max="4358" width="7.5703125" style="94" customWidth="1"/>
    <col min="4359" max="4359" width="7.42578125" style="94" customWidth="1"/>
    <col min="4360" max="4360" width="7.5703125" style="94" customWidth="1"/>
    <col min="4361" max="4361" width="7" style="94" customWidth="1"/>
    <col min="4362" max="4366" width="8.140625" style="94" customWidth="1"/>
    <col min="4367" max="4367" width="10.85546875" style="94" customWidth="1"/>
    <col min="4368" max="4608" width="9.140625" style="94"/>
    <col min="4609" max="4609" width="4.140625" style="94" customWidth="1"/>
    <col min="4610" max="4610" width="26.7109375" style="94" customWidth="1"/>
    <col min="4611" max="4612" width="7.7109375" style="94" customWidth="1"/>
    <col min="4613" max="4613" width="8.140625" style="94" customWidth="1"/>
    <col min="4614" max="4614" width="7.5703125" style="94" customWidth="1"/>
    <col min="4615" max="4615" width="7.42578125" style="94" customWidth="1"/>
    <col min="4616" max="4616" width="7.5703125" style="94" customWidth="1"/>
    <col min="4617" max="4617" width="7" style="94" customWidth="1"/>
    <col min="4618" max="4622" width="8.140625" style="94" customWidth="1"/>
    <col min="4623" max="4623" width="10.85546875" style="94" customWidth="1"/>
    <col min="4624" max="4864" width="9.140625" style="94"/>
    <col min="4865" max="4865" width="4.140625" style="94" customWidth="1"/>
    <col min="4866" max="4866" width="26.7109375" style="94" customWidth="1"/>
    <col min="4867" max="4868" width="7.7109375" style="94" customWidth="1"/>
    <col min="4869" max="4869" width="8.140625" style="94" customWidth="1"/>
    <col min="4870" max="4870" width="7.5703125" style="94" customWidth="1"/>
    <col min="4871" max="4871" width="7.42578125" style="94" customWidth="1"/>
    <col min="4872" max="4872" width="7.5703125" style="94" customWidth="1"/>
    <col min="4873" max="4873" width="7" style="94" customWidth="1"/>
    <col min="4874" max="4878" width="8.140625" style="94" customWidth="1"/>
    <col min="4879" max="4879" width="10.85546875" style="94" customWidth="1"/>
    <col min="4880" max="5120" width="9.140625" style="94"/>
    <col min="5121" max="5121" width="4.140625" style="94" customWidth="1"/>
    <col min="5122" max="5122" width="26.7109375" style="94" customWidth="1"/>
    <col min="5123" max="5124" width="7.7109375" style="94" customWidth="1"/>
    <col min="5125" max="5125" width="8.140625" style="94" customWidth="1"/>
    <col min="5126" max="5126" width="7.5703125" style="94" customWidth="1"/>
    <col min="5127" max="5127" width="7.42578125" style="94" customWidth="1"/>
    <col min="5128" max="5128" width="7.5703125" style="94" customWidth="1"/>
    <col min="5129" max="5129" width="7" style="94" customWidth="1"/>
    <col min="5130" max="5134" width="8.140625" style="94" customWidth="1"/>
    <col min="5135" max="5135" width="10.85546875" style="94" customWidth="1"/>
    <col min="5136" max="5376" width="9.140625" style="94"/>
    <col min="5377" max="5377" width="4.140625" style="94" customWidth="1"/>
    <col min="5378" max="5378" width="26.7109375" style="94" customWidth="1"/>
    <col min="5379" max="5380" width="7.7109375" style="94" customWidth="1"/>
    <col min="5381" max="5381" width="8.140625" style="94" customWidth="1"/>
    <col min="5382" max="5382" width="7.5703125" style="94" customWidth="1"/>
    <col min="5383" max="5383" width="7.42578125" style="94" customWidth="1"/>
    <col min="5384" max="5384" width="7.5703125" style="94" customWidth="1"/>
    <col min="5385" max="5385" width="7" style="94" customWidth="1"/>
    <col min="5386" max="5390" width="8.140625" style="94" customWidth="1"/>
    <col min="5391" max="5391" width="10.85546875" style="94" customWidth="1"/>
    <col min="5392" max="5632" width="9.140625" style="94"/>
    <col min="5633" max="5633" width="4.140625" style="94" customWidth="1"/>
    <col min="5634" max="5634" width="26.7109375" style="94" customWidth="1"/>
    <col min="5635" max="5636" width="7.7109375" style="94" customWidth="1"/>
    <col min="5637" max="5637" width="8.140625" style="94" customWidth="1"/>
    <col min="5638" max="5638" width="7.5703125" style="94" customWidth="1"/>
    <col min="5639" max="5639" width="7.42578125" style="94" customWidth="1"/>
    <col min="5640" max="5640" width="7.5703125" style="94" customWidth="1"/>
    <col min="5641" max="5641" width="7" style="94" customWidth="1"/>
    <col min="5642" max="5646" width="8.140625" style="94" customWidth="1"/>
    <col min="5647" max="5647" width="10.85546875" style="94" customWidth="1"/>
    <col min="5648" max="5888" width="9.140625" style="94"/>
    <col min="5889" max="5889" width="4.140625" style="94" customWidth="1"/>
    <col min="5890" max="5890" width="26.7109375" style="94" customWidth="1"/>
    <col min="5891" max="5892" width="7.7109375" style="94" customWidth="1"/>
    <col min="5893" max="5893" width="8.140625" style="94" customWidth="1"/>
    <col min="5894" max="5894" width="7.5703125" style="94" customWidth="1"/>
    <col min="5895" max="5895" width="7.42578125" style="94" customWidth="1"/>
    <col min="5896" max="5896" width="7.5703125" style="94" customWidth="1"/>
    <col min="5897" max="5897" width="7" style="94" customWidth="1"/>
    <col min="5898" max="5902" width="8.140625" style="94" customWidth="1"/>
    <col min="5903" max="5903" width="10.85546875" style="94" customWidth="1"/>
    <col min="5904" max="6144" width="9.140625" style="94"/>
    <col min="6145" max="6145" width="4.140625" style="94" customWidth="1"/>
    <col min="6146" max="6146" width="26.7109375" style="94" customWidth="1"/>
    <col min="6147" max="6148" width="7.7109375" style="94" customWidth="1"/>
    <col min="6149" max="6149" width="8.140625" style="94" customWidth="1"/>
    <col min="6150" max="6150" width="7.5703125" style="94" customWidth="1"/>
    <col min="6151" max="6151" width="7.42578125" style="94" customWidth="1"/>
    <col min="6152" max="6152" width="7.5703125" style="94" customWidth="1"/>
    <col min="6153" max="6153" width="7" style="94" customWidth="1"/>
    <col min="6154" max="6158" width="8.140625" style="94" customWidth="1"/>
    <col min="6159" max="6159" width="10.85546875" style="94" customWidth="1"/>
    <col min="6160" max="6400" width="9.140625" style="94"/>
    <col min="6401" max="6401" width="4.140625" style="94" customWidth="1"/>
    <col min="6402" max="6402" width="26.7109375" style="94" customWidth="1"/>
    <col min="6403" max="6404" width="7.7109375" style="94" customWidth="1"/>
    <col min="6405" max="6405" width="8.140625" style="94" customWidth="1"/>
    <col min="6406" max="6406" width="7.5703125" style="94" customWidth="1"/>
    <col min="6407" max="6407" width="7.42578125" style="94" customWidth="1"/>
    <col min="6408" max="6408" width="7.5703125" style="94" customWidth="1"/>
    <col min="6409" max="6409" width="7" style="94" customWidth="1"/>
    <col min="6410" max="6414" width="8.140625" style="94" customWidth="1"/>
    <col min="6415" max="6415" width="10.85546875" style="94" customWidth="1"/>
    <col min="6416" max="6656" width="9.140625" style="94"/>
    <col min="6657" max="6657" width="4.140625" style="94" customWidth="1"/>
    <col min="6658" max="6658" width="26.7109375" style="94" customWidth="1"/>
    <col min="6659" max="6660" width="7.7109375" style="94" customWidth="1"/>
    <col min="6661" max="6661" width="8.140625" style="94" customWidth="1"/>
    <col min="6662" max="6662" width="7.5703125" style="94" customWidth="1"/>
    <col min="6663" max="6663" width="7.42578125" style="94" customWidth="1"/>
    <col min="6664" max="6664" width="7.5703125" style="94" customWidth="1"/>
    <col min="6665" max="6665" width="7" style="94" customWidth="1"/>
    <col min="6666" max="6670" width="8.140625" style="94" customWidth="1"/>
    <col min="6671" max="6671" width="10.85546875" style="94" customWidth="1"/>
    <col min="6672" max="6912" width="9.140625" style="94"/>
    <col min="6913" max="6913" width="4.140625" style="94" customWidth="1"/>
    <col min="6914" max="6914" width="26.7109375" style="94" customWidth="1"/>
    <col min="6915" max="6916" width="7.7109375" style="94" customWidth="1"/>
    <col min="6917" max="6917" width="8.140625" style="94" customWidth="1"/>
    <col min="6918" max="6918" width="7.5703125" style="94" customWidth="1"/>
    <col min="6919" max="6919" width="7.42578125" style="94" customWidth="1"/>
    <col min="6920" max="6920" width="7.5703125" style="94" customWidth="1"/>
    <col min="6921" max="6921" width="7" style="94" customWidth="1"/>
    <col min="6922" max="6926" width="8.140625" style="94" customWidth="1"/>
    <col min="6927" max="6927" width="10.85546875" style="94" customWidth="1"/>
    <col min="6928" max="7168" width="9.140625" style="94"/>
    <col min="7169" max="7169" width="4.140625" style="94" customWidth="1"/>
    <col min="7170" max="7170" width="26.7109375" style="94" customWidth="1"/>
    <col min="7171" max="7172" width="7.7109375" style="94" customWidth="1"/>
    <col min="7173" max="7173" width="8.140625" style="94" customWidth="1"/>
    <col min="7174" max="7174" width="7.5703125" style="94" customWidth="1"/>
    <col min="7175" max="7175" width="7.42578125" style="94" customWidth="1"/>
    <col min="7176" max="7176" width="7.5703125" style="94" customWidth="1"/>
    <col min="7177" max="7177" width="7" style="94" customWidth="1"/>
    <col min="7178" max="7182" width="8.140625" style="94" customWidth="1"/>
    <col min="7183" max="7183" width="10.85546875" style="94" customWidth="1"/>
    <col min="7184" max="7424" width="9.140625" style="94"/>
    <col min="7425" max="7425" width="4.140625" style="94" customWidth="1"/>
    <col min="7426" max="7426" width="26.7109375" style="94" customWidth="1"/>
    <col min="7427" max="7428" width="7.7109375" style="94" customWidth="1"/>
    <col min="7429" max="7429" width="8.140625" style="94" customWidth="1"/>
    <col min="7430" max="7430" width="7.5703125" style="94" customWidth="1"/>
    <col min="7431" max="7431" width="7.42578125" style="94" customWidth="1"/>
    <col min="7432" max="7432" width="7.5703125" style="94" customWidth="1"/>
    <col min="7433" max="7433" width="7" style="94" customWidth="1"/>
    <col min="7434" max="7438" width="8.140625" style="94" customWidth="1"/>
    <col min="7439" max="7439" width="10.85546875" style="94" customWidth="1"/>
    <col min="7440" max="7680" width="9.140625" style="94"/>
    <col min="7681" max="7681" width="4.140625" style="94" customWidth="1"/>
    <col min="7682" max="7682" width="26.7109375" style="94" customWidth="1"/>
    <col min="7683" max="7684" width="7.7109375" style="94" customWidth="1"/>
    <col min="7685" max="7685" width="8.140625" style="94" customWidth="1"/>
    <col min="7686" max="7686" width="7.5703125" style="94" customWidth="1"/>
    <col min="7687" max="7687" width="7.42578125" style="94" customWidth="1"/>
    <col min="7688" max="7688" width="7.5703125" style="94" customWidth="1"/>
    <col min="7689" max="7689" width="7" style="94" customWidth="1"/>
    <col min="7690" max="7694" width="8.140625" style="94" customWidth="1"/>
    <col min="7695" max="7695" width="10.85546875" style="94" customWidth="1"/>
    <col min="7696" max="7936" width="9.140625" style="94"/>
    <col min="7937" max="7937" width="4.140625" style="94" customWidth="1"/>
    <col min="7938" max="7938" width="26.7109375" style="94" customWidth="1"/>
    <col min="7939" max="7940" width="7.7109375" style="94" customWidth="1"/>
    <col min="7941" max="7941" width="8.140625" style="94" customWidth="1"/>
    <col min="7942" max="7942" width="7.5703125" style="94" customWidth="1"/>
    <col min="7943" max="7943" width="7.42578125" style="94" customWidth="1"/>
    <col min="7944" max="7944" width="7.5703125" style="94" customWidth="1"/>
    <col min="7945" max="7945" width="7" style="94" customWidth="1"/>
    <col min="7946" max="7950" width="8.140625" style="94" customWidth="1"/>
    <col min="7951" max="7951" width="10.85546875" style="94" customWidth="1"/>
    <col min="7952" max="8192" width="9.140625" style="94"/>
    <col min="8193" max="8193" width="4.140625" style="94" customWidth="1"/>
    <col min="8194" max="8194" width="26.7109375" style="94" customWidth="1"/>
    <col min="8195" max="8196" width="7.7109375" style="94" customWidth="1"/>
    <col min="8197" max="8197" width="8.140625" style="94" customWidth="1"/>
    <col min="8198" max="8198" width="7.5703125" style="94" customWidth="1"/>
    <col min="8199" max="8199" width="7.42578125" style="94" customWidth="1"/>
    <col min="8200" max="8200" width="7.5703125" style="94" customWidth="1"/>
    <col min="8201" max="8201" width="7" style="94" customWidth="1"/>
    <col min="8202" max="8206" width="8.140625" style="94" customWidth="1"/>
    <col min="8207" max="8207" width="10.85546875" style="94" customWidth="1"/>
    <col min="8208" max="8448" width="9.140625" style="94"/>
    <col min="8449" max="8449" width="4.140625" style="94" customWidth="1"/>
    <col min="8450" max="8450" width="26.7109375" style="94" customWidth="1"/>
    <col min="8451" max="8452" width="7.7109375" style="94" customWidth="1"/>
    <col min="8453" max="8453" width="8.140625" style="94" customWidth="1"/>
    <col min="8454" max="8454" width="7.5703125" style="94" customWidth="1"/>
    <col min="8455" max="8455" width="7.42578125" style="94" customWidth="1"/>
    <col min="8456" max="8456" width="7.5703125" style="94" customWidth="1"/>
    <col min="8457" max="8457" width="7" style="94" customWidth="1"/>
    <col min="8458" max="8462" width="8.140625" style="94" customWidth="1"/>
    <col min="8463" max="8463" width="10.85546875" style="94" customWidth="1"/>
    <col min="8464" max="8704" width="9.140625" style="94"/>
    <col min="8705" max="8705" width="4.140625" style="94" customWidth="1"/>
    <col min="8706" max="8706" width="26.7109375" style="94" customWidth="1"/>
    <col min="8707" max="8708" width="7.7109375" style="94" customWidth="1"/>
    <col min="8709" max="8709" width="8.140625" style="94" customWidth="1"/>
    <col min="8710" max="8710" width="7.5703125" style="94" customWidth="1"/>
    <col min="8711" max="8711" width="7.42578125" style="94" customWidth="1"/>
    <col min="8712" max="8712" width="7.5703125" style="94" customWidth="1"/>
    <col min="8713" max="8713" width="7" style="94" customWidth="1"/>
    <col min="8714" max="8718" width="8.140625" style="94" customWidth="1"/>
    <col min="8719" max="8719" width="10.85546875" style="94" customWidth="1"/>
    <col min="8720" max="8960" width="9.140625" style="94"/>
    <col min="8961" max="8961" width="4.140625" style="94" customWidth="1"/>
    <col min="8962" max="8962" width="26.7109375" style="94" customWidth="1"/>
    <col min="8963" max="8964" width="7.7109375" style="94" customWidth="1"/>
    <col min="8965" max="8965" width="8.140625" style="94" customWidth="1"/>
    <col min="8966" max="8966" width="7.5703125" style="94" customWidth="1"/>
    <col min="8967" max="8967" width="7.42578125" style="94" customWidth="1"/>
    <col min="8968" max="8968" width="7.5703125" style="94" customWidth="1"/>
    <col min="8969" max="8969" width="7" style="94" customWidth="1"/>
    <col min="8970" max="8974" width="8.140625" style="94" customWidth="1"/>
    <col min="8975" max="8975" width="10.85546875" style="94" customWidth="1"/>
    <col min="8976" max="9216" width="9.140625" style="94"/>
    <col min="9217" max="9217" width="4.140625" style="94" customWidth="1"/>
    <col min="9218" max="9218" width="26.7109375" style="94" customWidth="1"/>
    <col min="9219" max="9220" width="7.7109375" style="94" customWidth="1"/>
    <col min="9221" max="9221" width="8.140625" style="94" customWidth="1"/>
    <col min="9222" max="9222" width="7.5703125" style="94" customWidth="1"/>
    <col min="9223" max="9223" width="7.42578125" style="94" customWidth="1"/>
    <col min="9224" max="9224" width="7.5703125" style="94" customWidth="1"/>
    <col min="9225" max="9225" width="7" style="94" customWidth="1"/>
    <col min="9226" max="9230" width="8.140625" style="94" customWidth="1"/>
    <col min="9231" max="9231" width="10.85546875" style="94" customWidth="1"/>
    <col min="9232" max="9472" width="9.140625" style="94"/>
    <col min="9473" max="9473" width="4.140625" style="94" customWidth="1"/>
    <col min="9474" max="9474" width="26.7109375" style="94" customWidth="1"/>
    <col min="9475" max="9476" width="7.7109375" style="94" customWidth="1"/>
    <col min="9477" max="9477" width="8.140625" style="94" customWidth="1"/>
    <col min="9478" max="9478" width="7.5703125" style="94" customWidth="1"/>
    <col min="9479" max="9479" width="7.42578125" style="94" customWidth="1"/>
    <col min="9480" max="9480" width="7.5703125" style="94" customWidth="1"/>
    <col min="9481" max="9481" width="7" style="94" customWidth="1"/>
    <col min="9482" max="9486" width="8.140625" style="94" customWidth="1"/>
    <col min="9487" max="9487" width="10.85546875" style="94" customWidth="1"/>
    <col min="9488" max="9728" width="9.140625" style="94"/>
    <col min="9729" max="9729" width="4.140625" style="94" customWidth="1"/>
    <col min="9730" max="9730" width="26.7109375" style="94" customWidth="1"/>
    <col min="9731" max="9732" width="7.7109375" style="94" customWidth="1"/>
    <col min="9733" max="9733" width="8.140625" style="94" customWidth="1"/>
    <col min="9734" max="9734" width="7.5703125" style="94" customWidth="1"/>
    <col min="9735" max="9735" width="7.42578125" style="94" customWidth="1"/>
    <col min="9736" max="9736" width="7.5703125" style="94" customWidth="1"/>
    <col min="9737" max="9737" width="7" style="94" customWidth="1"/>
    <col min="9738" max="9742" width="8.140625" style="94" customWidth="1"/>
    <col min="9743" max="9743" width="10.85546875" style="94" customWidth="1"/>
    <col min="9744" max="9984" width="9.140625" style="94"/>
    <col min="9985" max="9985" width="4.140625" style="94" customWidth="1"/>
    <col min="9986" max="9986" width="26.7109375" style="94" customWidth="1"/>
    <col min="9987" max="9988" width="7.7109375" style="94" customWidth="1"/>
    <col min="9989" max="9989" width="8.140625" style="94" customWidth="1"/>
    <col min="9990" max="9990" width="7.5703125" style="94" customWidth="1"/>
    <col min="9991" max="9991" width="7.42578125" style="94" customWidth="1"/>
    <col min="9992" max="9992" width="7.5703125" style="94" customWidth="1"/>
    <col min="9993" max="9993" width="7" style="94" customWidth="1"/>
    <col min="9994" max="9998" width="8.140625" style="94" customWidth="1"/>
    <col min="9999" max="9999" width="10.85546875" style="94" customWidth="1"/>
    <col min="10000" max="10240" width="9.140625" style="94"/>
    <col min="10241" max="10241" width="4.140625" style="94" customWidth="1"/>
    <col min="10242" max="10242" width="26.7109375" style="94" customWidth="1"/>
    <col min="10243" max="10244" width="7.7109375" style="94" customWidth="1"/>
    <col min="10245" max="10245" width="8.140625" style="94" customWidth="1"/>
    <col min="10246" max="10246" width="7.5703125" style="94" customWidth="1"/>
    <col min="10247" max="10247" width="7.42578125" style="94" customWidth="1"/>
    <col min="10248" max="10248" width="7.5703125" style="94" customWidth="1"/>
    <col min="10249" max="10249" width="7" style="94" customWidth="1"/>
    <col min="10250" max="10254" width="8.140625" style="94" customWidth="1"/>
    <col min="10255" max="10255" width="10.85546875" style="94" customWidth="1"/>
    <col min="10256" max="10496" width="9.140625" style="94"/>
    <col min="10497" max="10497" width="4.140625" style="94" customWidth="1"/>
    <col min="10498" max="10498" width="26.7109375" style="94" customWidth="1"/>
    <col min="10499" max="10500" width="7.7109375" style="94" customWidth="1"/>
    <col min="10501" max="10501" width="8.140625" style="94" customWidth="1"/>
    <col min="10502" max="10502" width="7.5703125" style="94" customWidth="1"/>
    <col min="10503" max="10503" width="7.42578125" style="94" customWidth="1"/>
    <col min="10504" max="10504" width="7.5703125" style="94" customWidth="1"/>
    <col min="10505" max="10505" width="7" style="94" customWidth="1"/>
    <col min="10506" max="10510" width="8.140625" style="94" customWidth="1"/>
    <col min="10511" max="10511" width="10.85546875" style="94" customWidth="1"/>
    <col min="10512" max="10752" width="9.140625" style="94"/>
    <col min="10753" max="10753" width="4.140625" style="94" customWidth="1"/>
    <col min="10754" max="10754" width="26.7109375" style="94" customWidth="1"/>
    <col min="10755" max="10756" width="7.7109375" style="94" customWidth="1"/>
    <col min="10757" max="10757" width="8.140625" style="94" customWidth="1"/>
    <col min="10758" max="10758" width="7.5703125" style="94" customWidth="1"/>
    <col min="10759" max="10759" width="7.42578125" style="94" customWidth="1"/>
    <col min="10760" max="10760" width="7.5703125" style="94" customWidth="1"/>
    <col min="10761" max="10761" width="7" style="94" customWidth="1"/>
    <col min="10762" max="10766" width="8.140625" style="94" customWidth="1"/>
    <col min="10767" max="10767" width="10.85546875" style="94" customWidth="1"/>
    <col min="10768" max="11008" width="9.140625" style="94"/>
    <col min="11009" max="11009" width="4.140625" style="94" customWidth="1"/>
    <col min="11010" max="11010" width="26.7109375" style="94" customWidth="1"/>
    <col min="11011" max="11012" width="7.7109375" style="94" customWidth="1"/>
    <col min="11013" max="11013" width="8.140625" style="94" customWidth="1"/>
    <col min="11014" max="11014" width="7.5703125" style="94" customWidth="1"/>
    <col min="11015" max="11015" width="7.42578125" style="94" customWidth="1"/>
    <col min="11016" max="11016" width="7.5703125" style="94" customWidth="1"/>
    <col min="11017" max="11017" width="7" style="94" customWidth="1"/>
    <col min="11018" max="11022" width="8.140625" style="94" customWidth="1"/>
    <col min="11023" max="11023" width="10.85546875" style="94" customWidth="1"/>
    <col min="11024" max="11264" width="9.140625" style="94"/>
    <col min="11265" max="11265" width="4.140625" style="94" customWidth="1"/>
    <col min="11266" max="11266" width="26.7109375" style="94" customWidth="1"/>
    <col min="11267" max="11268" width="7.7109375" style="94" customWidth="1"/>
    <col min="11269" max="11269" width="8.140625" style="94" customWidth="1"/>
    <col min="11270" max="11270" width="7.5703125" style="94" customWidth="1"/>
    <col min="11271" max="11271" width="7.42578125" style="94" customWidth="1"/>
    <col min="11272" max="11272" width="7.5703125" style="94" customWidth="1"/>
    <col min="11273" max="11273" width="7" style="94" customWidth="1"/>
    <col min="11274" max="11278" width="8.140625" style="94" customWidth="1"/>
    <col min="11279" max="11279" width="10.85546875" style="94" customWidth="1"/>
    <col min="11280" max="11520" width="9.140625" style="94"/>
    <col min="11521" max="11521" width="4.140625" style="94" customWidth="1"/>
    <col min="11522" max="11522" width="26.7109375" style="94" customWidth="1"/>
    <col min="11523" max="11524" width="7.7109375" style="94" customWidth="1"/>
    <col min="11525" max="11525" width="8.140625" style="94" customWidth="1"/>
    <col min="11526" max="11526" width="7.5703125" style="94" customWidth="1"/>
    <col min="11527" max="11527" width="7.42578125" style="94" customWidth="1"/>
    <col min="11528" max="11528" width="7.5703125" style="94" customWidth="1"/>
    <col min="11529" max="11529" width="7" style="94" customWidth="1"/>
    <col min="11530" max="11534" width="8.140625" style="94" customWidth="1"/>
    <col min="11535" max="11535" width="10.85546875" style="94" customWidth="1"/>
    <col min="11536" max="11776" width="9.140625" style="94"/>
    <col min="11777" max="11777" width="4.140625" style="94" customWidth="1"/>
    <col min="11778" max="11778" width="26.7109375" style="94" customWidth="1"/>
    <col min="11779" max="11780" width="7.7109375" style="94" customWidth="1"/>
    <col min="11781" max="11781" width="8.140625" style="94" customWidth="1"/>
    <col min="11782" max="11782" width="7.5703125" style="94" customWidth="1"/>
    <col min="11783" max="11783" width="7.42578125" style="94" customWidth="1"/>
    <col min="11784" max="11784" width="7.5703125" style="94" customWidth="1"/>
    <col min="11785" max="11785" width="7" style="94" customWidth="1"/>
    <col min="11786" max="11790" width="8.140625" style="94" customWidth="1"/>
    <col min="11791" max="11791" width="10.85546875" style="94" customWidth="1"/>
    <col min="11792" max="12032" width="9.140625" style="94"/>
    <col min="12033" max="12033" width="4.140625" style="94" customWidth="1"/>
    <col min="12034" max="12034" width="26.7109375" style="94" customWidth="1"/>
    <col min="12035" max="12036" width="7.7109375" style="94" customWidth="1"/>
    <col min="12037" max="12037" width="8.140625" style="94" customWidth="1"/>
    <col min="12038" max="12038" width="7.5703125" style="94" customWidth="1"/>
    <col min="12039" max="12039" width="7.42578125" style="94" customWidth="1"/>
    <col min="12040" max="12040" width="7.5703125" style="94" customWidth="1"/>
    <col min="12041" max="12041" width="7" style="94" customWidth="1"/>
    <col min="12042" max="12046" width="8.140625" style="94" customWidth="1"/>
    <col min="12047" max="12047" width="10.85546875" style="94" customWidth="1"/>
    <col min="12048" max="12288" width="9.140625" style="94"/>
    <col min="12289" max="12289" width="4.140625" style="94" customWidth="1"/>
    <col min="12290" max="12290" width="26.7109375" style="94" customWidth="1"/>
    <col min="12291" max="12292" width="7.7109375" style="94" customWidth="1"/>
    <col min="12293" max="12293" width="8.140625" style="94" customWidth="1"/>
    <col min="12294" max="12294" width="7.5703125" style="94" customWidth="1"/>
    <col min="12295" max="12295" width="7.42578125" style="94" customWidth="1"/>
    <col min="12296" max="12296" width="7.5703125" style="94" customWidth="1"/>
    <col min="12297" max="12297" width="7" style="94" customWidth="1"/>
    <col min="12298" max="12302" width="8.140625" style="94" customWidth="1"/>
    <col min="12303" max="12303" width="10.85546875" style="94" customWidth="1"/>
    <col min="12304" max="12544" width="9.140625" style="94"/>
    <col min="12545" max="12545" width="4.140625" style="94" customWidth="1"/>
    <col min="12546" max="12546" width="26.7109375" style="94" customWidth="1"/>
    <col min="12547" max="12548" width="7.7109375" style="94" customWidth="1"/>
    <col min="12549" max="12549" width="8.140625" style="94" customWidth="1"/>
    <col min="12550" max="12550" width="7.5703125" style="94" customWidth="1"/>
    <col min="12551" max="12551" width="7.42578125" style="94" customWidth="1"/>
    <col min="12552" max="12552" width="7.5703125" style="94" customWidth="1"/>
    <col min="12553" max="12553" width="7" style="94" customWidth="1"/>
    <col min="12554" max="12558" width="8.140625" style="94" customWidth="1"/>
    <col min="12559" max="12559" width="10.85546875" style="94" customWidth="1"/>
    <col min="12560" max="12800" width="9.140625" style="94"/>
    <col min="12801" max="12801" width="4.140625" style="94" customWidth="1"/>
    <col min="12802" max="12802" width="26.7109375" style="94" customWidth="1"/>
    <col min="12803" max="12804" width="7.7109375" style="94" customWidth="1"/>
    <col min="12805" max="12805" width="8.140625" style="94" customWidth="1"/>
    <col min="12806" max="12806" width="7.5703125" style="94" customWidth="1"/>
    <col min="12807" max="12807" width="7.42578125" style="94" customWidth="1"/>
    <col min="12808" max="12808" width="7.5703125" style="94" customWidth="1"/>
    <col min="12809" max="12809" width="7" style="94" customWidth="1"/>
    <col min="12810" max="12814" width="8.140625" style="94" customWidth="1"/>
    <col min="12815" max="12815" width="10.85546875" style="94" customWidth="1"/>
    <col min="12816" max="13056" width="9.140625" style="94"/>
    <col min="13057" max="13057" width="4.140625" style="94" customWidth="1"/>
    <col min="13058" max="13058" width="26.7109375" style="94" customWidth="1"/>
    <col min="13059" max="13060" width="7.7109375" style="94" customWidth="1"/>
    <col min="13061" max="13061" width="8.140625" style="94" customWidth="1"/>
    <col min="13062" max="13062" width="7.5703125" style="94" customWidth="1"/>
    <col min="13063" max="13063" width="7.42578125" style="94" customWidth="1"/>
    <col min="13064" max="13064" width="7.5703125" style="94" customWidth="1"/>
    <col min="13065" max="13065" width="7" style="94" customWidth="1"/>
    <col min="13066" max="13070" width="8.140625" style="94" customWidth="1"/>
    <col min="13071" max="13071" width="10.85546875" style="94" customWidth="1"/>
    <col min="13072" max="13312" width="9.140625" style="94"/>
    <col min="13313" max="13313" width="4.140625" style="94" customWidth="1"/>
    <col min="13314" max="13314" width="26.7109375" style="94" customWidth="1"/>
    <col min="13315" max="13316" width="7.7109375" style="94" customWidth="1"/>
    <col min="13317" max="13317" width="8.140625" style="94" customWidth="1"/>
    <col min="13318" max="13318" width="7.5703125" style="94" customWidth="1"/>
    <col min="13319" max="13319" width="7.42578125" style="94" customWidth="1"/>
    <col min="13320" max="13320" width="7.5703125" style="94" customWidth="1"/>
    <col min="13321" max="13321" width="7" style="94" customWidth="1"/>
    <col min="13322" max="13326" width="8.140625" style="94" customWidth="1"/>
    <col min="13327" max="13327" width="10.85546875" style="94" customWidth="1"/>
    <col min="13328" max="13568" width="9.140625" style="94"/>
    <col min="13569" max="13569" width="4.140625" style="94" customWidth="1"/>
    <col min="13570" max="13570" width="26.7109375" style="94" customWidth="1"/>
    <col min="13571" max="13572" width="7.7109375" style="94" customWidth="1"/>
    <col min="13573" max="13573" width="8.140625" style="94" customWidth="1"/>
    <col min="13574" max="13574" width="7.5703125" style="94" customWidth="1"/>
    <col min="13575" max="13575" width="7.42578125" style="94" customWidth="1"/>
    <col min="13576" max="13576" width="7.5703125" style="94" customWidth="1"/>
    <col min="13577" max="13577" width="7" style="94" customWidth="1"/>
    <col min="13578" max="13582" width="8.140625" style="94" customWidth="1"/>
    <col min="13583" max="13583" width="10.85546875" style="94" customWidth="1"/>
    <col min="13584" max="13824" width="9.140625" style="94"/>
    <col min="13825" max="13825" width="4.140625" style="94" customWidth="1"/>
    <col min="13826" max="13826" width="26.7109375" style="94" customWidth="1"/>
    <col min="13827" max="13828" width="7.7109375" style="94" customWidth="1"/>
    <col min="13829" max="13829" width="8.140625" style="94" customWidth="1"/>
    <col min="13830" max="13830" width="7.5703125" style="94" customWidth="1"/>
    <col min="13831" max="13831" width="7.42578125" style="94" customWidth="1"/>
    <col min="13832" max="13832" width="7.5703125" style="94" customWidth="1"/>
    <col min="13833" max="13833" width="7" style="94" customWidth="1"/>
    <col min="13834" max="13838" width="8.140625" style="94" customWidth="1"/>
    <col min="13839" max="13839" width="10.85546875" style="94" customWidth="1"/>
    <col min="13840" max="14080" width="9.140625" style="94"/>
    <col min="14081" max="14081" width="4.140625" style="94" customWidth="1"/>
    <col min="14082" max="14082" width="26.7109375" style="94" customWidth="1"/>
    <col min="14083" max="14084" width="7.7109375" style="94" customWidth="1"/>
    <col min="14085" max="14085" width="8.140625" style="94" customWidth="1"/>
    <col min="14086" max="14086" width="7.5703125" style="94" customWidth="1"/>
    <col min="14087" max="14087" width="7.42578125" style="94" customWidth="1"/>
    <col min="14088" max="14088" width="7.5703125" style="94" customWidth="1"/>
    <col min="14089" max="14089" width="7" style="94" customWidth="1"/>
    <col min="14090" max="14094" width="8.140625" style="94" customWidth="1"/>
    <col min="14095" max="14095" width="10.85546875" style="94" customWidth="1"/>
    <col min="14096" max="14336" width="9.140625" style="94"/>
    <col min="14337" max="14337" width="4.140625" style="94" customWidth="1"/>
    <col min="14338" max="14338" width="26.7109375" style="94" customWidth="1"/>
    <col min="14339" max="14340" width="7.7109375" style="94" customWidth="1"/>
    <col min="14341" max="14341" width="8.140625" style="94" customWidth="1"/>
    <col min="14342" max="14342" width="7.5703125" style="94" customWidth="1"/>
    <col min="14343" max="14343" width="7.42578125" style="94" customWidth="1"/>
    <col min="14344" max="14344" width="7.5703125" style="94" customWidth="1"/>
    <col min="14345" max="14345" width="7" style="94" customWidth="1"/>
    <col min="14346" max="14350" width="8.140625" style="94" customWidth="1"/>
    <col min="14351" max="14351" width="10.85546875" style="94" customWidth="1"/>
    <col min="14352" max="14592" width="9.140625" style="94"/>
    <col min="14593" max="14593" width="4.140625" style="94" customWidth="1"/>
    <col min="14594" max="14594" width="26.7109375" style="94" customWidth="1"/>
    <col min="14595" max="14596" width="7.7109375" style="94" customWidth="1"/>
    <col min="14597" max="14597" width="8.140625" style="94" customWidth="1"/>
    <col min="14598" max="14598" width="7.5703125" style="94" customWidth="1"/>
    <col min="14599" max="14599" width="7.42578125" style="94" customWidth="1"/>
    <col min="14600" max="14600" width="7.5703125" style="94" customWidth="1"/>
    <col min="14601" max="14601" width="7" style="94" customWidth="1"/>
    <col min="14602" max="14606" width="8.140625" style="94" customWidth="1"/>
    <col min="14607" max="14607" width="10.85546875" style="94" customWidth="1"/>
    <col min="14608" max="14848" width="9.140625" style="94"/>
    <col min="14849" max="14849" width="4.140625" style="94" customWidth="1"/>
    <col min="14850" max="14850" width="26.7109375" style="94" customWidth="1"/>
    <col min="14851" max="14852" width="7.7109375" style="94" customWidth="1"/>
    <col min="14853" max="14853" width="8.140625" style="94" customWidth="1"/>
    <col min="14854" max="14854" width="7.5703125" style="94" customWidth="1"/>
    <col min="14855" max="14855" width="7.42578125" style="94" customWidth="1"/>
    <col min="14856" max="14856" width="7.5703125" style="94" customWidth="1"/>
    <col min="14857" max="14857" width="7" style="94" customWidth="1"/>
    <col min="14858" max="14862" width="8.140625" style="94" customWidth="1"/>
    <col min="14863" max="14863" width="10.85546875" style="94" customWidth="1"/>
    <col min="14864" max="15104" width="9.140625" style="94"/>
    <col min="15105" max="15105" width="4.140625" style="94" customWidth="1"/>
    <col min="15106" max="15106" width="26.7109375" style="94" customWidth="1"/>
    <col min="15107" max="15108" width="7.7109375" style="94" customWidth="1"/>
    <col min="15109" max="15109" width="8.140625" style="94" customWidth="1"/>
    <col min="15110" max="15110" width="7.5703125" style="94" customWidth="1"/>
    <col min="15111" max="15111" width="7.42578125" style="94" customWidth="1"/>
    <col min="15112" max="15112" width="7.5703125" style="94" customWidth="1"/>
    <col min="15113" max="15113" width="7" style="94" customWidth="1"/>
    <col min="15114" max="15118" width="8.140625" style="94" customWidth="1"/>
    <col min="15119" max="15119" width="10.85546875" style="94" customWidth="1"/>
    <col min="15120" max="15360" width="9.140625" style="94"/>
    <col min="15361" max="15361" width="4.140625" style="94" customWidth="1"/>
    <col min="15362" max="15362" width="26.7109375" style="94" customWidth="1"/>
    <col min="15363" max="15364" width="7.7109375" style="94" customWidth="1"/>
    <col min="15365" max="15365" width="8.140625" style="94" customWidth="1"/>
    <col min="15366" max="15366" width="7.5703125" style="94" customWidth="1"/>
    <col min="15367" max="15367" width="7.42578125" style="94" customWidth="1"/>
    <col min="15368" max="15368" width="7.5703125" style="94" customWidth="1"/>
    <col min="15369" max="15369" width="7" style="94" customWidth="1"/>
    <col min="15370" max="15374" width="8.140625" style="94" customWidth="1"/>
    <col min="15375" max="15375" width="10.85546875" style="94" customWidth="1"/>
    <col min="15376" max="15616" width="9.140625" style="94"/>
    <col min="15617" max="15617" width="4.140625" style="94" customWidth="1"/>
    <col min="15618" max="15618" width="26.7109375" style="94" customWidth="1"/>
    <col min="15619" max="15620" width="7.7109375" style="94" customWidth="1"/>
    <col min="15621" max="15621" width="8.140625" style="94" customWidth="1"/>
    <col min="15622" max="15622" width="7.5703125" style="94" customWidth="1"/>
    <col min="15623" max="15623" width="7.42578125" style="94" customWidth="1"/>
    <col min="15624" max="15624" width="7.5703125" style="94" customWidth="1"/>
    <col min="15625" max="15625" width="7" style="94" customWidth="1"/>
    <col min="15626" max="15630" width="8.140625" style="94" customWidth="1"/>
    <col min="15631" max="15631" width="10.85546875" style="94" customWidth="1"/>
    <col min="15632" max="15872" width="9.140625" style="94"/>
    <col min="15873" max="15873" width="4.140625" style="94" customWidth="1"/>
    <col min="15874" max="15874" width="26.7109375" style="94" customWidth="1"/>
    <col min="15875" max="15876" width="7.7109375" style="94" customWidth="1"/>
    <col min="15877" max="15877" width="8.140625" style="94" customWidth="1"/>
    <col min="15878" max="15878" width="7.5703125" style="94" customWidth="1"/>
    <col min="15879" max="15879" width="7.42578125" style="94" customWidth="1"/>
    <col min="15880" max="15880" width="7.5703125" style="94" customWidth="1"/>
    <col min="15881" max="15881" width="7" style="94" customWidth="1"/>
    <col min="15882" max="15886" width="8.140625" style="94" customWidth="1"/>
    <col min="15887" max="15887" width="10.85546875" style="94" customWidth="1"/>
    <col min="15888" max="16128" width="9.140625" style="94"/>
    <col min="16129" max="16129" width="4.140625" style="94" customWidth="1"/>
    <col min="16130" max="16130" width="26.7109375" style="94" customWidth="1"/>
    <col min="16131" max="16132" width="7.7109375" style="94" customWidth="1"/>
    <col min="16133" max="16133" width="8.140625" style="94" customWidth="1"/>
    <col min="16134" max="16134" width="7.5703125" style="94" customWidth="1"/>
    <col min="16135" max="16135" width="7.42578125" style="94" customWidth="1"/>
    <col min="16136" max="16136" width="7.5703125" style="94" customWidth="1"/>
    <col min="16137" max="16137" width="7" style="94" customWidth="1"/>
    <col min="16138" max="16142" width="8.140625" style="94" customWidth="1"/>
    <col min="16143" max="16143" width="10.85546875" style="94" customWidth="1"/>
    <col min="16144" max="16384" width="9.140625" style="94"/>
  </cols>
  <sheetData>
    <row r="1" spans="1:16" s="34" customFormat="1" ht="15" x14ac:dyDescent="0.25">
      <c r="A1" s="1"/>
      <c r="B1" s="300" t="s">
        <v>292</v>
      </c>
      <c r="C1" s="301"/>
      <c r="D1" s="301"/>
      <c r="E1" s="3"/>
      <c r="F1" s="4"/>
      <c r="G1" s="4"/>
      <c r="P1" s="291"/>
    </row>
    <row r="2" spans="1:16" ht="31.5" customHeight="1" x14ac:dyDescent="0.25">
      <c r="A2" s="347" t="s">
        <v>293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</row>
    <row r="3" spans="1:16" ht="16.5" thickBot="1" x14ac:dyDescent="0.3">
      <c r="N3" s="94" t="s">
        <v>84</v>
      </c>
      <c r="O3" s="244"/>
    </row>
    <row r="4" spans="1:16" s="77" customFormat="1" ht="29.25" customHeight="1" thickBot="1" x14ac:dyDescent="0.3">
      <c r="A4" s="74" t="s">
        <v>9</v>
      </c>
      <c r="B4" s="75" t="s">
        <v>10</v>
      </c>
      <c r="C4" s="75" t="s">
        <v>126</v>
      </c>
      <c r="D4" s="75" t="s">
        <v>127</v>
      </c>
      <c r="E4" s="75" t="s">
        <v>128</v>
      </c>
      <c r="F4" s="75" t="s">
        <v>129</v>
      </c>
      <c r="G4" s="75" t="s">
        <v>130</v>
      </c>
      <c r="H4" s="75" t="s">
        <v>131</v>
      </c>
      <c r="I4" s="75" t="s">
        <v>132</v>
      </c>
      <c r="J4" s="75" t="s">
        <v>133</v>
      </c>
      <c r="K4" s="75" t="s">
        <v>134</v>
      </c>
      <c r="L4" s="75" t="s">
        <v>135</v>
      </c>
      <c r="M4" s="75" t="s">
        <v>136</v>
      </c>
      <c r="N4" s="75" t="s">
        <v>137</v>
      </c>
      <c r="O4" s="76" t="s">
        <v>105</v>
      </c>
      <c r="P4" s="293"/>
    </row>
    <row r="5" spans="1:16" s="79" customFormat="1" ht="15" customHeight="1" thickBot="1" x14ac:dyDescent="0.3">
      <c r="A5" s="78" t="s">
        <v>59</v>
      </c>
      <c r="B5" s="349" t="s">
        <v>138</v>
      </c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1"/>
      <c r="P5" s="294"/>
    </row>
    <row r="6" spans="1:16" s="79" customFormat="1" ht="22.5" x14ac:dyDescent="0.25">
      <c r="A6" s="80" t="s">
        <v>61</v>
      </c>
      <c r="B6" s="143" t="s">
        <v>139</v>
      </c>
      <c r="C6" s="83">
        <f>121320955/12</f>
        <v>10110079.583333334</v>
      </c>
      <c r="D6" s="83">
        <f t="shared" ref="D6:N6" si="0">121320955/12</f>
        <v>10110079.583333334</v>
      </c>
      <c r="E6" s="83">
        <f t="shared" si="0"/>
        <v>10110079.583333334</v>
      </c>
      <c r="F6" s="83">
        <f t="shared" si="0"/>
        <v>10110079.583333334</v>
      </c>
      <c r="G6" s="83">
        <f t="shared" si="0"/>
        <v>10110079.583333334</v>
      </c>
      <c r="H6" s="83">
        <f t="shared" si="0"/>
        <v>10110079.583333334</v>
      </c>
      <c r="I6" s="83">
        <f t="shared" si="0"/>
        <v>10110079.583333334</v>
      </c>
      <c r="J6" s="83">
        <f t="shared" si="0"/>
        <v>10110079.583333334</v>
      </c>
      <c r="K6" s="83">
        <f t="shared" si="0"/>
        <v>10110079.583333334</v>
      </c>
      <c r="L6" s="83">
        <f t="shared" si="0"/>
        <v>10110079.583333334</v>
      </c>
      <c r="M6" s="83">
        <f t="shared" si="0"/>
        <v>10110079.583333334</v>
      </c>
      <c r="N6" s="83">
        <f t="shared" si="0"/>
        <v>10110079.583333334</v>
      </c>
      <c r="O6" s="290">
        <f t="shared" ref="O6:O26" si="1">SUM(C6:N6)</f>
        <v>121320954.99999999</v>
      </c>
      <c r="P6" s="294">
        <v>117617549</v>
      </c>
    </row>
    <row r="7" spans="1:16" s="85" customFormat="1" ht="22.5" x14ac:dyDescent="0.25">
      <c r="A7" s="82" t="s">
        <v>62</v>
      </c>
      <c r="B7" s="115" t="s">
        <v>140</v>
      </c>
      <c r="C7" s="83">
        <f>24368000/12</f>
        <v>2030666.6666666667</v>
      </c>
      <c r="D7" s="83">
        <f t="shared" ref="D7:N7" si="2">24368000/12</f>
        <v>2030666.6666666667</v>
      </c>
      <c r="E7" s="83">
        <f t="shared" si="2"/>
        <v>2030666.6666666667</v>
      </c>
      <c r="F7" s="83">
        <f t="shared" si="2"/>
        <v>2030666.6666666667</v>
      </c>
      <c r="G7" s="83">
        <f t="shared" si="2"/>
        <v>2030666.6666666667</v>
      </c>
      <c r="H7" s="83">
        <f t="shared" si="2"/>
        <v>2030666.6666666667</v>
      </c>
      <c r="I7" s="83">
        <f t="shared" si="2"/>
        <v>2030666.6666666667</v>
      </c>
      <c r="J7" s="83">
        <f t="shared" si="2"/>
        <v>2030666.6666666667</v>
      </c>
      <c r="K7" s="83">
        <f t="shared" si="2"/>
        <v>2030666.6666666667</v>
      </c>
      <c r="L7" s="83">
        <f t="shared" si="2"/>
        <v>2030666.6666666667</v>
      </c>
      <c r="M7" s="83">
        <f t="shared" si="2"/>
        <v>2030666.6666666667</v>
      </c>
      <c r="N7" s="83">
        <f t="shared" si="2"/>
        <v>2030666.6666666667</v>
      </c>
      <c r="O7" s="290">
        <f t="shared" si="1"/>
        <v>24368000.000000004</v>
      </c>
      <c r="P7" s="295">
        <v>106032673</v>
      </c>
    </row>
    <row r="8" spans="1:16" s="85" customFormat="1" ht="22.5" x14ac:dyDescent="0.25">
      <c r="A8" s="82" t="s">
        <v>63</v>
      </c>
      <c r="B8" s="114" t="s">
        <v>141</v>
      </c>
      <c r="C8" s="83">
        <f t="shared" ref="C8:C13" si="3">+P8/12</f>
        <v>0</v>
      </c>
      <c r="D8" s="83">
        <f t="shared" ref="D8:D13" si="4">+P8/12</f>
        <v>0</v>
      </c>
      <c r="E8" s="83">
        <f t="shared" ref="E8:E13" si="5">+P8/12</f>
        <v>0</v>
      </c>
      <c r="F8" s="83">
        <f t="shared" ref="F8:F13" si="6">+P8/12</f>
        <v>0</v>
      </c>
      <c r="G8" s="83">
        <f t="shared" ref="G8:G13" si="7">+P8/12</f>
        <v>0</v>
      </c>
      <c r="H8" s="83">
        <f t="shared" ref="H8:H13" si="8">+P8/12</f>
        <v>0</v>
      </c>
      <c r="I8" s="83">
        <f t="shared" ref="I8:I13" si="9">+P8/12</f>
        <v>0</v>
      </c>
      <c r="J8" s="83">
        <f t="shared" ref="J8:J13" si="10">+P8/12</f>
        <v>0</v>
      </c>
      <c r="K8" s="83">
        <f t="shared" ref="K8:K13" si="11">+P8/12</f>
        <v>0</v>
      </c>
      <c r="L8" s="83">
        <f t="shared" ref="L8:L13" si="12">+P8/12</f>
        <v>0</v>
      </c>
      <c r="M8" s="83">
        <f t="shared" ref="M8:M13" si="13">+P8/12</f>
        <v>0</v>
      </c>
      <c r="N8" s="83">
        <f t="shared" ref="N8:N13" si="14">+P8/12</f>
        <v>0</v>
      </c>
      <c r="O8" s="290">
        <f t="shared" si="1"/>
        <v>0</v>
      </c>
      <c r="P8" s="295"/>
    </row>
    <row r="9" spans="1:16" s="85" customFormat="1" ht="14.1" customHeight="1" x14ac:dyDescent="0.25">
      <c r="A9" s="82" t="s">
        <v>64</v>
      </c>
      <c r="B9" s="113" t="s">
        <v>142</v>
      </c>
      <c r="C9" s="83">
        <f>39600000/12</f>
        <v>3300000</v>
      </c>
      <c r="D9" s="83">
        <f t="shared" ref="D9:N9" si="15">39600000/12</f>
        <v>3300000</v>
      </c>
      <c r="E9" s="83">
        <f t="shared" si="15"/>
        <v>3300000</v>
      </c>
      <c r="F9" s="83">
        <f t="shared" si="15"/>
        <v>3300000</v>
      </c>
      <c r="G9" s="83">
        <f t="shared" si="15"/>
        <v>3300000</v>
      </c>
      <c r="H9" s="83">
        <f t="shared" si="15"/>
        <v>3300000</v>
      </c>
      <c r="I9" s="83">
        <f t="shared" si="15"/>
        <v>3300000</v>
      </c>
      <c r="J9" s="83">
        <f t="shared" si="15"/>
        <v>3300000</v>
      </c>
      <c r="K9" s="83">
        <f t="shared" si="15"/>
        <v>3300000</v>
      </c>
      <c r="L9" s="83">
        <f t="shared" si="15"/>
        <v>3300000</v>
      </c>
      <c r="M9" s="83">
        <f t="shared" si="15"/>
        <v>3300000</v>
      </c>
      <c r="N9" s="83">
        <f t="shared" si="15"/>
        <v>3300000</v>
      </c>
      <c r="O9" s="290">
        <f t="shared" si="1"/>
        <v>39600000</v>
      </c>
      <c r="P9" s="295">
        <v>36280000</v>
      </c>
    </row>
    <row r="10" spans="1:16" s="85" customFormat="1" ht="14.1" customHeight="1" x14ac:dyDescent="0.25">
      <c r="A10" s="82" t="s">
        <v>65</v>
      </c>
      <c r="B10" s="113" t="s">
        <v>143</v>
      </c>
      <c r="C10" s="83">
        <f>19337000/12</f>
        <v>1611416.6666666667</v>
      </c>
      <c r="D10" s="83">
        <f t="shared" ref="D10:N10" si="16">19337000/12</f>
        <v>1611416.6666666667</v>
      </c>
      <c r="E10" s="83">
        <f t="shared" si="16"/>
        <v>1611416.6666666667</v>
      </c>
      <c r="F10" s="83">
        <f t="shared" si="16"/>
        <v>1611416.6666666667</v>
      </c>
      <c r="G10" s="83">
        <f t="shared" si="16"/>
        <v>1611416.6666666667</v>
      </c>
      <c r="H10" s="83">
        <f t="shared" si="16"/>
        <v>1611416.6666666667</v>
      </c>
      <c r="I10" s="83">
        <f t="shared" si="16"/>
        <v>1611416.6666666667</v>
      </c>
      <c r="J10" s="83">
        <f t="shared" si="16"/>
        <v>1611416.6666666667</v>
      </c>
      <c r="K10" s="83">
        <f t="shared" si="16"/>
        <v>1611416.6666666667</v>
      </c>
      <c r="L10" s="83">
        <f t="shared" si="16"/>
        <v>1611416.6666666667</v>
      </c>
      <c r="M10" s="83">
        <f t="shared" si="16"/>
        <v>1611416.6666666667</v>
      </c>
      <c r="N10" s="83">
        <f t="shared" si="16"/>
        <v>1611416.6666666667</v>
      </c>
      <c r="O10" s="290">
        <f t="shared" si="1"/>
        <v>19337000</v>
      </c>
      <c r="P10" s="295">
        <v>9799201</v>
      </c>
    </row>
    <row r="11" spans="1:16" s="85" customFormat="1" ht="14.1" customHeight="1" x14ac:dyDescent="0.25">
      <c r="A11" s="82" t="s">
        <v>122</v>
      </c>
      <c r="B11" s="113" t="s">
        <v>144</v>
      </c>
      <c r="C11" s="83">
        <f t="shared" si="3"/>
        <v>0</v>
      </c>
      <c r="D11" s="83">
        <f t="shared" si="4"/>
        <v>0</v>
      </c>
      <c r="E11" s="83">
        <f t="shared" si="5"/>
        <v>0</v>
      </c>
      <c r="F11" s="83">
        <f t="shared" si="6"/>
        <v>0</v>
      </c>
      <c r="G11" s="83">
        <f t="shared" si="7"/>
        <v>0</v>
      </c>
      <c r="H11" s="83">
        <f t="shared" si="8"/>
        <v>0</v>
      </c>
      <c r="I11" s="83">
        <f t="shared" si="9"/>
        <v>0</v>
      </c>
      <c r="J11" s="83">
        <f t="shared" si="10"/>
        <v>0</v>
      </c>
      <c r="K11" s="83">
        <f t="shared" si="11"/>
        <v>0</v>
      </c>
      <c r="L11" s="83">
        <f t="shared" si="12"/>
        <v>0</v>
      </c>
      <c r="M11" s="83">
        <f t="shared" si="13"/>
        <v>0</v>
      </c>
      <c r="N11" s="83">
        <f t="shared" si="14"/>
        <v>0</v>
      </c>
      <c r="O11" s="290">
        <f t="shared" si="1"/>
        <v>0</v>
      </c>
      <c r="P11" s="295"/>
    </row>
    <row r="12" spans="1:16" s="85" customFormat="1" ht="14.1" customHeight="1" x14ac:dyDescent="0.25">
      <c r="A12" s="82" t="s">
        <v>145</v>
      </c>
      <c r="B12" s="113" t="s">
        <v>146</v>
      </c>
      <c r="C12" s="83">
        <f t="shared" si="3"/>
        <v>0</v>
      </c>
      <c r="D12" s="83">
        <f t="shared" si="4"/>
        <v>0</v>
      </c>
      <c r="E12" s="83">
        <f t="shared" si="5"/>
        <v>0</v>
      </c>
      <c r="F12" s="83">
        <f t="shared" si="6"/>
        <v>0</v>
      </c>
      <c r="G12" s="83">
        <f t="shared" si="7"/>
        <v>0</v>
      </c>
      <c r="H12" s="83">
        <f t="shared" si="8"/>
        <v>0</v>
      </c>
      <c r="I12" s="83">
        <f t="shared" si="9"/>
        <v>0</v>
      </c>
      <c r="J12" s="83">
        <f t="shared" si="10"/>
        <v>0</v>
      </c>
      <c r="K12" s="83">
        <f t="shared" si="11"/>
        <v>0</v>
      </c>
      <c r="L12" s="83">
        <f t="shared" si="12"/>
        <v>0</v>
      </c>
      <c r="M12" s="83">
        <f t="shared" si="13"/>
        <v>0</v>
      </c>
      <c r="N12" s="83">
        <f t="shared" si="14"/>
        <v>0</v>
      </c>
      <c r="O12" s="290">
        <f t="shared" si="1"/>
        <v>0</v>
      </c>
      <c r="P12" s="295"/>
    </row>
    <row r="13" spans="1:16" s="85" customFormat="1" ht="22.5" x14ac:dyDescent="0.25">
      <c r="A13" s="82" t="s">
        <v>147</v>
      </c>
      <c r="B13" s="115" t="s">
        <v>148</v>
      </c>
      <c r="C13" s="83">
        <f t="shared" si="3"/>
        <v>0</v>
      </c>
      <c r="D13" s="83">
        <f t="shared" si="4"/>
        <v>0</v>
      </c>
      <c r="E13" s="83">
        <f t="shared" si="5"/>
        <v>0</v>
      </c>
      <c r="F13" s="83">
        <f t="shared" si="6"/>
        <v>0</v>
      </c>
      <c r="G13" s="83">
        <f t="shared" si="7"/>
        <v>0</v>
      </c>
      <c r="H13" s="83">
        <f t="shared" si="8"/>
        <v>0</v>
      </c>
      <c r="I13" s="83">
        <f t="shared" si="9"/>
        <v>0</v>
      </c>
      <c r="J13" s="83">
        <f t="shared" si="10"/>
        <v>0</v>
      </c>
      <c r="K13" s="83">
        <f t="shared" si="11"/>
        <v>0</v>
      </c>
      <c r="L13" s="83">
        <f t="shared" si="12"/>
        <v>0</v>
      </c>
      <c r="M13" s="83">
        <f t="shared" si="13"/>
        <v>0</v>
      </c>
      <c r="N13" s="83">
        <f t="shared" si="14"/>
        <v>0</v>
      </c>
      <c r="O13" s="290">
        <f t="shared" si="1"/>
        <v>0</v>
      </c>
      <c r="P13" s="295"/>
    </row>
    <row r="14" spans="1:16" s="85" customFormat="1" ht="14.1" customHeight="1" thickBot="1" x14ac:dyDescent="0.3">
      <c r="A14" s="82" t="s">
        <v>149</v>
      </c>
      <c r="B14" s="113" t="s">
        <v>150</v>
      </c>
      <c r="C14" s="81">
        <f>244943145/12</f>
        <v>20411928.75</v>
      </c>
      <c r="D14" s="81">
        <f t="shared" ref="D14:N14" si="17">244943145/12</f>
        <v>20411928.75</v>
      </c>
      <c r="E14" s="81">
        <f t="shared" si="17"/>
        <v>20411928.75</v>
      </c>
      <c r="F14" s="81">
        <f t="shared" si="17"/>
        <v>20411928.75</v>
      </c>
      <c r="G14" s="81">
        <f t="shared" si="17"/>
        <v>20411928.75</v>
      </c>
      <c r="H14" s="81">
        <f t="shared" si="17"/>
        <v>20411928.75</v>
      </c>
      <c r="I14" s="81">
        <f t="shared" si="17"/>
        <v>20411928.75</v>
      </c>
      <c r="J14" s="81">
        <f t="shared" si="17"/>
        <v>20411928.75</v>
      </c>
      <c r="K14" s="81">
        <f t="shared" si="17"/>
        <v>20411928.75</v>
      </c>
      <c r="L14" s="81">
        <f t="shared" si="17"/>
        <v>20411928.75</v>
      </c>
      <c r="M14" s="81">
        <f t="shared" si="17"/>
        <v>20411928.75</v>
      </c>
      <c r="N14" s="81">
        <f t="shared" si="17"/>
        <v>20411928.75</v>
      </c>
      <c r="O14" s="87">
        <f t="shared" si="1"/>
        <v>244943145</v>
      </c>
      <c r="P14" s="295">
        <v>55598085</v>
      </c>
    </row>
    <row r="15" spans="1:16" s="79" customFormat="1" ht="15.95" customHeight="1" thickBot="1" x14ac:dyDescent="0.3">
      <c r="A15" s="78" t="s">
        <v>151</v>
      </c>
      <c r="B15" s="73" t="s">
        <v>152</v>
      </c>
      <c r="C15" s="88">
        <f t="shared" ref="C15:N15" si="18">SUM(C6:C14)</f>
        <v>37464091.666666672</v>
      </c>
      <c r="D15" s="88">
        <f t="shared" si="18"/>
        <v>37464091.666666672</v>
      </c>
      <c r="E15" s="88">
        <f t="shared" si="18"/>
        <v>37464091.666666672</v>
      </c>
      <c r="F15" s="88">
        <f t="shared" si="18"/>
        <v>37464091.666666672</v>
      </c>
      <c r="G15" s="88">
        <f t="shared" si="18"/>
        <v>37464091.666666672</v>
      </c>
      <c r="H15" s="88">
        <f t="shared" si="18"/>
        <v>37464091.666666672</v>
      </c>
      <c r="I15" s="88">
        <f t="shared" si="18"/>
        <v>37464091.666666672</v>
      </c>
      <c r="J15" s="88">
        <f t="shared" si="18"/>
        <v>37464091.666666672</v>
      </c>
      <c r="K15" s="88">
        <f t="shared" si="18"/>
        <v>37464091.666666672</v>
      </c>
      <c r="L15" s="88">
        <f t="shared" si="18"/>
        <v>37464091.666666672</v>
      </c>
      <c r="M15" s="88">
        <f t="shared" si="18"/>
        <v>37464091.666666672</v>
      </c>
      <c r="N15" s="88">
        <f t="shared" si="18"/>
        <v>37464091.666666672</v>
      </c>
      <c r="O15" s="89">
        <f>SUM(C15:N15)</f>
        <v>449569100.00000018</v>
      </c>
      <c r="P15" s="294">
        <f>SUM(P6:P14)</f>
        <v>325327508</v>
      </c>
    </row>
    <row r="16" spans="1:16" s="79" customFormat="1" ht="15" customHeight="1" thickBot="1" x14ac:dyDescent="0.3">
      <c r="A16" s="78" t="s">
        <v>153</v>
      </c>
      <c r="B16" s="349" t="s">
        <v>154</v>
      </c>
      <c r="C16" s="352"/>
      <c r="D16" s="352"/>
      <c r="E16" s="352"/>
      <c r="F16" s="352"/>
      <c r="G16" s="352"/>
      <c r="H16" s="352"/>
      <c r="I16" s="352"/>
      <c r="J16" s="352"/>
      <c r="K16" s="352"/>
      <c r="L16" s="352"/>
      <c r="M16" s="352"/>
      <c r="N16" s="352"/>
      <c r="O16" s="353"/>
      <c r="P16" s="294"/>
    </row>
    <row r="17" spans="1:16" s="85" customFormat="1" ht="14.1" customHeight="1" x14ac:dyDescent="0.25">
      <c r="A17" s="90" t="s">
        <v>155</v>
      </c>
      <c r="B17" s="116" t="s">
        <v>156</v>
      </c>
      <c r="C17" s="86">
        <f>46763660/12</f>
        <v>3896971.6666666665</v>
      </c>
      <c r="D17" s="86">
        <f t="shared" ref="D17:N17" si="19">46763660/12</f>
        <v>3896971.6666666665</v>
      </c>
      <c r="E17" s="86">
        <f t="shared" si="19"/>
        <v>3896971.6666666665</v>
      </c>
      <c r="F17" s="86">
        <f t="shared" si="19"/>
        <v>3896971.6666666665</v>
      </c>
      <c r="G17" s="86">
        <f t="shared" si="19"/>
        <v>3896971.6666666665</v>
      </c>
      <c r="H17" s="86">
        <f t="shared" si="19"/>
        <v>3896971.6666666665</v>
      </c>
      <c r="I17" s="86">
        <f t="shared" si="19"/>
        <v>3896971.6666666665</v>
      </c>
      <c r="J17" s="86">
        <f t="shared" si="19"/>
        <v>3896971.6666666665</v>
      </c>
      <c r="K17" s="86">
        <f t="shared" si="19"/>
        <v>3896971.6666666665</v>
      </c>
      <c r="L17" s="86">
        <f t="shared" si="19"/>
        <v>3896971.6666666665</v>
      </c>
      <c r="M17" s="86">
        <f t="shared" si="19"/>
        <v>3896971.6666666665</v>
      </c>
      <c r="N17" s="86">
        <f t="shared" si="19"/>
        <v>3896971.6666666665</v>
      </c>
      <c r="O17" s="87">
        <f t="shared" si="1"/>
        <v>46763659.999999993</v>
      </c>
      <c r="P17" s="295">
        <v>41725500</v>
      </c>
    </row>
    <row r="18" spans="1:16" s="85" customFormat="1" ht="27" customHeight="1" x14ac:dyDescent="0.25">
      <c r="A18" s="82" t="s">
        <v>157</v>
      </c>
      <c r="B18" s="115" t="s">
        <v>158</v>
      </c>
      <c r="C18" s="86">
        <f>8822091/12</f>
        <v>735174.25</v>
      </c>
      <c r="D18" s="86">
        <f t="shared" ref="D18:N18" si="20">8822091/12</f>
        <v>735174.25</v>
      </c>
      <c r="E18" s="86">
        <f t="shared" si="20"/>
        <v>735174.25</v>
      </c>
      <c r="F18" s="86">
        <f t="shared" si="20"/>
        <v>735174.25</v>
      </c>
      <c r="G18" s="86">
        <f t="shared" si="20"/>
        <v>735174.25</v>
      </c>
      <c r="H18" s="86">
        <f t="shared" si="20"/>
        <v>735174.25</v>
      </c>
      <c r="I18" s="86">
        <f t="shared" si="20"/>
        <v>735174.25</v>
      </c>
      <c r="J18" s="86">
        <f t="shared" si="20"/>
        <v>735174.25</v>
      </c>
      <c r="K18" s="86">
        <f t="shared" si="20"/>
        <v>735174.25</v>
      </c>
      <c r="L18" s="86">
        <f t="shared" si="20"/>
        <v>735174.25</v>
      </c>
      <c r="M18" s="86">
        <f t="shared" si="20"/>
        <v>735174.25</v>
      </c>
      <c r="N18" s="86">
        <f t="shared" si="20"/>
        <v>735174.25</v>
      </c>
      <c r="O18" s="84">
        <f t="shared" si="1"/>
        <v>8822091</v>
      </c>
      <c r="P18" s="295">
        <v>8163399</v>
      </c>
    </row>
    <row r="19" spans="1:16" s="85" customFormat="1" ht="14.1" customHeight="1" x14ac:dyDescent="0.25">
      <c r="A19" s="82" t="s">
        <v>159</v>
      </c>
      <c r="B19" s="113" t="s">
        <v>160</v>
      </c>
      <c r="C19" s="86">
        <f>100112690/12</f>
        <v>8342724.166666667</v>
      </c>
      <c r="D19" s="86">
        <f t="shared" ref="D19:N19" si="21">100112690/12</f>
        <v>8342724.166666667</v>
      </c>
      <c r="E19" s="86">
        <f t="shared" si="21"/>
        <v>8342724.166666667</v>
      </c>
      <c r="F19" s="86">
        <f t="shared" si="21"/>
        <v>8342724.166666667</v>
      </c>
      <c r="G19" s="86">
        <f t="shared" si="21"/>
        <v>8342724.166666667</v>
      </c>
      <c r="H19" s="86">
        <f t="shared" si="21"/>
        <v>8342724.166666667</v>
      </c>
      <c r="I19" s="86">
        <f t="shared" si="21"/>
        <v>8342724.166666667</v>
      </c>
      <c r="J19" s="86">
        <f t="shared" si="21"/>
        <v>8342724.166666667</v>
      </c>
      <c r="K19" s="86">
        <f t="shared" si="21"/>
        <v>8342724.166666667</v>
      </c>
      <c r="L19" s="86">
        <f t="shared" si="21"/>
        <v>8342724.166666667</v>
      </c>
      <c r="M19" s="86">
        <f t="shared" si="21"/>
        <v>8342724.166666667</v>
      </c>
      <c r="N19" s="86">
        <f t="shared" si="21"/>
        <v>8342724.166666667</v>
      </c>
      <c r="O19" s="84">
        <f t="shared" si="1"/>
        <v>100112690.00000001</v>
      </c>
      <c r="P19" s="295">
        <v>133827029</v>
      </c>
    </row>
    <row r="20" spans="1:16" s="85" customFormat="1" ht="14.1" customHeight="1" x14ac:dyDescent="0.25">
      <c r="A20" s="82" t="s">
        <v>161</v>
      </c>
      <c r="B20" s="113" t="s">
        <v>162</v>
      </c>
      <c r="C20" s="86">
        <f>7268000/12</f>
        <v>605666.66666666663</v>
      </c>
      <c r="D20" s="86">
        <f t="shared" ref="D20:N20" si="22">7268000/12</f>
        <v>605666.66666666663</v>
      </c>
      <c r="E20" s="86">
        <f t="shared" si="22"/>
        <v>605666.66666666663</v>
      </c>
      <c r="F20" s="86">
        <f t="shared" si="22"/>
        <v>605666.66666666663</v>
      </c>
      <c r="G20" s="86">
        <f t="shared" si="22"/>
        <v>605666.66666666663</v>
      </c>
      <c r="H20" s="86">
        <f t="shared" si="22"/>
        <v>605666.66666666663</v>
      </c>
      <c r="I20" s="86">
        <f t="shared" si="22"/>
        <v>605666.66666666663</v>
      </c>
      <c r="J20" s="86">
        <f t="shared" si="22"/>
        <v>605666.66666666663</v>
      </c>
      <c r="K20" s="86">
        <f t="shared" si="22"/>
        <v>605666.66666666663</v>
      </c>
      <c r="L20" s="86">
        <f t="shared" si="22"/>
        <v>605666.66666666663</v>
      </c>
      <c r="M20" s="86">
        <f t="shared" si="22"/>
        <v>605666.66666666663</v>
      </c>
      <c r="N20" s="86">
        <f t="shared" si="22"/>
        <v>605666.66666666663</v>
      </c>
      <c r="O20" s="84">
        <f t="shared" si="1"/>
        <v>7268000.0000000009</v>
      </c>
      <c r="P20" s="295">
        <v>6310000</v>
      </c>
    </row>
    <row r="21" spans="1:16" s="85" customFormat="1" ht="14.1" customHeight="1" x14ac:dyDescent="0.25">
      <c r="A21" s="82" t="s">
        <v>163</v>
      </c>
      <c r="B21" s="113" t="s">
        <v>164</v>
      </c>
      <c r="C21" s="86">
        <f>10969119/12</f>
        <v>914093.25</v>
      </c>
      <c r="D21" s="86">
        <f t="shared" ref="D21:N21" si="23">10969119/12</f>
        <v>914093.25</v>
      </c>
      <c r="E21" s="86">
        <f t="shared" si="23"/>
        <v>914093.25</v>
      </c>
      <c r="F21" s="86">
        <f t="shared" si="23"/>
        <v>914093.25</v>
      </c>
      <c r="G21" s="86">
        <f t="shared" si="23"/>
        <v>914093.25</v>
      </c>
      <c r="H21" s="86">
        <f t="shared" si="23"/>
        <v>914093.25</v>
      </c>
      <c r="I21" s="86">
        <f t="shared" si="23"/>
        <v>914093.25</v>
      </c>
      <c r="J21" s="86">
        <f t="shared" si="23"/>
        <v>914093.25</v>
      </c>
      <c r="K21" s="86">
        <f t="shared" si="23"/>
        <v>914093.25</v>
      </c>
      <c r="L21" s="86">
        <f t="shared" si="23"/>
        <v>914093.25</v>
      </c>
      <c r="M21" s="86">
        <f t="shared" si="23"/>
        <v>914093.25</v>
      </c>
      <c r="N21" s="86">
        <f t="shared" si="23"/>
        <v>914093.25</v>
      </c>
      <c r="O21" s="84">
        <f t="shared" si="1"/>
        <v>10969119</v>
      </c>
      <c r="P21" s="295">
        <v>7105950</v>
      </c>
    </row>
    <row r="22" spans="1:16" s="85" customFormat="1" ht="14.1" customHeight="1" x14ac:dyDescent="0.25">
      <c r="A22" s="82" t="s">
        <v>165</v>
      </c>
      <c r="B22" s="113" t="s">
        <v>166</v>
      </c>
      <c r="C22" s="86">
        <f>4404500/12</f>
        <v>367041.66666666669</v>
      </c>
      <c r="D22" s="86">
        <f t="shared" ref="D22:N22" si="24">4404500/12</f>
        <v>367041.66666666669</v>
      </c>
      <c r="E22" s="86">
        <f t="shared" si="24"/>
        <v>367041.66666666669</v>
      </c>
      <c r="F22" s="86">
        <f t="shared" si="24"/>
        <v>367041.66666666669</v>
      </c>
      <c r="G22" s="86">
        <f t="shared" si="24"/>
        <v>367041.66666666669</v>
      </c>
      <c r="H22" s="86">
        <f t="shared" si="24"/>
        <v>367041.66666666669</v>
      </c>
      <c r="I22" s="86">
        <f t="shared" si="24"/>
        <v>367041.66666666669</v>
      </c>
      <c r="J22" s="86">
        <f t="shared" si="24"/>
        <v>367041.66666666669</v>
      </c>
      <c r="K22" s="86">
        <f t="shared" si="24"/>
        <v>367041.66666666669</v>
      </c>
      <c r="L22" s="86">
        <f t="shared" si="24"/>
        <v>367041.66666666669</v>
      </c>
      <c r="M22" s="86">
        <f t="shared" si="24"/>
        <v>367041.66666666669</v>
      </c>
      <c r="N22" s="86">
        <f t="shared" si="24"/>
        <v>367041.66666666669</v>
      </c>
      <c r="O22" s="84">
        <f t="shared" si="1"/>
        <v>4404499.9999999991</v>
      </c>
      <c r="P22" s="295">
        <v>1270000</v>
      </c>
    </row>
    <row r="23" spans="1:16" s="85" customFormat="1" x14ac:dyDescent="0.25">
      <c r="A23" s="82" t="s">
        <v>167</v>
      </c>
      <c r="B23" s="115" t="s">
        <v>168</v>
      </c>
      <c r="C23" s="86">
        <f>182930392/12</f>
        <v>15244199.333333334</v>
      </c>
      <c r="D23" s="86">
        <f t="shared" ref="D23:N23" si="25">182930392/12</f>
        <v>15244199.333333334</v>
      </c>
      <c r="E23" s="86">
        <f t="shared" si="25"/>
        <v>15244199.333333334</v>
      </c>
      <c r="F23" s="86">
        <f t="shared" si="25"/>
        <v>15244199.333333334</v>
      </c>
      <c r="G23" s="86">
        <f t="shared" si="25"/>
        <v>15244199.333333334</v>
      </c>
      <c r="H23" s="86">
        <f t="shared" si="25"/>
        <v>15244199.333333334</v>
      </c>
      <c r="I23" s="86">
        <f t="shared" si="25"/>
        <v>15244199.333333334</v>
      </c>
      <c r="J23" s="86">
        <f t="shared" si="25"/>
        <v>15244199.333333334</v>
      </c>
      <c r="K23" s="86">
        <f t="shared" si="25"/>
        <v>15244199.333333334</v>
      </c>
      <c r="L23" s="86">
        <f t="shared" si="25"/>
        <v>15244199.333333334</v>
      </c>
      <c r="M23" s="86">
        <f t="shared" si="25"/>
        <v>15244199.333333334</v>
      </c>
      <c r="N23" s="86">
        <f t="shared" si="25"/>
        <v>15244199.333333334</v>
      </c>
      <c r="O23" s="84">
        <f t="shared" si="1"/>
        <v>182930392.00000003</v>
      </c>
      <c r="P23" s="295">
        <v>53672500</v>
      </c>
    </row>
    <row r="24" spans="1:16" s="85" customFormat="1" ht="14.1" customHeight="1" x14ac:dyDescent="0.25">
      <c r="A24" s="82" t="s">
        <v>169</v>
      </c>
      <c r="B24" s="113" t="s">
        <v>170</v>
      </c>
      <c r="C24" s="86">
        <f t="shared" ref="C24" si="26">+P24/12</f>
        <v>0</v>
      </c>
      <c r="D24" s="86">
        <f t="shared" ref="D24" si="27">+P24/12</f>
        <v>0</v>
      </c>
      <c r="E24" s="86">
        <f t="shared" ref="E24" si="28">+P24/12</f>
        <v>0</v>
      </c>
      <c r="F24" s="86">
        <f t="shared" ref="F24" si="29">+P24/12</f>
        <v>0</v>
      </c>
      <c r="G24" s="86">
        <f t="shared" ref="G24" si="30">+P24/12</f>
        <v>0</v>
      </c>
      <c r="H24" s="86">
        <f t="shared" ref="H24" si="31">+P24/12</f>
        <v>0</v>
      </c>
      <c r="I24" s="86">
        <f t="shared" ref="I24" si="32">+P24/12</f>
        <v>0</v>
      </c>
      <c r="J24" s="86">
        <f t="shared" ref="J24" si="33">+P24/12</f>
        <v>0</v>
      </c>
      <c r="K24" s="86">
        <f t="shared" ref="K24" si="34">+P24/12</f>
        <v>0</v>
      </c>
      <c r="L24" s="86">
        <f t="shared" ref="L24" si="35">+P24/12</f>
        <v>0</v>
      </c>
      <c r="M24" s="86">
        <f t="shared" ref="M24" si="36">+P24/12</f>
        <v>0</v>
      </c>
      <c r="N24" s="86">
        <f t="shared" ref="N24" si="37">+P24/12</f>
        <v>0</v>
      </c>
      <c r="O24" s="84">
        <f t="shared" si="1"/>
        <v>0</v>
      </c>
      <c r="P24" s="295"/>
    </row>
    <row r="25" spans="1:16" s="85" customFormat="1" ht="14.1" customHeight="1" thickBot="1" x14ac:dyDescent="0.3">
      <c r="A25" s="82" t="s">
        <v>171</v>
      </c>
      <c r="B25" s="113" t="s">
        <v>172</v>
      </c>
      <c r="C25" s="86">
        <f>88298648/12</f>
        <v>7358220.666666667</v>
      </c>
      <c r="D25" s="86">
        <f t="shared" ref="D25:N25" si="38">88298648/12</f>
        <v>7358220.666666667</v>
      </c>
      <c r="E25" s="86">
        <f t="shared" si="38"/>
        <v>7358220.666666667</v>
      </c>
      <c r="F25" s="86">
        <f t="shared" si="38"/>
        <v>7358220.666666667</v>
      </c>
      <c r="G25" s="86">
        <f t="shared" si="38"/>
        <v>7358220.666666667</v>
      </c>
      <c r="H25" s="86">
        <f t="shared" si="38"/>
        <v>7358220.666666667</v>
      </c>
      <c r="I25" s="86">
        <f t="shared" si="38"/>
        <v>7358220.666666667</v>
      </c>
      <c r="J25" s="86">
        <f t="shared" si="38"/>
        <v>7358220.666666667</v>
      </c>
      <c r="K25" s="86">
        <f t="shared" si="38"/>
        <v>7358220.666666667</v>
      </c>
      <c r="L25" s="86">
        <f t="shared" si="38"/>
        <v>7358220.666666667</v>
      </c>
      <c r="M25" s="86">
        <f t="shared" si="38"/>
        <v>7358220.666666667</v>
      </c>
      <c r="N25" s="86">
        <f t="shared" si="38"/>
        <v>7358220.666666667</v>
      </c>
      <c r="O25" s="84">
        <f t="shared" si="1"/>
        <v>88298648</v>
      </c>
      <c r="P25" s="295">
        <v>73253130</v>
      </c>
    </row>
    <row r="26" spans="1:16" s="79" customFormat="1" ht="15.95" customHeight="1" thickBot="1" x14ac:dyDescent="0.3">
      <c r="A26" s="91" t="s">
        <v>173</v>
      </c>
      <c r="B26" s="73" t="s">
        <v>174</v>
      </c>
      <c r="C26" s="88">
        <f t="shared" ref="C26:N26" si="39">SUM(C17:C25)</f>
        <v>37464091.666666664</v>
      </c>
      <c r="D26" s="88">
        <f t="shared" si="39"/>
        <v>37464091.666666664</v>
      </c>
      <c r="E26" s="88">
        <f t="shared" si="39"/>
        <v>37464091.666666664</v>
      </c>
      <c r="F26" s="88">
        <f t="shared" si="39"/>
        <v>37464091.666666664</v>
      </c>
      <c r="G26" s="88">
        <f t="shared" si="39"/>
        <v>37464091.666666664</v>
      </c>
      <c r="H26" s="88">
        <f t="shared" si="39"/>
        <v>37464091.666666664</v>
      </c>
      <c r="I26" s="88">
        <f t="shared" si="39"/>
        <v>37464091.666666664</v>
      </c>
      <c r="J26" s="88">
        <f t="shared" si="39"/>
        <v>37464091.666666664</v>
      </c>
      <c r="K26" s="88">
        <f t="shared" si="39"/>
        <v>37464091.666666664</v>
      </c>
      <c r="L26" s="88">
        <f t="shared" si="39"/>
        <v>37464091.666666664</v>
      </c>
      <c r="M26" s="88">
        <f t="shared" si="39"/>
        <v>37464091.666666664</v>
      </c>
      <c r="N26" s="88">
        <f t="shared" si="39"/>
        <v>37464091.666666664</v>
      </c>
      <c r="O26" s="89">
        <f t="shared" si="1"/>
        <v>449569100.00000006</v>
      </c>
      <c r="P26" s="294">
        <f>SUM(P17:P25)</f>
        <v>325327508</v>
      </c>
    </row>
    <row r="27" spans="1:16" ht="16.5" thickBot="1" x14ac:dyDescent="0.3">
      <c r="A27" s="91" t="s">
        <v>175</v>
      </c>
      <c r="B27" s="117" t="s">
        <v>176</v>
      </c>
      <c r="C27" s="92">
        <f t="shared" ref="C27:O27" si="40">C15-C26</f>
        <v>0</v>
      </c>
      <c r="D27" s="92">
        <f t="shared" si="40"/>
        <v>0</v>
      </c>
      <c r="E27" s="92">
        <f t="shared" si="40"/>
        <v>0</v>
      </c>
      <c r="F27" s="92">
        <f t="shared" si="40"/>
        <v>0</v>
      </c>
      <c r="G27" s="92">
        <f t="shared" si="40"/>
        <v>0</v>
      </c>
      <c r="H27" s="92">
        <f t="shared" si="40"/>
        <v>0</v>
      </c>
      <c r="I27" s="92">
        <f t="shared" si="40"/>
        <v>0</v>
      </c>
      <c r="J27" s="92">
        <f t="shared" si="40"/>
        <v>0</v>
      </c>
      <c r="K27" s="92">
        <f t="shared" si="40"/>
        <v>0</v>
      </c>
      <c r="L27" s="92">
        <f t="shared" si="40"/>
        <v>0</v>
      </c>
      <c r="M27" s="92">
        <f t="shared" si="40"/>
        <v>0</v>
      </c>
      <c r="N27" s="92">
        <f t="shared" si="40"/>
        <v>0</v>
      </c>
      <c r="O27" s="93">
        <f t="shared" si="40"/>
        <v>0</v>
      </c>
    </row>
    <row r="28" spans="1:16" x14ac:dyDescent="0.25">
      <c r="A28" s="95"/>
    </row>
    <row r="29" spans="1:16" x14ac:dyDescent="0.25">
      <c r="B29" s="96"/>
      <c r="C29" s="97"/>
      <c r="D29" s="97"/>
      <c r="O29" s="94"/>
    </row>
    <row r="30" spans="1:16" x14ac:dyDescent="0.25">
      <c r="O30" s="94"/>
    </row>
    <row r="31" spans="1:16" x14ac:dyDescent="0.25">
      <c r="O31" s="94"/>
    </row>
    <row r="32" spans="1:16" x14ac:dyDescent="0.25">
      <c r="O32" s="94"/>
    </row>
    <row r="33" spans="15:15" x14ac:dyDescent="0.25">
      <c r="O33" s="94"/>
    </row>
    <row r="34" spans="15:15" x14ac:dyDescent="0.25">
      <c r="O34" s="94"/>
    </row>
    <row r="35" spans="15:15" x14ac:dyDescent="0.25">
      <c r="O35" s="94"/>
    </row>
    <row r="36" spans="15:15" x14ac:dyDescent="0.25">
      <c r="O36" s="94"/>
    </row>
    <row r="37" spans="15:15" x14ac:dyDescent="0.25">
      <c r="O37" s="94"/>
    </row>
    <row r="38" spans="15:15" x14ac:dyDescent="0.25">
      <c r="O38" s="94"/>
    </row>
    <row r="39" spans="15:15" x14ac:dyDescent="0.25">
      <c r="O39" s="94"/>
    </row>
    <row r="40" spans="15:15" x14ac:dyDescent="0.25">
      <c r="O40" s="94"/>
    </row>
    <row r="41" spans="15:15" x14ac:dyDescent="0.25">
      <c r="O41" s="94"/>
    </row>
    <row r="42" spans="15:15" x14ac:dyDescent="0.25">
      <c r="O42" s="94"/>
    </row>
    <row r="43" spans="15:15" x14ac:dyDescent="0.25">
      <c r="O43" s="94"/>
    </row>
    <row r="44" spans="15:15" x14ac:dyDescent="0.25">
      <c r="O44" s="94"/>
    </row>
    <row r="45" spans="15:15" x14ac:dyDescent="0.25">
      <c r="O45" s="94"/>
    </row>
    <row r="46" spans="15:15" x14ac:dyDescent="0.25">
      <c r="O46" s="94"/>
    </row>
    <row r="47" spans="15:15" x14ac:dyDescent="0.25">
      <c r="O47" s="94"/>
    </row>
    <row r="48" spans="15:15" x14ac:dyDescent="0.25">
      <c r="O48" s="94"/>
    </row>
    <row r="49" spans="15:15" x14ac:dyDescent="0.25">
      <c r="O49" s="94"/>
    </row>
    <row r="50" spans="15:15" x14ac:dyDescent="0.25">
      <c r="O50" s="94"/>
    </row>
    <row r="51" spans="15:15" x14ac:dyDescent="0.25">
      <c r="O51" s="94"/>
    </row>
    <row r="52" spans="15:15" x14ac:dyDescent="0.25">
      <c r="O52" s="94"/>
    </row>
    <row r="53" spans="15:15" x14ac:dyDescent="0.25">
      <c r="O53" s="94"/>
    </row>
    <row r="54" spans="15:15" x14ac:dyDescent="0.25">
      <c r="O54" s="94"/>
    </row>
    <row r="55" spans="15:15" x14ac:dyDescent="0.25">
      <c r="O55" s="94"/>
    </row>
    <row r="56" spans="15:15" x14ac:dyDescent="0.25">
      <c r="O56" s="94"/>
    </row>
    <row r="57" spans="15:15" x14ac:dyDescent="0.25">
      <c r="O57" s="94"/>
    </row>
    <row r="58" spans="15:15" x14ac:dyDescent="0.25">
      <c r="O58" s="94"/>
    </row>
    <row r="59" spans="15:15" x14ac:dyDescent="0.25">
      <c r="O59" s="94"/>
    </row>
    <row r="60" spans="15:15" x14ac:dyDescent="0.25">
      <c r="O60" s="94"/>
    </row>
    <row r="61" spans="15:15" x14ac:dyDescent="0.25">
      <c r="O61" s="94"/>
    </row>
    <row r="62" spans="15:15" x14ac:dyDescent="0.25">
      <c r="O62" s="94"/>
    </row>
    <row r="63" spans="15:15" x14ac:dyDescent="0.25">
      <c r="O63" s="94"/>
    </row>
    <row r="64" spans="15:15" x14ac:dyDescent="0.25">
      <c r="O64" s="94"/>
    </row>
    <row r="65" spans="15:15" x14ac:dyDescent="0.25">
      <c r="O65" s="94"/>
    </row>
    <row r="66" spans="15:15" x14ac:dyDescent="0.25">
      <c r="O66" s="94"/>
    </row>
    <row r="67" spans="15:15" x14ac:dyDescent="0.25">
      <c r="O67" s="94"/>
    </row>
    <row r="68" spans="15:15" x14ac:dyDescent="0.25">
      <c r="O68" s="94"/>
    </row>
    <row r="69" spans="15:15" x14ac:dyDescent="0.25">
      <c r="O69" s="94"/>
    </row>
    <row r="70" spans="15:15" x14ac:dyDescent="0.25">
      <c r="O70" s="94"/>
    </row>
    <row r="71" spans="15:15" x14ac:dyDescent="0.25">
      <c r="O71" s="94"/>
    </row>
    <row r="72" spans="15:15" x14ac:dyDescent="0.25">
      <c r="O72" s="94"/>
    </row>
    <row r="73" spans="15:15" x14ac:dyDescent="0.25">
      <c r="O73" s="94"/>
    </row>
    <row r="74" spans="15:15" x14ac:dyDescent="0.25">
      <c r="O74" s="94"/>
    </row>
    <row r="75" spans="15:15" x14ac:dyDescent="0.25">
      <c r="O75" s="94"/>
    </row>
    <row r="76" spans="15:15" x14ac:dyDescent="0.25">
      <c r="O76" s="94"/>
    </row>
    <row r="77" spans="15:15" x14ac:dyDescent="0.25">
      <c r="O77" s="94"/>
    </row>
    <row r="78" spans="15:15" x14ac:dyDescent="0.25">
      <c r="O78" s="94"/>
    </row>
    <row r="79" spans="15:15" x14ac:dyDescent="0.25">
      <c r="O79" s="94"/>
    </row>
    <row r="80" spans="15:15" x14ac:dyDescent="0.25">
      <c r="O80" s="94"/>
    </row>
    <row r="81" spans="15:15" x14ac:dyDescent="0.25">
      <c r="O81" s="94"/>
    </row>
    <row r="82" spans="15:15" x14ac:dyDescent="0.25">
      <c r="O82" s="94"/>
    </row>
  </sheetData>
  <mergeCells count="4">
    <mergeCell ref="A2:O2"/>
    <mergeCell ref="B5:O5"/>
    <mergeCell ref="B16:O16"/>
    <mergeCell ref="B1:D1"/>
  </mergeCells>
  <pageMargins left="0.7" right="0.7" top="0.75" bottom="0.75" header="0.3" footer="0.3"/>
  <pageSetup paperSize="9" scale="7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9"/>
  <sheetViews>
    <sheetView workbookViewId="0">
      <selection activeCell="A2" sqref="A2:D2"/>
    </sheetView>
  </sheetViews>
  <sheetFormatPr defaultRowHeight="15" x14ac:dyDescent="0.25"/>
  <cols>
    <col min="1" max="1" width="10.5703125" customWidth="1"/>
    <col min="2" max="2" width="20.7109375" customWidth="1"/>
    <col min="3" max="3" width="22.28515625" customWidth="1"/>
    <col min="4" max="4" width="17.140625" customWidth="1"/>
  </cols>
  <sheetData>
    <row r="1" spans="1:7" s="34" customFormat="1" x14ac:dyDescent="0.25">
      <c r="A1" s="55" t="s">
        <v>282</v>
      </c>
      <c r="B1" s="55"/>
      <c r="C1" s="55"/>
      <c r="D1" s="55"/>
      <c r="E1" s="3"/>
      <c r="F1" s="4"/>
      <c r="G1" s="4"/>
    </row>
    <row r="2" spans="1:7" ht="15.75" x14ac:dyDescent="0.25">
      <c r="A2" s="354" t="s">
        <v>281</v>
      </c>
      <c r="B2" s="354"/>
      <c r="C2" s="354"/>
      <c r="D2" s="354"/>
    </row>
    <row r="3" spans="1:7" ht="15.75" x14ac:dyDescent="0.25">
      <c r="A3" s="260"/>
      <c r="B3" s="260"/>
      <c r="C3" s="260"/>
      <c r="D3" s="260"/>
    </row>
    <row r="4" spans="1:7" ht="15.75" thickBot="1" x14ac:dyDescent="0.3">
      <c r="A4" s="261"/>
      <c r="B4" s="261"/>
      <c r="C4" s="355" t="s">
        <v>84</v>
      </c>
      <c r="D4" s="355"/>
    </row>
    <row r="5" spans="1:7" ht="26.25" thickBot="1" x14ac:dyDescent="0.3">
      <c r="A5" s="262" t="s">
        <v>189</v>
      </c>
      <c r="B5" s="263" t="s">
        <v>190</v>
      </c>
      <c r="C5" s="263" t="s">
        <v>191</v>
      </c>
      <c r="D5" s="264" t="s">
        <v>192</v>
      </c>
    </row>
    <row r="6" spans="1:7" x14ac:dyDescent="0.25">
      <c r="A6" s="265" t="s">
        <v>59</v>
      </c>
      <c r="B6" s="266" t="s">
        <v>248</v>
      </c>
      <c r="C6" s="266" t="s">
        <v>193</v>
      </c>
      <c r="D6" s="267">
        <v>1200000</v>
      </c>
    </row>
    <row r="7" spans="1:7" x14ac:dyDescent="0.25">
      <c r="A7" s="268" t="s">
        <v>61</v>
      </c>
      <c r="B7" s="269"/>
      <c r="C7" s="269"/>
      <c r="D7" s="270"/>
    </row>
    <row r="8" spans="1:7" x14ac:dyDescent="0.25">
      <c r="A8" s="268" t="s">
        <v>62</v>
      </c>
      <c r="B8" s="269"/>
      <c r="C8" s="269"/>
      <c r="D8" s="270"/>
    </row>
    <row r="9" spans="1:7" x14ac:dyDescent="0.25">
      <c r="A9" s="268" t="s">
        <v>63</v>
      </c>
      <c r="B9" s="269"/>
      <c r="C9" s="269"/>
      <c r="D9" s="270"/>
    </row>
    <row r="10" spans="1:7" x14ac:dyDescent="0.25">
      <c r="A10" s="268" t="s">
        <v>64</v>
      </c>
      <c r="B10" s="269"/>
      <c r="C10" s="269"/>
      <c r="D10" s="270"/>
    </row>
    <row r="11" spans="1:7" x14ac:dyDescent="0.25">
      <c r="A11" s="268" t="s">
        <v>65</v>
      </c>
      <c r="B11" s="269"/>
      <c r="C11" s="269"/>
      <c r="D11" s="270"/>
    </row>
    <row r="12" spans="1:7" x14ac:dyDescent="0.25">
      <c r="A12" s="268" t="s">
        <v>122</v>
      </c>
      <c r="B12" s="269"/>
      <c r="C12" s="269"/>
      <c r="D12" s="270"/>
    </row>
    <row r="13" spans="1:7" x14ac:dyDescent="0.25">
      <c r="A13" s="268" t="s">
        <v>145</v>
      </c>
      <c r="B13" s="269"/>
      <c r="C13" s="269"/>
      <c r="D13" s="270"/>
    </row>
    <row r="14" spans="1:7" x14ac:dyDescent="0.25">
      <c r="A14" s="268" t="s">
        <v>147</v>
      </c>
      <c r="B14" s="269"/>
      <c r="C14" s="269"/>
      <c r="D14" s="270"/>
    </row>
    <row r="15" spans="1:7" x14ac:dyDescent="0.25">
      <c r="A15" s="268" t="s">
        <v>149</v>
      </c>
      <c r="B15" s="269"/>
      <c r="C15" s="269"/>
      <c r="D15" s="270"/>
    </row>
    <row r="16" spans="1:7" x14ac:dyDescent="0.25">
      <c r="A16" s="268" t="s">
        <v>151</v>
      </c>
      <c r="B16" s="269"/>
      <c r="C16" s="269"/>
      <c r="D16" s="270"/>
    </row>
    <row r="17" spans="1:4" x14ac:dyDescent="0.25">
      <c r="A17" s="268" t="s">
        <v>153</v>
      </c>
      <c r="B17" s="269"/>
      <c r="C17" s="269"/>
      <c r="D17" s="270"/>
    </row>
    <row r="18" spans="1:4" x14ac:dyDescent="0.25">
      <c r="A18" s="268" t="s">
        <v>155</v>
      </c>
      <c r="B18" s="269"/>
      <c r="C18" s="269"/>
      <c r="D18" s="270"/>
    </row>
    <row r="19" spans="1:4" x14ac:dyDescent="0.25">
      <c r="A19" s="268" t="s">
        <v>157</v>
      </c>
      <c r="B19" s="269"/>
      <c r="C19" s="269"/>
      <c r="D19" s="270"/>
    </row>
    <row r="20" spans="1:4" x14ac:dyDescent="0.25">
      <c r="A20" s="268" t="s">
        <v>159</v>
      </c>
      <c r="B20" s="269"/>
      <c r="C20" s="269"/>
      <c r="D20" s="270"/>
    </row>
    <row r="21" spans="1:4" x14ac:dyDescent="0.25">
      <c r="A21" s="268" t="s">
        <v>161</v>
      </c>
      <c r="B21" s="269"/>
      <c r="C21" s="269"/>
      <c r="D21" s="270"/>
    </row>
    <row r="22" spans="1:4" x14ac:dyDescent="0.25">
      <c r="A22" s="268" t="s">
        <v>163</v>
      </c>
      <c r="B22" s="269"/>
      <c r="C22" s="269"/>
      <c r="D22" s="270"/>
    </row>
    <row r="23" spans="1:4" x14ac:dyDescent="0.25">
      <c r="A23" s="268" t="s">
        <v>165</v>
      </c>
      <c r="B23" s="269"/>
      <c r="C23" s="269"/>
      <c r="D23" s="270"/>
    </row>
    <row r="24" spans="1:4" x14ac:dyDescent="0.25">
      <c r="A24" s="268" t="s">
        <v>167</v>
      </c>
      <c r="B24" s="269"/>
      <c r="C24" s="269"/>
      <c r="D24" s="270"/>
    </row>
    <row r="25" spans="1:4" x14ac:dyDescent="0.25">
      <c r="A25" s="268" t="s">
        <v>169</v>
      </c>
      <c r="B25" s="269"/>
      <c r="C25" s="269"/>
      <c r="D25" s="270"/>
    </row>
    <row r="26" spans="1:4" x14ac:dyDescent="0.25">
      <c r="A26" s="268" t="s">
        <v>171</v>
      </c>
      <c r="B26" s="269"/>
      <c r="C26" s="269"/>
      <c r="D26" s="270"/>
    </row>
    <row r="27" spans="1:4" x14ac:dyDescent="0.25">
      <c r="A27" s="268" t="s">
        <v>173</v>
      </c>
      <c r="B27" s="269"/>
      <c r="C27" s="269"/>
      <c r="D27" s="270"/>
    </row>
    <row r="28" spans="1:4" x14ac:dyDescent="0.25">
      <c r="A28" s="268" t="s">
        <v>175</v>
      </c>
      <c r="B28" s="269"/>
      <c r="C28" s="269"/>
      <c r="D28" s="270"/>
    </row>
    <row r="29" spans="1:4" x14ac:dyDescent="0.25">
      <c r="A29" s="268" t="s">
        <v>194</v>
      </c>
      <c r="B29" s="269"/>
      <c r="C29" s="269"/>
      <c r="D29" s="270"/>
    </row>
    <row r="30" spans="1:4" x14ac:dyDescent="0.25">
      <c r="A30" s="268" t="s">
        <v>195</v>
      </c>
      <c r="B30" s="269"/>
      <c r="C30" s="269"/>
      <c r="D30" s="270"/>
    </row>
    <row r="31" spans="1:4" x14ac:dyDescent="0.25">
      <c r="A31" s="268" t="s">
        <v>196</v>
      </c>
      <c r="B31" s="269"/>
      <c r="C31" s="269"/>
      <c r="D31" s="270"/>
    </row>
    <row r="32" spans="1:4" x14ac:dyDescent="0.25">
      <c r="A32" s="268" t="s">
        <v>197</v>
      </c>
      <c r="B32" s="269"/>
      <c r="C32" s="269"/>
      <c r="D32" s="270"/>
    </row>
    <row r="33" spans="1:4" x14ac:dyDescent="0.25">
      <c r="A33" s="268" t="s">
        <v>198</v>
      </c>
      <c r="B33" s="269"/>
      <c r="C33" s="269"/>
      <c r="D33" s="270"/>
    </row>
    <row r="34" spans="1:4" x14ac:dyDescent="0.25">
      <c r="A34" s="268" t="s">
        <v>199</v>
      </c>
      <c r="B34" s="269"/>
      <c r="C34" s="269"/>
      <c r="D34" s="270"/>
    </row>
    <row r="35" spans="1:4" x14ac:dyDescent="0.25">
      <c r="A35" s="268" t="s">
        <v>200</v>
      </c>
      <c r="B35" s="269"/>
      <c r="C35" s="269"/>
      <c r="D35" s="271"/>
    </row>
    <row r="36" spans="1:4" x14ac:dyDescent="0.25">
      <c r="A36" s="268" t="s">
        <v>201</v>
      </c>
      <c r="B36" s="269"/>
      <c r="C36" s="269"/>
      <c r="D36" s="271"/>
    </row>
    <row r="37" spans="1:4" x14ac:dyDescent="0.25">
      <c r="A37" s="268" t="s">
        <v>202</v>
      </c>
      <c r="B37" s="269"/>
      <c r="C37" s="269"/>
      <c r="D37" s="271"/>
    </row>
    <row r="38" spans="1:4" ht="15.75" thickBot="1" x14ac:dyDescent="0.3">
      <c r="A38" s="272" t="s">
        <v>203</v>
      </c>
      <c r="B38" s="273"/>
      <c r="C38" s="273"/>
      <c r="D38" s="274"/>
    </row>
    <row r="39" spans="1:4" ht="15.75" thickBot="1" x14ac:dyDescent="0.3">
      <c r="A39" s="356" t="s">
        <v>105</v>
      </c>
      <c r="B39" s="357"/>
      <c r="C39" s="275"/>
      <c r="D39" s="276">
        <f>SUM(D6:D38)</f>
        <v>1200000</v>
      </c>
    </row>
  </sheetData>
  <mergeCells count="3">
    <mergeCell ref="A2:D2"/>
    <mergeCell ref="C4:D4"/>
    <mergeCell ref="A39:B39"/>
  </mergeCells>
  <conditionalFormatting sqref="D39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9"/>
  <sheetViews>
    <sheetView workbookViewId="0">
      <selection activeCell="A2" sqref="A2"/>
    </sheetView>
  </sheetViews>
  <sheetFormatPr defaultRowHeight="15" x14ac:dyDescent="0.25"/>
  <cols>
    <col min="2" max="2" width="15.85546875" customWidth="1"/>
  </cols>
  <sheetData>
    <row r="1" spans="1:7" s="34" customFormat="1" x14ac:dyDescent="0.25">
      <c r="A1" s="55" t="s">
        <v>283</v>
      </c>
      <c r="B1" s="55"/>
      <c r="C1" s="55"/>
      <c r="D1" s="55"/>
      <c r="E1" s="55"/>
      <c r="F1" s="55"/>
      <c r="G1" s="55"/>
    </row>
    <row r="5" spans="1:7" ht="15.75" x14ac:dyDescent="0.25">
      <c r="A5" s="358" t="s">
        <v>108</v>
      </c>
      <c r="B5" s="358"/>
      <c r="C5" s="358"/>
      <c r="D5" s="358"/>
      <c r="E5" s="358"/>
      <c r="F5" s="358"/>
      <c r="G5" s="358"/>
    </row>
    <row r="6" spans="1:7" x14ac:dyDescent="0.25">
      <c r="A6" s="213"/>
      <c r="B6" s="213"/>
      <c r="C6" s="213"/>
      <c r="D6" s="213"/>
      <c r="E6" s="213"/>
      <c r="F6" s="213"/>
      <c r="G6" s="213"/>
    </row>
    <row r="7" spans="1:7" ht="15.75" x14ac:dyDescent="0.25">
      <c r="A7" s="214" t="s">
        <v>109</v>
      </c>
      <c r="B7" s="215"/>
      <c r="C7" s="359" t="s">
        <v>125</v>
      </c>
      <c r="D7" s="359"/>
      <c r="E7" s="359"/>
      <c r="F7" s="359"/>
      <c r="G7" s="359"/>
    </row>
    <row r="8" spans="1:7" ht="15.75" x14ac:dyDescent="0.25">
      <c r="A8" s="215"/>
      <c r="B8" s="215"/>
      <c r="C8" s="215"/>
      <c r="D8" s="215"/>
      <c r="E8" s="215"/>
      <c r="F8" s="215"/>
      <c r="G8" s="215"/>
    </row>
    <row r="9" spans="1:7" ht="15.75" x14ac:dyDescent="0.25">
      <c r="A9" s="214"/>
      <c r="B9" s="215"/>
      <c r="C9" s="359"/>
      <c r="D9" s="359"/>
      <c r="E9" s="359"/>
      <c r="F9" s="359"/>
      <c r="G9" s="215"/>
    </row>
    <row r="10" spans="1:7" x14ac:dyDescent="0.25">
      <c r="A10" s="192"/>
      <c r="B10" s="192"/>
      <c r="C10" s="192"/>
      <c r="D10" s="192"/>
      <c r="E10" s="192"/>
      <c r="F10" s="192"/>
      <c r="G10" s="192"/>
    </row>
    <row r="11" spans="1:7" x14ac:dyDescent="0.25">
      <c r="A11" s="216" t="s">
        <v>124</v>
      </c>
      <c r="B11" s="217"/>
      <c r="C11" s="217"/>
      <c r="D11" s="218"/>
      <c r="E11" s="218"/>
      <c r="F11" s="218"/>
      <c r="G11" s="218"/>
    </row>
    <row r="12" spans="1:7" ht="15.75" thickBot="1" x14ac:dyDescent="0.3">
      <c r="A12" s="216" t="s">
        <v>110</v>
      </c>
      <c r="B12" s="218"/>
      <c r="C12" s="218"/>
      <c r="D12" s="218"/>
      <c r="E12" s="218"/>
      <c r="F12" s="218"/>
      <c r="G12" s="218"/>
    </row>
    <row r="13" spans="1:7" ht="36.75" thickBot="1" x14ac:dyDescent="0.3">
      <c r="A13" s="219" t="s">
        <v>9</v>
      </c>
      <c r="B13" s="220" t="s">
        <v>111</v>
      </c>
      <c r="C13" s="220" t="s">
        <v>112</v>
      </c>
      <c r="D13" s="220" t="s">
        <v>113</v>
      </c>
      <c r="E13" s="220" t="s">
        <v>114</v>
      </c>
      <c r="F13" s="220" t="s">
        <v>115</v>
      </c>
      <c r="G13" s="221" t="s">
        <v>105</v>
      </c>
    </row>
    <row r="14" spans="1:7" ht="22.5" x14ac:dyDescent="0.25">
      <c r="A14" s="222" t="s">
        <v>59</v>
      </c>
      <c r="B14" s="223" t="s">
        <v>116</v>
      </c>
      <c r="C14" s="224"/>
      <c r="D14" s="224"/>
      <c r="E14" s="224"/>
      <c r="F14" s="224"/>
      <c r="G14" s="225">
        <f>SUM(C14:F14)</f>
        <v>0</v>
      </c>
    </row>
    <row r="15" spans="1:7" ht="45" x14ac:dyDescent="0.25">
      <c r="A15" s="226" t="s">
        <v>61</v>
      </c>
      <c r="B15" s="227" t="s">
        <v>117</v>
      </c>
      <c r="C15" s="228"/>
      <c r="D15" s="228"/>
      <c r="E15" s="228"/>
      <c r="F15" s="228"/>
      <c r="G15" s="229">
        <f t="shared" ref="G15:G20" si="0">SUM(C15:F15)</f>
        <v>0</v>
      </c>
    </row>
    <row r="16" spans="1:7" ht="33.75" x14ac:dyDescent="0.25">
      <c r="A16" s="226" t="s">
        <v>62</v>
      </c>
      <c r="B16" s="227" t="s">
        <v>118</v>
      </c>
      <c r="C16" s="228"/>
      <c r="D16" s="228"/>
      <c r="E16" s="228"/>
      <c r="F16" s="228"/>
      <c r="G16" s="229">
        <f t="shared" si="0"/>
        <v>0</v>
      </c>
    </row>
    <row r="17" spans="1:7" ht="22.5" x14ac:dyDescent="0.25">
      <c r="A17" s="226" t="s">
        <v>63</v>
      </c>
      <c r="B17" s="227" t="s">
        <v>119</v>
      </c>
      <c r="C17" s="228"/>
      <c r="D17" s="228"/>
      <c r="E17" s="228"/>
      <c r="F17" s="228"/>
      <c r="G17" s="229">
        <f t="shared" si="0"/>
        <v>0</v>
      </c>
    </row>
    <row r="18" spans="1:7" ht="33.75" x14ac:dyDescent="0.25">
      <c r="A18" s="226" t="s">
        <v>64</v>
      </c>
      <c r="B18" s="227" t="s">
        <v>120</v>
      </c>
      <c r="C18" s="228"/>
      <c r="D18" s="228"/>
      <c r="E18" s="228"/>
      <c r="F18" s="228"/>
      <c r="G18" s="229">
        <f t="shared" si="0"/>
        <v>0</v>
      </c>
    </row>
    <row r="19" spans="1:7" ht="23.25" thickBot="1" x14ac:dyDescent="0.3">
      <c r="A19" s="230" t="s">
        <v>65</v>
      </c>
      <c r="B19" s="231" t="s">
        <v>121</v>
      </c>
      <c r="C19" s="232"/>
      <c r="D19" s="232"/>
      <c r="E19" s="232"/>
      <c r="F19" s="232"/>
      <c r="G19" s="233">
        <f t="shared" si="0"/>
        <v>0</v>
      </c>
    </row>
    <row r="20" spans="1:7" ht="15.75" thickBot="1" x14ac:dyDescent="0.3">
      <c r="A20" s="234" t="s">
        <v>122</v>
      </c>
      <c r="B20" s="235" t="s">
        <v>105</v>
      </c>
      <c r="C20" s="236">
        <f>SUM(C14:C19)</f>
        <v>0</v>
      </c>
      <c r="D20" s="236">
        <f>SUM(D14:D19)</f>
        <v>0</v>
      </c>
      <c r="E20" s="236">
        <f>SUM(E14:E19)</f>
        <v>0</v>
      </c>
      <c r="F20" s="236">
        <f>SUM(F14:F19)</f>
        <v>0</v>
      </c>
      <c r="G20" s="237">
        <f t="shared" si="0"/>
        <v>0</v>
      </c>
    </row>
    <row r="21" spans="1:7" x14ac:dyDescent="0.25">
      <c r="A21" s="192"/>
      <c r="B21" s="192"/>
      <c r="C21" s="192"/>
      <c r="D21" s="192"/>
      <c r="E21" s="192"/>
      <c r="F21" s="192"/>
      <c r="G21" s="192"/>
    </row>
    <row r="22" spans="1:7" x14ac:dyDescent="0.25">
      <c r="A22" s="192"/>
      <c r="B22" s="192"/>
      <c r="C22" s="192"/>
      <c r="D22" s="192"/>
      <c r="E22" s="192"/>
      <c r="F22" s="192"/>
      <c r="G22" s="192"/>
    </row>
    <row r="23" spans="1:7" x14ac:dyDescent="0.25">
      <c r="A23" s="192"/>
      <c r="B23" s="192"/>
      <c r="C23" s="192"/>
      <c r="D23" s="192"/>
      <c r="E23" s="192"/>
      <c r="F23" s="192"/>
      <c r="G23" s="192"/>
    </row>
    <row r="24" spans="1:7" ht="15.75" x14ac:dyDescent="0.25">
      <c r="A24" s="238"/>
      <c r="B24" s="192"/>
      <c r="C24" s="192"/>
      <c r="D24" s="192"/>
      <c r="E24" s="192"/>
      <c r="F24" s="192"/>
      <c r="G24" s="192"/>
    </row>
    <row r="25" spans="1:7" x14ac:dyDescent="0.25">
      <c r="A25" s="192"/>
      <c r="B25" s="192"/>
      <c r="C25" s="192"/>
      <c r="D25" s="192"/>
      <c r="E25" s="192"/>
      <c r="F25" s="192"/>
      <c r="G25" s="192"/>
    </row>
    <row r="26" spans="1:7" x14ac:dyDescent="0.25">
      <c r="A26" s="192"/>
      <c r="B26" s="192"/>
      <c r="C26" s="192"/>
      <c r="D26" s="192"/>
      <c r="E26" s="192"/>
      <c r="F26" s="192"/>
      <c r="G26" s="192"/>
    </row>
    <row r="27" spans="1:7" x14ac:dyDescent="0.25">
      <c r="A27" s="192"/>
      <c r="B27" s="192"/>
      <c r="C27" s="239"/>
      <c r="D27" s="239"/>
      <c r="E27" s="239"/>
      <c r="F27" s="239"/>
      <c r="G27" s="192"/>
    </row>
    <row r="28" spans="1:7" x14ac:dyDescent="0.25">
      <c r="A28" s="192"/>
      <c r="B28" s="192"/>
      <c r="C28" s="240"/>
      <c r="D28" s="241" t="s">
        <v>123</v>
      </c>
      <c r="E28" s="241"/>
      <c r="F28" s="240"/>
      <c r="G28" s="192"/>
    </row>
    <row r="29" spans="1:7" x14ac:dyDescent="0.25">
      <c r="A29" s="213"/>
      <c r="B29" s="213"/>
      <c r="C29" s="242"/>
      <c r="D29" s="243"/>
      <c r="E29" s="243"/>
      <c r="F29" s="242"/>
      <c r="G29" s="213"/>
    </row>
  </sheetData>
  <mergeCells count="3">
    <mergeCell ref="A5:G5"/>
    <mergeCell ref="C7:G7"/>
    <mergeCell ref="C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G23"/>
  <sheetViews>
    <sheetView tabSelected="1" workbookViewId="0">
      <selection activeCell="F16" sqref="F16"/>
    </sheetView>
  </sheetViews>
  <sheetFormatPr defaultRowHeight="15" x14ac:dyDescent="0.25"/>
  <cols>
    <col min="1" max="1" width="76" style="213" customWidth="1"/>
    <col min="2" max="2" width="23.85546875" style="213" customWidth="1"/>
    <col min="3" max="3" width="3" style="213" customWidth="1"/>
    <col min="4" max="4" width="9.85546875" style="213" bestFit="1" customWidth="1"/>
    <col min="5" max="256" width="9.140625" style="213"/>
    <col min="257" max="257" width="76" style="213" customWidth="1"/>
    <col min="258" max="258" width="23.85546875" style="213" customWidth="1"/>
    <col min="259" max="259" width="3" style="213" customWidth="1"/>
    <col min="260" max="512" width="9.140625" style="213"/>
    <col min="513" max="513" width="76" style="213" customWidth="1"/>
    <col min="514" max="514" width="23.85546875" style="213" customWidth="1"/>
    <col min="515" max="515" width="3" style="213" customWidth="1"/>
    <col min="516" max="768" width="9.140625" style="213"/>
    <col min="769" max="769" width="76" style="213" customWidth="1"/>
    <col min="770" max="770" width="23.85546875" style="213" customWidth="1"/>
    <col min="771" max="771" width="3" style="213" customWidth="1"/>
    <col min="772" max="1024" width="9.140625" style="213"/>
    <col min="1025" max="1025" width="76" style="213" customWidth="1"/>
    <col min="1026" max="1026" width="23.85546875" style="213" customWidth="1"/>
    <col min="1027" max="1027" width="3" style="213" customWidth="1"/>
    <col min="1028" max="1280" width="9.140625" style="213"/>
    <col min="1281" max="1281" width="76" style="213" customWidth="1"/>
    <col min="1282" max="1282" width="23.85546875" style="213" customWidth="1"/>
    <col min="1283" max="1283" width="3" style="213" customWidth="1"/>
    <col min="1284" max="1536" width="9.140625" style="213"/>
    <col min="1537" max="1537" width="76" style="213" customWidth="1"/>
    <col min="1538" max="1538" width="23.85546875" style="213" customWidth="1"/>
    <col min="1539" max="1539" width="3" style="213" customWidth="1"/>
    <col min="1540" max="1792" width="9.140625" style="213"/>
    <col min="1793" max="1793" width="76" style="213" customWidth="1"/>
    <col min="1794" max="1794" width="23.85546875" style="213" customWidth="1"/>
    <col min="1795" max="1795" width="3" style="213" customWidth="1"/>
    <col min="1796" max="2048" width="9.140625" style="213"/>
    <col min="2049" max="2049" width="76" style="213" customWidth="1"/>
    <col min="2050" max="2050" width="23.85546875" style="213" customWidth="1"/>
    <col min="2051" max="2051" width="3" style="213" customWidth="1"/>
    <col min="2052" max="2304" width="9.140625" style="213"/>
    <col min="2305" max="2305" width="76" style="213" customWidth="1"/>
    <col min="2306" max="2306" width="23.85546875" style="213" customWidth="1"/>
    <col min="2307" max="2307" width="3" style="213" customWidth="1"/>
    <col min="2308" max="2560" width="9.140625" style="213"/>
    <col min="2561" max="2561" width="76" style="213" customWidth="1"/>
    <col min="2562" max="2562" width="23.85546875" style="213" customWidth="1"/>
    <col min="2563" max="2563" width="3" style="213" customWidth="1"/>
    <col min="2564" max="2816" width="9.140625" style="213"/>
    <col min="2817" max="2817" width="76" style="213" customWidth="1"/>
    <col min="2818" max="2818" width="23.85546875" style="213" customWidth="1"/>
    <col min="2819" max="2819" width="3" style="213" customWidth="1"/>
    <col min="2820" max="3072" width="9.140625" style="213"/>
    <col min="3073" max="3073" width="76" style="213" customWidth="1"/>
    <col min="3074" max="3074" width="23.85546875" style="213" customWidth="1"/>
    <col min="3075" max="3075" width="3" style="213" customWidth="1"/>
    <col min="3076" max="3328" width="9.140625" style="213"/>
    <col min="3329" max="3329" width="76" style="213" customWidth="1"/>
    <col min="3330" max="3330" width="23.85546875" style="213" customWidth="1"/>
    <col min="3331" max="3331" width="3" style="213" customWidth="1"/>
    <col min="3332" max="3584" width="9.140625" style="213"/>
    <col min="3585" max="3585" width="76" style="213" customWidth="1"/>
    <col min="3586" max="3586" width="23.85546875" style="213" customWidth="1"/>
    <col min="3587" max="3587" width="3" style="213" customWidth="1"/>
    <col min="3588" max="3840" width="9.140625" style="213"/>
    <col min="3841" max="3841" width="76" style="213" customWidth="1"/>
    <col min="3842" max="3842" width="23.85546875" style="213" customWidth="1"/>
    <col min="3843" max="3843" width="3" style="213" customWidth="1"/>
    <col min="3844" max="4096" width="9.140625" style="213"/>
    <col min="4097" max="4097" width="76" style="213" customWidth="1"/>
    <col min="4098" max="4098" width="23.85546875" style="213" customWidth="1"/>
    <col min="4099" max="4099" width="3" style="213" customWidth="1"/>
    <col min="4100" max="4352" width="9.140625" style="213"/>
    <col min="4353" max="4353" width="76" style="213" customWidth="1"/>
    <col min="4354" max="4354" width="23.85546875" style="213" customWidth="1"/>
    <col min="4355" max="4355" width="3" style="213" customWidth="1"/>
    <col min="4356" max="4608" width="9.140625" style="213"/>
    <col min="4609" max="4609" width="76" style="213" customWidth="1"/>
    <col min="4610" max="4610" width="23.85546875" style="213" customWidth="1"/>
    <col min="4611" max="4611" width="3" style="213" customWidth="1"/>
    <col min="4612" max="4864" width="9.140625" style="213"/>
    <col min="4865" max="4865" width="76" style="213" customWidth="1"/>
    <col min="4866" max="4866" width="23.85546875" style="213" customWidth="1"/>
    <col min="4867" max="4867" width="3" style="213" customWidth="1"/>
    <col min="4868" max="5120" width="9.140625" style="213"/>
    <col min="5121" max="5121" width="76" style="213" customWidth="1"/>
    <col min="5122" max="5122" width="23.85546875" style="213" customWidth="1"/>
    <col min="5123" max="5123" width="3" style="213" customWidth="1"/>
    <col min="5124" max="5376" width="9.140625" style="213"/>
    <col min="5377" max="5377" width="76" style="213" customWidth="1"/>
    <col min="5378" max="5378" width="23.85546875" style="213" customWidth="1"/>
    <col min="5379" max="5379" width="3" style="213" customWidth="1"/>
    <col min="5380" max="5632" width="9.140625" style="213"/>
    <col min="5633" max="5633" width="76" style="213" customWidth="1"/>
    <col min="5634" max="5634" width="23.85546875" style="213" customWidth="1"/>
    <col min="5635" max="5635" width="3" style="213" customWidth="1"/>
    <col min="5636" max="5888" width="9.140625" style="213"/>
    <col min="5889" max="5889" width="76" style="213" customWidth="1"/>
    <col min="5890" max="5890" width="23.85546875" style="213" customWidth="1"/>
    <col min="5891" max="5891" width="3" style="213" customWidth="1"/>
    <col min="5892" max="6144" width="9.140625" style="213"/>
    <col min="6145" max="6145" width="76" style="213" customWidth="1"/>
    <col min="6146" max="6146" width="23.85546875" style="213" customWidth="1"/>
    <col min="6147" max="6147" width="3" style="213" customWidth="1"/>
    <col min="6148" max="6400" width="9.140625" style="213"/>
    <col min="6401" max="6401" width="76" style="213" customWidth="1"/>
    <col min="6402" max="6402" width="23.85546875" style="213" customWidth="1"/>
    <col min="6403" max="6403" width="3" style="213" customWidth="1"/>
    <col min="6404" max="6656" width="9.140625" style="213"/>
    <col min="6657" max="6657" width="76" style="213" customWidth="1"/>
    <col min="6658" max="6658" width="23.85546875" style="213" customWidth="1"/>
    <col min="6659" max="6659" width="3" style="213" customWidth="1"/>
    <col min="6660" max="6912" width="9.140625" style="213"/>
    <col min="6913" max="6913" width="76" style="213" customWidth="1"/>
    <col min="6914" max="6914" width="23.85546875" style="213" customWidth="1"/>
    <col min="6915" max="6915" width="3" style="213" customWidth="1"/>
    <col min="6916" max="7168" width="9.140625" style="213"/>
    <col min="7169" max="7169" width="76" style="213" customWidth="1"/>
    <col min="7170" max="7170" width="23.85546875" style="213" customWidth="1"/>
    <col min="7171" max="7171" width="3" style="213" customWidth="1"/>
    <col min="7172" max="7424" width="9.140625" style="213"/>
    <col min="7425" max="7425" width="76" style="213" customWidth="1"/>
    <col min="7426" max="7426" width="23.85546875" style="213" customWidth="1"/>
    <col min="7427" max="7427" width="3" style="213" customWidth="1"/>
    <col min="7428" max="7680" width="9.140625" style="213"/>
    <col min="7681" max="7681" width="76" style="213" customWidth="1"/>
    <col min="7682" max="7682" width="23.85546875" style="213" customWidth="1"/>
    <col min="7683" max="7683" width="3" style="213" customWidth="1"/>
    <col min="7684" max="7936" width="9.140625" style="213"/>
    <col min="7937" max="7937" width="76" style="213" customWidth="1"/>
    <col min="7938" max="7938" width="23.85546875" style="213" customWidth="1"/>
    <col min="7939" max="7939" width="3" style="213" customWidth="1"/>
    <col min="7940" max="8192" width="9.140625" style="213"/>
    <col min="8193" max="8193" width="76" style="213" customWidth="1"/>
    <col min="8194" max="8194" width="23.85546875" style="213" customWidth="1"/>
    <col min="8195" max="8195" width="3" style="213" customWidth="1"/>
    <col min="8196" max="8448" width="9.140625" style="213"/>
    <col min="8449" max="8449" width="76" style="213" customWidth="1"/>
    <col min="8450" max="8450" width="23.85546875" style="213" customWidth="1"/>
    <col min="8451" max="8451" width="3" style="213" customWidth="1"/>
    <col min="8452" max="8704" width="9.140625" style="213"/>
    <col min="8705" max="8705" width="76" style="213" customWidth="1"/>
    <col min="8706" max="8706" width="23.85546875" style="213" customWidth="1"/>
    <col min="8707" max="8707" width="3" style="213" customWidth="1"/>
    <col min="8708" max="8960" width="9.140625" style="213"/>
    <col min="8961" max="8961" width="76" style="213" customWidth="1"/>
    <col min="8962" max="8962" width="23.85546875" style="213" customWidth="1"/>
    <col min="8963" max="8963" width="3" style="213" customWidth="1"/>
    <col min="8964" max="9216" width="9.140625" style="213"/>
    <col min="9217" max="9217" width="76" style="213" customWidth="1"/>
    <col min="9218" max="9218" width="23.85546875" style="213" customWidth="1"/>
    <col min="9219" max="9219" width="3" style="213" customWidth="1"/>
    <col min="9220" max="9472" width="9.140625" style="213"/>
    <col min="9473" max="9473" width="76" style="213" customWidth="1"/>
    <col min="9474" max="9474" width="23.85546875" style="213" customWidth="1"/>
    <col min="9475" max="9475" width="3" style="213" customWidth="1"/>
    <col min="9476" max="9728" width="9.140625" style="213"/>
    <col min="9729" max="9729" width="76" style="213" customWidth="1"/>
    <col min="9730" max="9730" width="23.85546875" style="213" customWidth="1"/>
    <col min="9731" max="9731" width="3" style="213" customWidth="1"/>
    <col min="9732" max="9984" width="9.140625" style="213"/>
    <col min="9985" max="9985" width="76" style="213" customWidth="1"/>
    <col min="9986" max="9986" width="23.85546875" style="213" customWidth="1"/>
    <col min="9987" max="9987" width="3" style="213" customWidth="1"/>
    <col min="9988" max="10240" width="9.140625" style="213"/>
    <col min="10241" max="10241" width="76" style="213" customWidth="1"/>
    <col min="10242" max="10242" width="23.85546875" style="213" customWidth="1"/>
    <col min="10243" max="10243" width="3" style="213" customWidth="1"/>
    <col min="10244" max="10496" width="9.140625" style="213"/>
    <col min="10497" max="10497" width="76" style="213" customWidth="1"/>
    <col min="10498" max="10498" width="23.85546875" style="213" customWidth="1"/>
    <col min="10499" max="10499" width="3" style="213" customWidth="1"/>
    <col min="10500" max="10752" width="9.140625" style="213"/>
    <col min="10753" max="10753" width="76" style="213" customWidth="1"/>
    <col min="10754" max="10754" width="23.85546875" style="213" customWidth="1"/>
    <col min="10755" max="10755" width="3" style="213" customWidth="1"/>
    <col min="10756" max="11008" width="9.140625" style="213"/>
    <col min="11009" max="11009" width="76" style="213" customWidth="1"/>
    <col min="11010" max="11010" width="23.85546875" style="213" customWidth="1"/>
    <col min="11011" max="11011" width="3" style="213" customWidth="1"/>
    <col min="11012" max="11264" width="9.140625" style="213"/>
    <col min="11265" max="11265" width="76" style="213" customWidth="1"/>
    <col min="11266" max="11266" width="23.85546875" style="213" customWidth="1"/>
    <col min="11267" max="11267" width="3" style="213" customWidth="1"/>
    <col min="11268" max="11520" width="9.140625" style="213"/>
    <col min="11521" max="11521" width="76" style="213" customWidth="1"/>
    <col min="11522" max="11522" width="23.85546875" style="213" customWidth="1"/>
    <col min="11523" max="11523" width="3" style="213" customWidth="1"/>
    <col min="11524" max="11776" width="9.140625" style="213"/>
    <col min="11777" max="11777" width="76" style="213" customWidth="1"/>
    <col min="11778" max="11778" width="23.85546875" style="213" customWidth="1"/>
    <col min="11779" max="11779" width="3" style="213" customWidth="1"/>
    <col min="11780" max="12032" width="9.140625" style="213"/>
    <col min="12033" max="12033" width="76" style="213" customWidth="1"/>
    <col min="12034" max="12034" width="23.85546875" style="213" customWidth="1"/>
    <col min="12035" max="12035" width="3" style="213" customWidth="1"/>
    <col min="12036" max="12288" width="9.140625" style="213"/>
    <col min="12289" max="12289" width="76" style="213" customWidth="1"/>
    <col min="12290" max="12290" width="23.85546875" style="213" customWidth="1"/>
    <col min="12291" max="12291" width="3" style="213" customWidth="1"/>
    <col min="12292" max="12544" width="9.140625" style="213"/>
    <col min="12545" max="12545" width="76" style="213" customWidth="1"/>
    <col min="12546" max="12546" width="23.85546875" style="213" customWidth="1"/>
    <col min="12547" max="12547" width="3" style="213" customWidth="1"/>
    <col min="12548" max="12800" width="9.140625" style="213"/>
    <col min="12801" max="12801" width="76" style="213" customWidth="1"/>
    <col min="12802" max="12802" width="23.85546875" style="213" customWidth="1"/>
    <col min="12803" max="12803" width="3" style="213" customWidth="1"/>
    <col min="12804" max="13056" width="9.140625" style="213"/>
    <col min="13057" max="13057" width="76" style="213" customWidth="1"/>
    <col min="13058" max="13058" width="23.85546875" style="213" customWidth="1"/>
    <col min="13059" max="13059" width="3" style="213" customWidth="1"/>
    <col min="13060" max="13312" width="9.140625" style="213"/>
    <col min="13313" max="13313" width="76" style="213" customWidth="1"/>
    <col min="13314" max="13314" width="23.85546875" style="213" customWidth="1"/>
    <col min="13315" max="13315" width="3" style="213" customWidth="1"/>
    <col min="13316" max="13568" width="9.140625" style="213"/>
    <col min="13569" max="13569" width="76" style="213" customWidth="1"/>
    <col min="13570" max="13570" width="23.85546875" style="213" customWidth="1"/>
    <col min="13571" max="13571" width="3" style="213" customWidth="1"/>
    <col min="13572" max="13824" width="9.140625" style="213"/>
    <col min="13825" max="13825" width="76" style="213" customWidth="1"/>
    <col min="13826" max="13826" width="23.85546875" style="213" customWidth="1"/>
    <col min="13827" max="13827" width="3" style="213" customWidth="1"/>
    <col min="13828" max="14080" width="9.140625" style="213"/>
    <col min="14081" max="14081" width="76" style="213" customWidth="1"/>
    <col min="14082" max="14082" width="23.85546875" style="213" customWidth="1"/>
    <col min="14083" max="14083" width="3" style="213" customWidth="1"/>
    <col min="14084" max="14336" width="9.140625" style="213"/>
    <col min="14337" max="14337" width="76" style="213" customWidth="1"/>
    <col min="14338" max="14338" width="23.85546875" style="213" customWidth="1"/>
    <col min="14339" max="14339" width="3" style="213" customWidth="1"/>
    <col min="14340" max="14592" width="9.140625" style="213"/>
    <col min="14593" max="14593" width="76" style="213" customWidth="1"/>
    <col min="14594" max="14594" width="23.85546875" style="213" customWidth="1"/>
    <col min="14595" max="14595" width="3" style="213" customWidth="1"/>
    <col min="14596" max="14848" width="9.140625" style="213"/>
    <col min="14849" max="14849" width="76" style="213" customWidth="1"/>
    <col min="14850" max="14850" width="23.85546875" style="213" customWidth="1"/>
    <col min="14851" max="14851" width="3" style="213" customWidth="1"/>
    <col min="14852" max="15104" width="9.140625" style="213"/>
    <col min="15105" max="15105" width="76" style="213" customWidth="1"/>
    <col min="15106" max="15106" width="23.85546875" style="213" customWidth="1"/>
    <col min="15107" max="15107" width="3" style="213" customWidth="1"/>
    <col min="15108" max="15360" width="9.140625" style="213"/>
    <col min="15361" max="15361" width="76" style="213" customWidth="1"/>
    <col min="15362" max="15362" width="23.85546875" style="213" customWidth="1"/>
    <col min="15363" max="15363" width="3" style="213" customWidth="1"/>
    <col min="15364" max="15616" width="9.140625" style="213"/>
    <col min="15617" max="15617" width="76" style="213" customWidth="1"/>
    <col min="15618" max="15618" width="23.85546875" style="213" customWidth="1"/>
    <col min="15619" max="15619" width="3" style="213" customWidth="1"/>
    <col min="15620" max="15872" width="9.140625" style="213"/>
    <col min="15873" max="15873" width="76" style="213" customWidth="1"/>
    <col min="15874" max="15874" width="23.85546875" style="213" customWidth="1"/>
    <col min="15875" max="15875" width="3" style="213" customWidth="1"/>
    <col min="15876" max="16128" width="9.140625" style="213"/>
    <col min="16129" max="16129" width="76" style="213" customWidth="1"/>
    <col min="16130" max="16130" width="23.85546875" style="213" customWidth="1"/>
    <col min="16131" max="16131" width="3" style="213" customWidth="1"/>
    <col min="16132" max="16384" width="9.140625" style="213"/>
  </cols>
  <sheetData>
    <row r="1" spans="1:7" s="34" customFormat="1" x14ac:dyDescent="0.25">
      <c r="A1" s="55" t="s">
        <v>284</v>
      </c>
      <c r="B1" s="55"/>
      <c r="C1" s="55"/>
      <c r="D1" s="55"/>
      <c r="E1" s="3"/>
      <c r="F1" s="4"/>
      <c r="G1" s="4"/>
    </row>
    <row r="2" spans="1:7" s="34" customFormat="1" x14ac:dyDescent="0.25">
      <c r="A2" s="55"/>
      <c r="B2" s="55"/>
      <c r="C2" s="55"/>
      <c r="D2" s="55"/>
      <c r="E2" s="3"/>
      <c r="F2" s="4"/>
      <c r="G2" s="4"/>
    </row>
    <row r="3" spans="1:7" ht="15.75" x14ac:dyDescent="0.25">
      <c r="A3" s="360" t="s">
        <v>285</v>
      </c>
      <c r="B3" s="360"/>
    </row>
    <row r="4" spans="1:7" ht="16.5" thickBot="1" x14ac:dyDescent="0.3">
      <c r="A4" s="245"/>
      <c r="B4" s="246" t="s">
        <v>177</v>
      </c>
    </row>
    <row r="5" spans="1:7" s="249" customFormat="1" ht="15.75" thickBot="1" x14ac:dyDescent="0.3">
      <c r="A5" s="247" t="s">
        <v>178</v>
      </c>
      <c r="B5" s="248" t="s">
        <v>286</v>
      </c>
    </row>
    <row r="6" spans="1:7" s="252" customFormat="1" ht="13.5" thickBot="1" x14ac:dyDescent="0.3">
      <c r="A6" s="250" t="s">
        <v>3</v>
      </c>
      <c r="B6" s="251" t="s">
        <v>4</v>
      </c>
    </row>
    <row r="7" spans="1:7" x14ac:dyDescent="0.25">
      <c r="A7" s="253" t="s">
        <v>179</v>
      </c>
      <c r="B7" s="254">
        <v>3427200</v>
      </c>
    </row>
    <row r="8" spans="1:7" x14ac:dyDescent="0.25">
      <c r="A8" s="255" t="s">
        <v>180</v>
      </c>
      <c r="B8" s="254">
        <v>4192000</v>
      </c>
    </row>
    <row r="9" spans="1:7" x14ac:dyDescent="0.25">
      <c r="A9" s="255" t="s">
        <v>181</v>
      </c>
      <c r="B9" s="256">
        <v>238740</v>
      </c>
    </row>
    <row r="10" spans="1:7" x14ac:dyDescent="0.25">
      <c r="A10" s="255" t="s">
        <v>182</v>
      </c>
      <c r="B10" s="254">
        <v>2036190</v>
      </c>
    </row>
    <row r="11" spans="1:7" x14ac:dyDescent="0.25">
      <c r="A11" s="255" t="s">
        <v>183</v>
      </c>
      <c r="B11" s="254">
        <v>7000000</v>
      </c>
    </row>
    <row r="12" spans="1:7" x14ac:dyDescent="0.25">
      <c r="A12" s="255" t="s">
        <v>184</v>
      </c>
      <c r="B12" s="254">
        <v>9091342</v>
      </c>
    </row>
    <row r="13" spans="1:7" x14ac:dyDescent="0.25">
      <c r="A13" s="255" t="s">
        <v>185</v>
      </c>
      <c r="B13" s="254">
        <v>7268000</v>
      </c>
    </row>
    <row r="14" spans="1:7" x14ac:dyDescent="0.25">
      <c r="A14" s="255" t="s">
        <v>250</v>
      </c>
      <c r="B14" s="296">
        <v>3400000</v>
      </c>
    </row>
    <row r="15" spans="1:7" x14ac:dyDescent="0.25">
      <c r="A15" s="255" t="s">
        <v>186</v>
      </c>
      <c r="B15" s="256">
        <v>1800000</v>
      </c>
    </row>
    <row r="16" spans="1:7" x14ac:dyDescent="0.25">
      <c r="A16" s="255" t="s">
        <v>287</v>
      </c>
      <c r="B16" s="254">
        <v>27260330</v>
      </c>
      <c r="C16" s="361"/>
    </row>
    <row r="17" spans="1:3" x14ac:dyDescent="0.25">
      <c r="A17" s="255" t="s">
        <v>187</v>
      </c>
      <c r="B17" s="256">
        <v>2768000</v>
      </c>
      <c r="C17" s="361"/>
    </row>
    <row r="18" spans="1:3" x14ac:dyDescent="0.25">
      <c r="A18" s="255" t="s">
        <v>251</v>
      </c>
      <c r="B18" s="256">
        <v>38151400</v>
      </c>
      <c r="C18" s="361"/>
    </row>
    <row r="19" spans="1:3" x14ac:dyDescent="0.25">
      <c r="A19" s="255" t="s">
        <v>188</v>
      </c>
      <c r="B19" s="254">
        <v>13418353</v>
      </c>
      <c r="C19" s="361"/>
    </row>
    <row r="20" spans="1:3" ht="15.75" thickBot="1" x14ac:dyDescent="0.3">
      <c r="A20" s="257" t="s">
        <v>249</v>
      </c>
      <c r="B20" s="256">
        <v>1024800</v>
      </c>
      <c r="C20" s="361"/>
    </row>
    <row r="21" spans="1:3" s="210" customFormat="1" ht="19.5" customHeight="1" thickBot="1" x14ac:dyDescent="0.3">
      <c r="A21" s="258" t="s">
        <v>105</v>
      </c>
      <c r="B21" s="259">
        <f>SUM(B7:B20)</f>
        <v>121076355</v>
      </c>
      <c r="C21" s="361"/>
    </row>
    <row r="23" spans="1:3" x14ac:dyDescent="0.25">
      <c r="B23" s="297"/>
    </row>
  </sheetData>
  <mergeCells count="2">
    <mergeCell ref="A3:B3"/>
    <mergeCell ref="C16:C2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4"/>
  <sheetViews>
    <sheetView workbookViewId="0">
      <selection activeCell="C31" sqref="C31"/>
    </sheetView>
  </sheetViews>
  <sheetFormatPr defaultRowHeight="15" x14ac:dyDescent="0.25"/>
  <cols>
    <col min="1" max="1" width="9.140625" style="2"/>
    <col min="2" max="2" width="33" style="2" customWidth="1"/>
    <col min="3" max="3" width="11" style="2" customWidth="1"/>
    <col min="4" max="4" width="11.7109375" style="2" customWidth="1"/>
    <col min="5" max="5" width="33.5703125" style="2" customWidth="1"/>
    <col min="6" max="7" width="15.42578125" style="2" customWidth="1"/>
    <col min="8" max="8" width="14.7109375" style="2" customWidth="1"/>
    <col min="9" max="16384" width="9.140625" style="2"/>
  </cols>
  <sheetData>
    <row r="1" spans="1:7" x14ac:dyDescent="0.25">
      <c r="A1" s="1"/>
      <c r="B1" s="300" t="s">
        <v>257</v>
      </c>
      <c r="C1" s="301"/>
      <c r="D1" s="301"/>
      <c r="E1" s="3"/>
      <c r="F1" s="4"/>
      <c r="G1" s="4"/>
    </row>
    <row r="2" spans="1:7" x14ac:dyDescent="0.25">
      <c r="A2" s="1"/>
      <c r="B2" s="3"/>
      <c r="C2" s="3"/>
      <c r="D2" s="3"/>
      <c r="E2" s="3"/>
      <c r="F2" s="5"/>
      <c r="G2" s="5"/>
    </row>
    <row r="3" spans="1:7" ht="15.75" x14ac:dyDescent="0.25">
      <c r="A3" s="1"/>
      <c r="B3" s="302" t="s">
        <v>0</v>
      </c>
      <c r="C3" s="302"/>
      <c r="D3" s="302"/>
      <c r="E3" s="302"/>
      <c r="F3" s="303"/>
      <c r="G3" s="303"/>
    </row>
    <row r="4" spans="1:7" ht="15.75" x14ac:dyDescent="0.25">
      <c r="A4" s="1"/>
      <c r="B4" s="302" t="s">
        <v>258</v>
      </c>
      <c r="C4" s="302"/>
      <c r="D4" s="302"/>
      <c r="E4" s="302"/>
      <c r="F4" s="303"/>
      <c r="G4" s="303"/>
    </row>
    <row r="5" spans="1:7" ht="15.75" x14ac:dyDescent="0.25">
      <c r="A5" s="1"/>
      <c r="B5" s="302"/>
      <c r="C5" s="302"/>
      <c r="D5" s="302"/>
      <c r="E5" s="302"/>
      <c r="F5" s="302"/>
      <c r="G5" s="302"/>
    </row>
    <row r="6" spans="1:7" x14ac:dyDescent="0.25">
      <c r="A6" s="1"/>
      <c r="B6" s="304"/>
      <c r="C6" s="304"/>
      <c r="D6" s="304"/>
      <c r="E6" s="304"/>
      <c r="F6" s="4"/>
      <c r="G6" s="4" t="s">
        <v>2</v>
      </c>
    </row>
    <row r="7" spans="1:7" x14ac:dyDescent="0.25">
      <c r="A7" s="8"/>
      <c r="B7" s="9" t="s">
        <v>3</v>
      </c>
      <c r="C7" s="9" t="s">
        <v>4</v>
      </c>
      <c r="D7" s="9" t="s">
        <v>5</v>
      </c>
      <c r="E7" s="10" t="s">
        <v>6</v>
      </c>
      <c r="F7" s="10" t="s">
        <v>7</v>
      </c>
      <c r="G7" s="10" t="s">
        <v>8</v>
      </c>
    </row>
    <row r="8" spans="1:7" ht="15" customHeight="1" x14ac:dyDescent="0.25">
      <c r="A8" s="305" t="s">
        <v>9</v>
      </c>
      <c r="B8" s="299" t="s">
        <v>10</v>
      </c>
      <c r="C8" s="299" t="s">
        <v>259</v>
      </c>
      <c r="D8" s="299" t="s">
        <v>260</v>
      </c>
      <c r="E8" s="299" t="s">
        <v>10</v>
      </c>
      <c r="F8" s="299" t="s">
        <v>259</v>
      </c>
      <c r="G8" s="299" t="s">
        <v>260</v>
      </c>
    </row>
    <row r="9" spans="1:7" x14ac:dyDescent="0.25">
      <c r="A9" s="306"/>
      <c r="B9" s="299"/>
      <c r="C9" s="299"/>
      <c r="D9" s="299"/>
      <c r="E9" s="299"/>
      <c r="F9" s="299"/>
      <c r="G9" s="299"/>
    </row>
    <row r="10" spans="1:7" x14ac:dyDescent="0.25">
      <c r="A10" s="11">
        <v>1</v>
      </c>
      <c r="B10" s="12" t="s">
        <v>11</v>
      </c>
      <c r="C10" s="13"/>
      <c r="D10" s="13"/>
      <c r="E10" s="12" t="s">
        <v>12</v>
      </c>
      <c r="F10" s="14"/>
      <c r="G10" s="14"/>
    </row>
    <row r="11" spans="1:7" x14ac:dyDescent="0.25">
      <c r="A11" s="11">
        <v>2</v>
      </c>
      <c r="B11" s="15" t="s">
        <v>13</v>
      </c>
      <c r="C11" s="13">
        <f>19358853+350505</f>
        <v>19709358</v>
      </c>
      <c r="D11" s="13">
        <v>19337000</v>
      </c>
      <c r="E11" s="15" t="s">
        <v>14</v>
      </c>
      <c r="F11" s="13">
        <v>54094502</v>
      </c>
      <c r="G11" s="13">
        <f>46763660+120000</f>
        <v>46883660</v>
      </c>
    </row>
    <row r="12" spans="1:7" x14ac:dyDescent="0.25">
      <c r="A12" s="11">
        <v>3</v>
      </c>
      <c r="B12" s="15" t="s">
        <v>15</v>
      </c>
      <c r="C12" s="13">
        <v>41149423</v>
      </c>
      <c r="D12" s="13">
        <v>39600000</v>
      </c>
      <c r="E12" s="15" t="s">
        <v>16</v>
      </c>
      <c r="F12" s="13">
        <v>9271618</v>
      </c>
      <c r="G12" s="298">
        <f>8822091+21000</f>
        <v>8843091</v>
      </c>
    </row>
    <row r="13" spans="1:7" x14ac:dyDescent="0.25">
      <c r="A13" s="11">
        <v>4</v>
      </c>
      <c r="B13" s="15" t="s">
        <v>17</v>
      </c>
      <c r="C13" s="13">
        <v>132421990</v>
      </c>
      <c r="D13" s="13">
        <v>121320955</v>
      </c>
      <c r="E13" s="15" t="s">
        <v>18</v>
      </c>
      <c r="F13" s="13">
        <v>103831802</v>
      </c>
      <c r="G13" s="298">
        <f>100166690-54000</f>
        <v>100112690</v>
      </c>
    </row>
    <row r="14" spans="1:7" x14ac:dyDescent="0.25">
      <c r="A14" s="11">
        <v>5</v>
      </c>
      <c r="B14" s="15" t="s">
        <v>19</v>
      </c>
      <c r="C14" s="13">
        <f>145293039-132421990</f>
        <v>12871049</v>
      </c>
      <c r="D14" s="13">
        <f>3868000+11000000+6000000+3500000</f>
        <v>24368000</v>
      </c>
      <c r="E14" s="15" t="s">
        <v>20</v>
      </c>
      <c r="F14" s="13">
        <v>6405240</v>
      </c>
      <c r="G14" s="298">
        <v>7268000</v>
      </c>
    </row>
    <row r="15" spans="1:7" x14ac:dyDescent="0.25">
      <c r="A15" s="11">
        <v>6</v>
      </c>
      <c r="B15" s="15" t="s">
        <v>21</v>
      </c>
      <c r="C15" s="13"/>
      <c r="D15" s="13"/>
      <c r="E15" s="15" t="s">
        <v>22</v>
      </c>
      <c r="F15" s="13">
        <v>12643845</v>
      </c>
      <c r="G15" s="298">
        <v>11449119</v>
      </c>
    </row>
    <row r="16" spans="1:7" x14ac:dyDescent="0.25">
      <c r="A16" s="11">
        <v>7</v>
      </c>
      <c r="B16" s="15" t="s">
        <v>23</v>
      </c>
      <c r="C16" s="13">
        <v>3626360</v>
      </c>
      <c r="D16" s="13"/>
      <c r="E16" s="16" t="s">
        <v>24</v>
      </c>
      <c r="F16" s="13"/>
      <c r="G16" s="298"/>
    </row>
    <row r="17" spans="1:8" x14ac:dyDescent="0.25">
      <c r="A17" s="11">
        <v>8</v>
      </c>
      <c r="B17" s="15" t="s">
        <v>25</v>
      </c>
      <c r="C17" s="13"/>
      <c r="D17" s="13"/>
      <c r="E17" s="15" t="s">
        <v>26</v>
      </c>
      <c r="F17" s="13"/>
      <c r="G17" s="298"/>
    </row>
    <row r="18" spans="1:8" x14ac:dyDescent="0.25">
      <c r="A18" s="17">
        <v>9</v>
      </c>
      <c r="B18" s="18" t="s">
        <v>27</v>
      </c>
      <c r="C18" s="18">
        <f>SUM(C11:C17)</f>
        <v>209778180</v>
      </c>
      <c r="D18" s="18">
        <f>SUM(D11:D17)</f>
        <v>204625955</v>
      </c>
      <c r="E18" s="19" t="s">
        <v>28</v>
      </c>
      <c r="F18" s="19">
        <f>SUM(F11:F17)</f>
        <v>186247007</v>
      </c>
      <c r="G18" s="18">
        <f>SUM(G11:G17)</f>
        <v>174556560</v>
      </c>
    </row>
    <row r="19" spans="1:8" x14ac:dyDescent="0.25">
      <c r="A19" s="11">
        <v>10</v>
      </c>
      <c r="B19" s="12" t="s">
        <v>29</v>
      </c>
      <c r="C19" s="13"/>
      <c r="D19" s="13"/>
      <c r="E19" s="12" t="s">
        <v>30</v>
      </c>
      <c r="F19" s="13"/>
      <c r="G19" s="298"/>
    </row>
    <row r="20" spans="1:8" x14ac:dyDescent="0.25">
      <c r="A20" s="11">
        <v>11</v>
      </c>
      <c r="B20" s="15" t="s">
        <v>31</v>
      </c>
      <c r="C20" s="13"/>
      <c r="D20" s="13"/>
      <c r="E20" s="15" t="s">
        <v>32</v>
      </c>
      <c r="F20" s="13">
        <v>34918781</v>
      </c>
      <c r="G20" s="298">
        <v>4404500</v>
      </c>
    </row>
    <row r="21" spans="1:8" x14ac:dyDescent="0.25">
      <c r="A21" s="11">
        <v>12</v>
      </c>
      <c r="B21" s="15" t="s">
        <v>33</v>
      </c>
      <c r="C21" s="13">
        <v>245319410</v>
      </c>
      <c r="D21" s="13">
        <v>0</v>
      </c>
      <c r="E21" s="20" t="s">
        <v>34</v>
      </c>
      <c r="F21" s="13">
        <v>139925554</v>
      </c>
      <c r="G21" s="298">
        <v>182930392</v>
      </c>
    </row>
    <row r="22" spans="1:8" x14ac:dyDescent="0.25">
      <c r="A22" s="11">
        <v>13</v>
      </c>
      <c r="B22" s="15" t="s">
        <v>35</v>
      </c>
      <c r="C22" s="13"/>
      <c r="D22" s="13"/>
      <c r="E22" s="15" t="s">
        <v>36</v>
      </c>
      <c r="F22" s="13"/>
      <c r="G22" s="298"/>
    </row>
    <row r="23" spans="1:8" x14ac:dyDescent="0.25">
      <c r="A23" s="11">
        <v>14</v>
      </c>
      <c r="B23" s="15" t="s">
        <v>37</v>
      </c>
      <c r="C23" s="13">
        <v>0</v>
      </c>
      <c r="D23" s="13"/>
      <c r="E23" s="15" t="s">
        <v>38</v>
      </c>
      <c r="F23" s="13"/>
      <c r="G23" s="13"/>
    </row>
    <row r="24" spans="1:8" x14ac:dyDescent="0.25">
      <c r="A24" s="11">
        <v>15</v>
      </c>
      <c r="B24" s="4"/>
      <c r="C24" s="13"/>
      <c r="D24" s="13"/>
      <c r="E24" s="15" t="s">
        <v>39</v>
      </c>
      <c r="F24" s="13"/>
      <c r="G24" s="13"/>
    </row>
    <row r="25" spans="1:8" x14ac:dyDescent="0.25">
      <c r="A25" s="11">
        <v>16</v>
      </c>
      <c r="B25" s="21" t="s">
        <v>40</v>
      </c>
      <c r="C25" s="22">
        <f>SUM(C19:C24)</f>
        <v>245319410</v>
      </c>
      <c r="D25" s="22">
        <f>SUM(D19:D24)</f>
        <v>0</v>
      </c>
      <c r="E25" s="21" t="s">
        <v>41</v>
      </c>
      <c r="F25" s="19">
        <f>SUM(F19:F24)</f>
        <v>174844335</v>
      </c>
      <c r="G25" s="19">
        <f>SUM(G19:G24)</f>
        <v>187334892</v>
      </c>
    </row>
    <row r="26" spans="1:8" x14ac:dyDescent="0.25">
      <c r="A26" s="11">
        <v>17</v>
      </c>
      <c r="B26" s="23" t="s">
        <v>42</v>
      </c>
      <c r="C26" s="24">
        <v>0</v>
      </c>
      <c r="D26" s="24">
        <v>0</v>
      </c>
      <c r="E26" s="23" t="s">
        <v>42</v>
      </c>
      <c r="F26" s="24">
        <v>0</v>
      </c>
      <c r="G26" s="24">
        <v>0</v>
      </c>
    </row>
    <row r="27" spans="1:8" x14ac:dyDescent="0.25">
      <c r="A27" s="11">
        <v>18</v>
      </c>
      <c r="B27" s="25"/>
      <c r="C27" s="13"/>
      <c r="D27" s="13"/>
      <c r="E27" s="25"/>
      <c r="F27" s="13"/>
      <c r="G27" s="13"/>
    </row>
    <row r="28" spans="1:8" x14ac:dyDescent="0.25">
      <c r="A28" s="11">
        <v>19</v>
      </c>
      <c r="B28" s="26" t="s">
        <v>43</v>
      </c>
      <c r="C28" s="26">
        <f>+C29+C30+C31</f>
        <v>260462714</v>
      </c>
      <c r="D28" s="26">
        <f>+D29+D30+D31</f>
        <v>245564145</v>
      </c>
      <c r="E28" s="12" t="s">
        <v>44</v>
      </c>
      <c r="F28" s="24">
        <f>+F29+F30</f>
        <v>94955661</v>
      </c>
      <c r="G28" s="24">
        <f>+G29+G30</f>
        <v>88298648</v>
      </c>
    </row>
    <row r="29" spans="1:8" x14ac:dyDescent="0.25">
      <c r="A29" s="11">
        <v>20</v>
      </c>
      <c r="B29" s="27" t="s">
        <v>45</v>
      </c>
      <c r="C29" s="16"/>
      <c r="D29" s="16"/>
      <c r="E29" s="28" t="s">
        <v>46</v>
      </c>
      <c r="F29" s="13">
        <v>94955661</v>
      </c>
      <c r="G29" s="298">
        <f>7300000+80998648</f>
        <v>88298648</v>
      </c>
    </row>
    <row r="30" spans="1:8" x14ac:dyDescent="0.25">
      <c r="A30" s="11">
        <v>21</v>
      </c>
      <c r="B30" s="28" t="s">
        <v>47</v>
      </c>
      <c r="C30" s="16">
        <v>7745535</v>
      </c>
      <c r="D30" s="16">
        <v>7300000</v>
      </c>
      <c r="E30" s="28" t="s">
        <v>48</v>
      </c>
      <c r="F30" s="13">
        <v>0</v>
      </c>
      <c r="G30" s="13"/>
    </row>
    <row r="31" spans="1:8" x14ac:dyDescent="0.25">
      <c r="A31" s="11"/>
      <c r="B31" s="15" t="s">
        <v>49</v>
      </c>
      <c r="C31" s="16">
        <v>252717179</v>
      </c>
      <c r="D31" s="16">
        <v>238264145</v>
      </c>
      <c r="E31" s="28"/>
      <c r="F31" s="13"/>
      <c r="G31" s="13"/>
    </row>
    <row r="32" spans="1:8" x14ac:dyDescent="0.25">
      <c r="A32" s="29">
        <v>22</v>
      </c>
      <c r="B32" s="30" t="s">
        <v>50</v>
      </c>
      <c r="C32" s="31">
        <f>+C28+C25+C18</f>
        <v>715560304</v>
      </c>
      <c r="D32" s="31">
        <f>SUM(D18+D25+D28)</f>
        <v>450190100</v>
      </c>
      <c r="E32" s="30" t="s">
        <v>51</v>
      </c>
      <c r="F32" s="31">
        <f>+F28+F26+F25+F18</f>
        <v>456047003</v>
      </c>
      <c r="G32" s="31">
        <f>+G28+G26+G25+G18</f>
        <v>450190100</v>
      </c>
      <c r="H32" s="32">
        <f>+D32-G32</f>
        <v>0</v>
      </c>
    </row>
    <row r="34" spans="7:7" x14ac:dyDescent="0.25">
      <c r="G34" s="32"/>
    </row>
  </sheetData>
  <mergeCells count="12">
    <mergeCell ref="A8:A9"/>
    <mergeCell ref="B8:B9"/>
    <mergeCell ref="C8:C9"/>
    <mergeCell ref="D8:D9"/>
    <mergeCell ref="E8:E9"/>
    <mergeCell ref="F8:F9"/>
    <mergeCell ref="G8:G9"/>
    <mergeCell ref="B1:D1"/>
    <mergeCell ref="B3:G3"/>
    <mergeCell ref="B4:G4"/>
    <mergeCell ref="B5:G5"/>
    <mergeCell ref="B6:E6"/>
  </mergeCells>
  <pageMargins left="0.7" right="0.7" top="0.75" bottom="0.75" header="0.3" footer="0.3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2"/>
  <sheetViews>
    <sheetView topLeftCell="A4" workbookViewId="0">
      <selection activeCell="C8" sqref="C8:G9"/>
    </sheetView>
  </sheetViews>
  <sheetFormatPr defaultRowHeight="15" x14ac:dyDescent="0.25"/>
  <cols>
    <col min="1" max="1" width="9.140625" style="34"/>
    <col min="2" max="2" width="32.5703125" style="34" customWidth="1"/>
    <col min="3" max="3" width="10.42578125" style="34" customWidth="1"/>
    <col min="4" max="4" width="12.28515625" style="34" customWidth="1"/>
    <col min="5" max="5" width="35.140625" style="34" customWidth="1"/>
    <col min="6" max="6" width="15.140625" style="34" customWidth="1"/>
    <col min="7" max="7" width="14.85546875" style="34" customWidth="1"/>
    <col min="8" max="16384" width="9.140625" style="34"/>
  </cols>
  <sheetData>
    <row r="1" spans="1:7" x14ac:dyDescent="0.25">
      <c r="A1" s="1"/>
      <c r="B1" s="300" t="s">
        <v>288</v>
      </c>
      <c r="C1" s="301"/>
      <c r="D1" s="301"/>
      <c r="E1" s="3"/>
      <c r="F1" s="4"/>
      <c r="G1" s="4"/>
    </row>
    <row r="2" spans="1:7" x14ac:dyDescent="0.25">
      <c r="A2" s="1"/>
      <c r="B2" s="3"/>
      <c r="C2" s="3"/>
      <c r="D2" s="3"/>
      <c r="E2" s="3"/>
      <c r="F2" s="5"/>
      <c r="G2" s="5"/>
    </row>
    <row r="3" spans="1:7" ht="15.75" x14ac:dyDescent="0.25">
      <c r="A3" s="1"/>
      <c r="B3" s="302" t="s">
        <v>0</v>
      </c>
      <c r="C3" s="302"/>
      <c r="D3" s="302"/>
      <c r="E3" s="302"/>
      <c r="F3" s="303"/>
      <c r="G3" s="303"/>
    </row>
    <row r="4" spans="1:7" ht="15.75" x14ac:dyDescent="0.25">
      <c r="A4" s="1"/>
      <c r="B4" s="302" t="s">
        <v>258</v>
      </c>
      <c r="C4" s="302"/>
      <c r="D4" s="302"/>
      <c r="E4" s="302"/>
      <c r="F4" s="303"/>
      <c r="G4" s="303"/>
    </row>
    <row r="5" spans="1:7" ht="15.75" x14ac:dyDescent="0.25">
      <c r="A5" s="1"/>
      <c r="B5" s="302" t="s">
        <v>54</v>
      </c>
      <c r="C5" s="302"/>
      <c r="D5" s="302"/>
      <c r="E5" s="302"/>
      <c r="F5" s="302"/>
      <c r="G5" s="302"/>
    </row>
    <row r="6" spans="1:7" x14ac:dyDescent="0.25">
      <c r="A6" s="1"/>
      <c r="B6" s="304"/>
      <c r="C6" s="304"/>
      <c r="D6" s="304"/>
      <c r="E6" s="304"/>
      <c r="F6" s="4"/>
      <c r="G6" s="4" t="s">
        <v>2</v>
      </c>
    </row>
    <row r="7" spans="1:7" x14ac:dyDescent="0.25">
      <c r="A7" s="8"/>
      <c r="B7" s="9" t="s">
        <v>3</v>
      </c>
      <c r="C7" s="9" t="s">
        <v>4</v>
      </c>
      <c r="D7" s="9" t="s">
        <v>5</v>
      </c>
      <c r="E7" s="10" t="s">
        <v>6</v>
      </c>
      <c r="F7" s="10" t="s">
        <v>7</v>
      </c>
      <c r="G7" s="10" t="s">
        <v>8</v>
      </c>
    </row>
    <row r="8" spans="1:7" ht="15" customHeight="1" x14ac:dyDescent="0.25">
      <c r="A8" s="305" t="s">
        <v>9</v>
      </c>
      <c r="B8" s="299" t="s">
        <v>10</v>
      </c>
      <c r="C8" s="299" t="s">
        <v>259</v>
      </c>
      <c r="D8" s="299" t="s">
        <v>260</v>
      </c>
      <c r="E8" s="299" t="s">
        <v>10</v>
      </c>
      <c r="F8" s="299" t="s">
        <v>259</v>
      </c>
      <c r="G8" s="299" t="s">
        <v>260</v>
      </c>
    </row>
    <row r="9" spans="1:7" x14ac:dyDescent="0.25">
      <c r="A9" s="306"/>
      <c r="B9" s="299"/>
      <c r="C9" s="299"/>
      <c r="D9" s="299"/>
      <c r="E9" s="299"/>
      <c r="F9" s="299"/>
      <c r="G9" s="299"/>
    </row>
    <row r="10" spans="1:7" x14ac:dyDescent="0.25">
      <c r="A10" s="11">
        <v>1</v>
      </c>
      <c r="B10" s="12" t="s">
        <v>11</v>
      </c>
      <c r="C10" s="13"/>
      <c r="D10" s="13"/>
      <c r="E10" s="12" t="s">
        <v>12</v>
      </c>
      <c r="F10" s="14"/>
      <c r="G10" s="14"/>
    </row>
    <row r="11" spans="1:7" x14ac:dyDescent="0.25">
      <c r="A11" s="11">
        <v>2</v>
      </c>
      <c r="B11" s="15" t="s">
        <v>13</v>
      </c>
      <c r="C11" s="13">
        <f>+'1. Bakonybél'!C11-'2.2 önként vállalt'!C11</f>
        <v>18181758</v>
      </c>
      <c r="D11" s="13">
        <f>+'1. Bakonybél'!D11-'2.2 önként vállalt'!D11</f>
        <v>17178000</v>
      </c>
      <c r="E11" s="15" t="s">
        <v>14</v>
      </c>
      <c r="F11" s="13">
        <f>+'1. Bakonybél'!F11-'2.2 önként vállalt'!F11</f>
        <v>54094502</v>
      </c>
      <c r="G11" s="13">
        <f>+'1. Bakonybél'!G11-'2.2 önként vállalt'!G11</f>
        <v>45633660</v>
      </c>
    </row>
    <row r="12" spans="1:7" x14ac:dyDescent="0.25">
      <c r="A12" s="11">
        <v>3</v>
      </c>
      <c r="B12" s="15" t="s">
        <v>15</v>
      </c>
      <c r="C12" s="13">
        <f>+'1. Bakonybél'!C12-'2.2 önként vállalt'!C12</f>
        <v>41149423</v>
      </c>
      <c r="D12" s="13">
        <f>+'1. Bakonybél'!D12-'2.2 önként vállalt'!D12</f>
        <v>39600000</v>
      </c>
      <c r="E12" s="15" t="s">
        <v>16</v>
      </c>
      <c r="F12" s="13">
        <f>+'1. Bakonybél'!F12-'2.2 önként vállalt'!F12</f>
        <v>9271618</v>
      </c>
      <c r="G12" s="13">
        <f>+'1. Bakonybél'!G12-'2.2 önként vállalt'!G12</f>
        <v>8624341</v>
      </c>
    </row>
    <row r="13" spans="1:7" x14ac:dyDescent="0.25">
      <c r="A13" s="11">
        <v>4</v>
      </c>
      <c r="B13" s="15" t="s">
        <v>17</v>
      </c>
      <c r="C13" s="13">
        <f>+'1. Bakonybél'!C13-'2.2 önként vállalt'!C13</f>
        <v>132421990</v>
      </c>
      <c r="D13" s="13">
        <f>+'1. Bakonybél'!D13-'2.2 önként vállalt'!D13</f>
        <v>121320955</v>
      </c>
      <c r="E13" s="15" t="s">
        <v>18</v>
      </c>
      <c r="F13" s="13">
        <f>+'1. Bakonybél'!F13-'2.2 önként vállalt'!F13</f>
        <v>102738030</v>
      </c>
      <c r="G13" s="13">
        <f>+'1. Bakonybél'!G13-'2.2 önként vállalt'!G13</f>
        <v>97232190</v>
      </c>
    </row>
    <row r="14" spans="1:7" x14ac:dyDescent="0.25">
      <c r="A14" s="11">
        <v>5</v>
      </c>
      <c r="B14" s="15" t="s">
        <v>19</v>
      </c>
      <c r="C14" s="13">
        <f>+'1. Bakonybél'!C14-'2.2 önként vállalt'!C14</f>
        <v>12871049</v>
      </c>
      <c r="D14" s="13">
        <f>+'1. Bakonybél'!D14-'2.2 önként vállalt'!D14</f>
        <v>24368000</v>
      </c>
      <c r="E14" s="15" t="s">
        <v>20</v>
      </c>
      <c r="F14" s="13">
        <f>+'1. Bakonybél'!F14-'2.2 önként vállalt'!F14</f>
        <v>6405240</v>
      </c>
      <c r="G14" s="13">
        <f>+'1. Bakonybél'!G14-'2.2 önként vállalt'!G14</f>
        <v>7268000</v>
      </c>
    </row>
    <row r="15" spans="1:7" x14ac:dyDescent="0.25">
      <c r="A15" s="11">
        <v>6</v>
      </c>
      <c r="B15" s="15" t="s">
        <v>21</v>
      </c>
      <c r="C15" s="13">
        <f>+'1. Bakonybél'!C15-'2.2 önként vállalt'!C15</f>
        <v>0</v>
      </c>
      <c r="D15" s="13">
        <f>+'1. Bakonybél'!D15-'2.2 önként vállalt'!D15</f>
        <v>0</v>
      </c>
      <c r="E15" s="15" t="s">
        <v>22</v>
      </c>
      <c r="F15" s="13">
        <f>+'1. Bakonybél'!F15-'2.2 önként vállalt'!F15</f>
        <v>12643845</v>
      </c>
      <c r="G15" s="13">
        <f>+'1. Bakonybél'!G15-'2.2 önként vállalt'!G15</f>
        <v>11449119</v>
      </c>
    </row>
    <row r="16" spans="1:7" x14ac:dyDescent="0.25">
      <c r="A16" s="11">
        <v>7</v>
      </c>
      <c r="B16" s="15" t="s">
        <v>23</v>
      </c>
      <c r="C16" s="13">
        <f>+'1. Bakonybél'!C16-'2.2 önként vállalt'!C16</f>
        <v>3626360</v>
      </c>
      <c r="D16" s="13">
        <f>+'1. Bakonybél'!D16-'2.2 önként vállalt'!D16</f>
        <v>0</v>
      </c>
      <c r="E16" s="16" t="s">
        <v>24</v>
      </c>
      <c r="F16" s="13">
        <f>+'1. Bakonybél'!F16-'2.2 önként vállalt'!F16</f>
        <v>0</v>
      </c>
      <c r="G16" s="13">
        <f>+'1. Bakonybél'!G16-'2.2 önként vállalt'!G16</f>
        <v>0</v>
      </c>
    </row>
    <row r="17" spans="1:8" x14ac:dyDescent="0.25">
      <c r="A17" s="11">
        <v>8</v>
      </c>
      <c r="B17" s="15" t="s">
        <v>25</v>
      </c>
      <c r="C17" s="13">
        <f>+'1. Bakonybél'!C17-'2.2 önként vállalt'!C17</f>
        <v>0</v>
      </c>
      <c r="D17" s="13">
        <f>+'1. Bakonybél'!D17-'2.2 önként vállalt'!D17</f>
        <v>0</v>
      </c>
      <c r="E17" s="15" t="s">
        <v>26</v>
      </c>
      <c r="F17" s="13">
        <f>+'1. Bakonybél'!F17-'2.2 önként vállalt'!F17</f>
        <v>0</v>
      </c>
      <c r="G17" s="13">
        <f>+'1. Bakonybél'!G17-'2.2 önként vállalt'!G17</f>
        <v>0</v>
      </c>
    </row>
    <row r="18" spans="1:8" x14ac:dyDescent="0.25">
      <c r="A18" s="17">
        <v>9</v>
      </c>
      <c r="B18" s="18" t="s">
        <v>27</v>
      </c>
      <c r="C18" s="18">
        <f>SUM(C11:C17)</f>
        <v>208250580</v>
      </c>
      <c r="D18" s="18">
        <f>SUM(D11:D17)</f>
        <v>202466955</v>
      </c>
      <c r="E18" s="19" t="s">
        <v>28</v>
      </c>
      <c r="F18" s="19">
        <f>SUM(F11:F17)</f>
        <v>185153235</v>
      </c>
      <c r="G18" s="19">
        <f>SUM(G11:G17)</f>
        <v>170207310</v>
      </c>
    </row>
    <row r="19" spans="1:8" x14ac:dyDescent="0.25">
      <c r="A19" s="11">
        <v>10</v>
      </c>
      <c r="B19" s="12" t="s">
        <v>29</v>
      </c>
      <c r="C19" s="13"/>
      <c r="D19" s="13"/>
      <c r="E19" s="12" t="s">
        <v>30</v>
      </c>
      <c r="F19" s="13"/>
      <c r="G19" s="13"/>
    </row>
    <row r="20" spans="1:8" x14ac:dyDescent="0.25">
      <c r="A20" s="11">
        <v>11</v>
      </c>
      <c r="B20" s="15" t="s">
        <v>31</v>
      </c>
      <c r="C20" s="13">
        <f>+'1. Bakonybél'!C20-'2.2 önként vállalt'!C20</f>
        <v>0</v>
      </c>
      <c r="D20" s="13">
        <f>+'1. Bakonybél'!D20-'2.2 önként vállalt'!D20</f>
        <v>0</v>
      </c>
      <c r="E20" s="15" t="s">
        <v>32</v>
      </c>
      <c r="F20" s="13">
        <f>+'1. Bakonybél'!F20-'2.2 önként vállalt'!F20</f>
        <v>34918781</v>
      </c>
      <c r="G20" s="13">
        <f>+'1. Bakonybél'!G20-'2.2 önként vállalt'!G20</f>
        <v>4404500</v>
      </c>
    </row>
    <row r="21" spans="1:8" x14ac:dyDescent="0.25">
      <c r="A21" s="11">
        <v>12</v>
      </c>
      <c r="B21" s="15" t="s">
        <v>33</v>
      </c>
      <c r="C21" s="13">
        <f>+'1. Bakonybél'!C21-'2.2 önként vállalt'!C21</f>
        <v>245319410</v>
      </c>
      <c r="D21" s="13">
        <f>+'1. Bakonybél'!D21-'2.2 önként vállalt'!D21</f>
        <v>0</v>
      </c>
      <c r="E21" s="20" t="s">
        <v>34</v>
      </c>
      <c r="F21" s="13">
        <f>+'1. Bakonybél'!F21-'2.2 önként vállalt'!F21</f>
        <v>139925554</v>
      </c>
      <c r="G21" s="13">
        <f>+'1. Bakonybél'!G21-'2.2 önként vállalt'!G21</f>
        <v>182930392</v>
      </c>
    </row>
    <row r="22" spans="1:8" x14ac:dyDescent="0.25">
      <c r="A22" s="11">
        <v>13</v>
      </c>
      <c r="B22" s="15" t="s">
        <v>35</v>
      </c>
      <c r="C22" s="13">
        <f>+'1. Bakonybél'!C22-'2.2 önként vállalt'!C22</f>
        <v>0</v>
      </c>
      <c r="D22" s="13">
        <f>+'1. Bakonybél'!D22-'2.2 önként vállalt'!D22</f>
        <v>0</v>
      </c>
      <c r="E22" s="15" t="s">
        <v>36</v>
      </c>
      <c r="F22" s="13">
        <f>+'1. Bakonybél'!F22-'2.2 önként vállalt'!F22</f>
        <v>0</v>
      </c>
      <c r="G22" s="13">
        <f>+'1. Bakonybél'!G22-'2.2 önként vállalt'!G22</f>
        <v>0</v>
      </c>
    </row>
    <row r="23" spans="1:8" x14ac:dyDescent="0.25">
      <c r="A23" s="11">
        <v>14</v>
      </c>
      <c r="B23" s="15" t="s">
        <v>37</v>
      </c>
      <c r="C23" s="13">
        <f>+'1. Bakonybél'!C23-'2.2 önként vállalt'!C23</f>
        <v>0</v>
      </c>
      <c r="D23" s="13">
        <f>+'1. Bakonybél'!D23-'2.2 önként vállalt'!D23</f>
        <v>0</v>
      </c>
      <c r="E23" s="15" t="s">
        <v>38</v>
      </c>
      <c r="F23" s="13">
        <f>+'1. Bakonybél'!F23-'2.2 önként vállalt'!F23</f>
        <v>0</v>
      </c>
      <c r="G23" s="13">
        <f>+'1. Bakonybél'!G23-'2.2 önként vállalt'!G23</f>
        <v>0</v>
      </c>
    </row>
    <row r="24" spans="1:8" x14ac:dyDescent="0.25">
      <c r="A24" s="11">
        <v>15</v>
      </c>
      <c r="B24" s="4"/>
      <c r="C24" s="13">
        <f>+'1. Bakonybél'!C24-'2.2 önként vállalt'!C24</f>
        <v>0</v>
      </c>
      <c r="D24" s="13">
        <f>+'1. Bakonybél'!D24-'2.2 önként vállalt'!D24</f>
        <v>0</v>
      </c>
      <c r="E24" s="15" t="s">
        <v>39</v>
      </c>
      <c r="F24" s="13">
        <f>+'1. Bakonybél'!F24-'2.2 önként vállalt'!F24</f>
        <v>0</v>
      </c>
      <c r="G24" s="13">
        <f>+'1. Bakonybél'!G24-'2.2 önként vállalt'!G24</f>
        <v>0</v>
      </c>
    </row>
    <row r="25" spans="1:8" x14ac:dyDescent="0.25">
      <c r="A25" s="11">
        <v>16</v>
      </c>
      <c r="B25" s="21" t="s">
        <v>40</v>
      </c>
      <c r="C25" s="22">
        <f>SUM(C19:C24)</f>
        <v>245319410</v>
      </c>
      <c r="D25" s="22">
        <f>SUM(D19:D24)</f>
        <v>0</v>
      </c>
      <c r="E25" s="21" t="s">
        <v>41</v>
      </c>
      <c r="F25" s="19">
        <f>SUM(F19:F24)</f>
        <v>174844335</v>
      </c>
      <c r="G25" s="19">
        <f>SUM(G19:G24)</f>
        <v>187334892</v>
      </c>
    </row>
    <row r="26" spans="1:8" x14ac:dyDescent="0.25">
      <c r="A26" s="11">
        <v>17</v>
      </c>
      <c r="B26" s="23" t="s">
        <v>42</v>
      </c>
      <c r="C26" s="24">
        <v>0</v>
      </c>
      <c r="D26" s="24">
        <v>0</v>
      </c>
      <c r="E26" s="23" t="s">
        <v>42</v>
      </c>
      <c r="F26" s="24">
        <v>0</v>
      </c>
      <c r="G26" s="24">
        <v>0</v>
      </c>
    </row>
    <row r="27" spans="1:8" x14ac:dyDescent="0.25">
      <c r="A27" s="11">
        <v>18</v>
      </c>
      <c r="B27" s="25"/>
      <c r="C27" s="13"/>
      <c r="D27" s="13"/>
      <c r="E27" s="25"/>
      <c r="F27" s="13"/>
      <c r="G27" s="13"/>
    </row>
    <row r="28" spans="1:8" x14ac:dyDescent="0.25">
      <c r="A28" s="11">
        <v>19</v>
      </c>
      <c r="B28" s="26" t="s">
        <v>43</v>
      </c>
      <c r="C28" s="26">
        <f>+C29+C30</f>
        <v>7745535</v>
      </c>
      <c r="D28" s="26">
        <f>+D29+D30+D31</f>
        <v>243373895</v>
      </c>
      <c r="E28" s="12" t="s">
        <v>44</v>
      </c>
      <c r="F28" s="24">
        <f>+F29+F30</f>
        <v>94955661</v>
      </c>
      <c r="G28" s="24">
        <f>+G29+G30</f>
        <v>88298648</v>
      </c>
    </row>
    <row r="29" spans="1:8" x14ac:dyDescent="0.25">
      <c r="A29" s="11">
        <v>20</v>
      </c>
      <c r="B29" s="27" t="s">
        <v>45</v>
      </c>
      <c r="C29" s="16">
        <f>+'1. Bakonybél'!C29-'2.2 önként vállalt'!C29</f>
        <v>0</v>
      </c>
      <c r="D29" s="16">
        <f>+'1. Bakonybél'!D29-'2.2 önként vállalt'!D29</f>
        <v>0</v>
      </c>
      <c r="E29" s="28" t="s">
        <v>46</v>
      </c>
      <c r="F29" s="13">
        <f>+'1. Bakonybél'!F29-'2.2 önként vállalt'!F29</f>
        <v>94955661</v>
      </c>
      <c r="G29" s="13">
        <f>+'1. Bakonybél'!G29-'2.2 önként vállalt'!G29</f>
        <v>88298648</v>
      </c>
    </row>
    <row r="30" spans="1:8" x14ac:dyDescent="0.25">
      <c r="A30" s="11">
        <v>21</v>
      </c>
      <c r="B30" s="28" t="s">
        <v>47</v>
      </c>
      <c r="C30" s="16">
        <f>+'1. Bakonybél'!C30-'2.2 önként vállalt'!C30</f>
        <v>7745535</v>
      </c>
      <c r="D30" s="16">
        <f>+'1. Bakonybél'!D30-'2.2 önként vállalt'!D30</f>
        <v>7300000</v>
      </c>
      <c r="E30" s="28" t="s">
        <v>48</v>
      </c>
      <c r="F30" s="13">
        <f>+'1. Bakonybél'!F30-'2.2 önként vállalt'!F30</f>
        <v>0</v>
      </c>
      <c r="G30" s="13">
        <f>+'1. Bakonybél'!G30-'2.2 önként vállalt'!G30</f>
        <v>0</v>
      </c>
    </row>
    <row r="31" spans="1:8" x14ac:dyDescent="0.25">
      <c r="A31" s="11"/>
      <c r="B31" s="15" t="s">
        <v>49</v>
      </c>
      <c r="C31" s="16">
        <f>+'1. Bakonybél'!C31-'2.2 önként vállalt'!C31</f>
        <v>252717179</v>
      </c>
      <c r="D31" s="16">
        <f>+'1. Bakonybél'!D31-'2.2 önként vállalt'!D31</f>
        <v>236073895</v>
      </c>
      <c r="E31" s="28"/>
      <c r="F31" s="13">
        <f>+'1. Bakonybél'!F31-'2.2 önként vállalt'!F31</f>
        <v>0</v>
      </c>
      <c r="G31" s="13">
        <f>+'1. Bakonybél'!G31-'2.2 önként vállalt'!G31</f>
        <v>0</v>
      </c>
    </row>
    <row r="32" spans="1:8" x14ac:dyDescent="0.25">
      <c r="A32" s="29">
        <v>22</v>
      </c>
      <c r="B32" s="30" t="s">
        <v>50</v>
      </c>
      <c r="C32" s="31">
        <f>SUM(C18+C25+C28+C26)</f>
        <v>461315525</v>
      </c>
      <c r="D32" s="31">
        <f>SUM(D18+D25+D28)</f>
        <v>445840850</v>
      </c>
      <c r="E32" s="30" t="s">
        <v>51</v>
      </c>
      <c r="F32" s="31">
        <f>+F28+F26+F25+F18</f>
        <v>454953231</v>
      </c>
      <c r="G32" s="31">
        <f>+G28+G26+G25+G18</f>
        <v>445840850</v>
      </c>
      <c r="H32" s="32">
        <f>+G32-D32</f>
        <v>0</v>
      </c>
    </row>
  </sheetData>
  <mergeCells count="12">
    <mergeCell ref="A8:A9"/>
    <mergeCell ref="B8:B9"/>
    <mergeCell ref="C8:C9"/>
    <mergeCell ref="D8:D9"/>
    <mergeCell ref="E8:E9"/>
    <mergeCell ref="F8:F9"/>
    <mergeCell ref="G8:G9"/>
    <mergeCell ref="B1:D1"/>
    <mergeCell ref="B3:G3"/>
    <mergeCell ref="B4:G4"/>
    <mergeCell ref="B5:G5"/>
    <mergeCell ref="B6:E6"/>
  </mergeCells>
  <pageMargins left="0.7" right="0.7" top="0.75" bottom="0.75" header="0.3" footer="0.3"/>
  <pageSetup paperSize="9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4"/>
  <sheetViews>
    <sheetView workbookViewId="0">
      <selection activeCell="C8" sqref="C8:G9"/>
    </sheetView>
  </sheetViews>
  <sheetFormatPr defaultRowHeight="15" x14ac:dyDescent="0.25"/>
  <cols>
    <col min="2" max="2" width="32.5703125" customWidth="1"/>
    <col min="3" max="3" width="10.42578125" customWidth="1"/>
    <col min="4" max="4" width="12.28515625" customWidth="1"/>
    <col min="5" max="5" width="35.140625" customWidth="1"/>
    <col min="6" max="6" width="15.140625" customWidth="1"/>
    <col min="7" max="7" width="14.85546875" customWidth="1"/>
  </cols>
  <sheetData>
    <row r="1" spans="1:7" x14ac:dyDescent="0.25">
      <c r="A1" s="1"/>
      <c r="B1" s="300" t="s">
        <v>263</v>
      </c>
      <c r="C1" s="301"/>
      <c r="D1" s="301"/>
      <c r="E1" s="3"/>
      <c r="F1" s="4"/>
      <c r="G1" s="4"/>
    </row>
    <row r="2" spans="1:7" x14ac:dyDescent="0.25">
      <c r="A2" s="1"/>
      <c r="B2" s="3"/>
      <c r="C2" s="3"/>
      <c r="D2" s="3"/>
      <c r="E2" s="3"/>
      <c r="F2" s="5"/>
      <c r="G2" s="5"/>
    </row>
    <row r="3" spans="1:7" ht="15.75" x14ac:dyDescent="0.25">
      <c r="A3" s="1"/>
      <c r="B3" s="302" t="s">
        <v>0</v>
      </c>
      <c r="C3" s="302"/>
      <c r="D3" s="302"/>
      <c r="E3" s="302"/>
      <c r="F3" s="303"/>
      <c r="G3" s="303"/>
    </row>
    <row r="4" spans="1:7" ht="15.75" x14ac:dyDescent="0.25">
      <c r="A4" s="1"/>
      <c r="B4" s="302" t="s">
        <v>258</v>
      </c>
      <c r="C4" s="302"/>
      <c r="D4" s="302"/>
      <c r="E4" s="302"/>
      <c r="F4" s="303"/>
      <c r="G4" s="303"/>
    </row>
    <row r="5" spans="1:7" ht="15.75" x14ac:dyDescent="0.25">
      <c r="A5" s="1"/>
      <c r="B5" s="302" t="s">
        <v>1</v>
      </c>
      <c r="C5" s="302"/>
      <c r="D5" s="302"/>
      <c r="E5" s="302"/>
      <c r="F5" s="302"/>
      <c r="G5" s="302"/>
    </row>
    <row r="6" spans="1:7" x14ac:dyDescent="0.25">
      <c r="A6" s="1"/>
      <c r="B6" s="304"/>
      <c r="C6" s="304"/>
      <c r="D6" s="304"/>
      <c r="E6" s="304"/>
      <c r="F6" s="4"/>
      <c r="G6" s="4" t="s">
        <v>2</v>
      </c>
    </row>
    <row r="7" spans="1:7" x14ac:dyDescent="0.25">
      <c r="A7" s="8"/>
      <c r="B7" s="9" t="s">
        <v>3</v>
      </c>
      <c r="C7" s="9" t="s">
        <v>4</v>
      </c>
      <c r="D7" s="9" t="s">
        <v>5</v>
      </c>
      <c r="E7" s="10" t="s">
        <v>6</v>
      </c>
      <c r="F7" s="10" t="s">
        <v>7</v>
      </c>
      <c r="G7" s="10" t="s">
        <v>8</v>
      </c>
    </row>
    <row r="8" spans="1:7" ht="15" customHeight="1" x14ac:dyDescent="0.25">
      <c r="A8" s="305" t="s">
        <v>9</v>
      </c>
      <c r="B8" s="299" t="s">
        <v>10</v>
      </c>
      <c r="C8" s="299" t="s">
        <v>259</v>
      </c>
      <c r="D8" s="299" t="s">
        <v>260</v>
      </c>
      <c r="E8" s="299" t="s">
        <v>10</v>
      </c>
      <c r="F8" s="299" t="s">
        <v>259</v>
      </c>
      <c r="G8" s="299" t="s">
        <v>260</v>
      </c>
    </row>
    <row r="9" spans="1:7" x14ac:dyDescent="0.25">
      <c r="A9" s="306"/>
      <c r="B9" s="299"/>
      <c r="C9" s="299"/>
      <c r="D9" s="299"/>
      <c r="E9" s="299"/>
      <c r="F9" s="299"/>
      <c r="G9" s="299"/>
    </row>
    <row r="10" spans="1:7" x14ac:dyDescent="0.25">
      <c r="A10" s="11">
        <v>1</v>
      </c>
      <c r="B10" s="12" t="s">
        <v>11</v>
      </c>
      <c r="C10" s="13"/>
      <c r="D10" s="13"/>
      <c r="E10" s="12" t="s">
        <v>12</v>
      </c>
      <c r="F10" s="14"/>
      <c r="G10" s="14"/>
    </row>
    <row r="11" spans="1:7" x14ac:dyDescent="0.25">
      <c r="A11" s="11">
        <v>2</v>
      </c>
      <c r="B11" s="15" t="s">
        <v>13</v>
      </c>
      <c r="C11" s="13">
        <v>1527600</v>
      </c>
      <c r="D11" s="13">
        <v>2159000</v>
      </c>
      <c r="E11" s="15" t="s">
        <v>14</v>
      </c>
      <c r="F11" s="13">
        <v>0</v>
      </c>
      <c r="G11" s="13">
        <v>1250000</v>
      </c>
    </row>
    <row r="12" spans="1:7" x14ac:dyDescent="0.25">
      <c r="A12" s="11">
        <v>3</v>
      </c>
      <c r="B12" s="15" t="s">
        <v>15</v>
      </c>
      <c r="C12" s="13"/>
      <c r="D12" s="13"/>
      <c r="E12" s="15" t="s">
        <v>16</v>
      </c>
      <c r="F12" s="13">
        <v>0</v>
      </c>
      <c r="G12" s="13">
        <v>218750</v>
      </c>
    </row>
    <row r="13" spans="1:7" x14ac:dyDescent="0.25">
      <c r="A13" s="11">
        <v>4</v>
      </c>
      <c r="B13" s="15" t="s">
        <v>17</v>
      </c>
      <c r="C13" s="4"/>
      <c r="D13" s="13"/>
      <c r="E13" s="15" t="s">
        <v>18</v>
      </c>
      <c r="F13" s="13">
        <v>1093772</v>
      </c>
      <c r="G13" s="13">
        <v>2880500</v>
      </c>
    </row>
    <row r="14" spans="1:7" x14ac:dyDescent="0.25">
      <c r="A14" s="11">
        <v>5</v>
      </c>
      <c r="B14" s="15" t="s">
        <v>19</v>
      </c>
      <c r="C14" s="13"/>
      <c r="D14" s="13"/>
      <c r="E14" s="15" t="s">
        <v>20</v>
      </c>
      <c r="F14" s="13">
        <v>0</v>
      </c>
      <c r="G14" s="13">
        <v>0</v>
      </c>
    </row>
    <row r="15" spans="1:7" x14ac:dyDescent="0.25">
      <c r="A15" s="11">
        <v>6</v>
      </c>
      <c r="B15" s="15" t="s">
        <v>21</v>
      </c>
      <c r="C15" s="13"/>
      <c r="D15" s="13"/>
      <c r="E15" s="15" t="s">
        <v>22</v>
      </c>
      <c r="F15" s="13">
        <v>0</v>
      </c>
      <c r="G15" s="13">
        <v>0</v>
      </c>
    </row>
    <row r="16" spans="1:7" x14ac:dyDescent="0.25">
      <c r="A16" s="11">
        <v>7</v>
      </c>
      <c r="B16" s="15" t="s">
        <v>23</v>
      </c>
      <c r="C16" s="13"/>
      <c r="D16" s="13"/>
      <c r="E16" s="16" t="s">
        <v>24</v>
      </c>
      <c r="F16" s="13"/>
      <c r="G16" s="13"/>
    </row>
    <row r="17" spans="1:8" x14ac:dyDescent="0.25">
      <c r="A17" s="11">
        <v>8</v>
      </c>
      <c r="B17" s="15" t="s">
        <v>25</v>
      </c>
      <c r="C17" s="13"/>
      <c r="D17" s="13"/>
      <c r="E17" s="15" t="s">
        <v>26</v>
      </c>
      <c r="F17" s="13"/>
      <c r="G17" s="13"/>
    </row>
    <row r="18" spans="1:8" x14ac:dyDescent="0.25">
      <c r="A18" s="17">
        <v>9</v>
      </c>
      <c r="B18" s="18" t="s">
        <v>27</v>
      </c>
      <c r="C18" s="18">
        <f>SUM(C11:C17)</f>
        <v>1527600</v>
      </c>
      <c r="D18" s="18">
        <f>SUM(D11:D17)</f>
        <v>2159000</v>
      </c>
      <c r="E18" s="19" t="s">
        <v>28</v>
      </c>
      <c r="F18" s="19">
        <f>SUM(F11:F17)</f>
        <v>1093772</v>
      </c>
      <c r="G18" s="19">
        <f>SUM(G11:G17)</f>
        <v>4349250</v>
      </c>
    </row>
    <row r="19" spans="1:8" x14ac:dyDescent="0.25">
      <c r="A19" s="11">
        <v>10</v>
      </c>
      <c r="B19" s="12" t="s">
        <v>29</v>
      </c>
      <c r="C19" s="13"/>
      <c r="D19" s="13"/>
      <c r="E19" s="12" t="s">
        <v>30</v>
      </c>
      <c r="F19" s="13"/>
      <c r="G19" s="13"/>
    </row>
    <row r="20" spans="1:8" x14ac:dyDescent="0.25">
      <c r="A20" s="11">
        <v>11</v>
      </c>
      <c r="B20" s="15" t="s">
        <v>31</v>
      </c>
      <c r="C20" s="13"/>
      <c r="D20" s="13"/>
      <c r="E20" s="15" t="s">
        <v>32</v>
      </c>
      <c r="F20" s="13">
        <v>0</v>
      </c>
      <c r="G20" s="13">
        <v>0</v>
      </c>
    </row>
    <row r="21" spans="1:8" x14ac:dyDescent="0.25">
      <c r="A21" s="11">
        <v>12</v>
      </c>
      <c r="B21" s="15" t="s">
        <v>33</v>
      </c>
      <c r="C21" s="13"/>
      <c r="D21" s="13"/>
      <c r="E21" s="20" t="s">
        <v>34</v>
      </c>
      <c r="F21" s="13">
        <v>0</v>
      </c>
      <c r="G21" s="13">
        <v>0</v>
      </c>
    </row>
    <row r="22" spans="1:8" x14ac:dyDescent="0.25">
      <c r="A22" s="11">
        <v>13</v>
      </c>
      <c r="B22" s="15" t="s">
        <v>35</v>
      </c>
      <c r="C22" s="13"/>
      <c r="D22" s="13"/>
      <c r="E22" s="15" t="s">
        <v>36</v>
      </c>
      <c r="F22" s="13"/>
      <c r="G22" s="13"/>
    </row>
    <row r="23" spans="1:8" x14ac:dyDescent="0.25">
      <c r="A23" s="11">
        <v>14</v>
      </c>
      <c r="B23" s="15" t="s">
        <v>37</v>
      </c>
      <c r="C23" s="13"/>
      <c r="D23" s="13"/>
      <c r="E23" s="15" t="s">
        <v>38</v>
      </c>
      <c r="F23" s="13"/>
      <c r="G23" s="13"/>
    </row>
    <row r="24" spans="1:8" x14ac:dyDescent="0.25">
      <c r="A24" s="11">
        <v>15</v>
      </c>
      <c r="B24" s="4"/>
      <c r="C24" s="13"/>
      <c r="D24" s="13"/>
      <c r="E24" s="15" t="s">
        <v>39</v>
      </c>
      <c r="F24" s="13"/>
      <c r="G24" s="13"/>
    </row>
    <row r="25" spans="1:8" x14ac:dyDescent="0.25">
      <c r="A25" s="11">
        <v>16</v>
      </c>
      <c r="B25" s="21" t="s">
        <v>40</v>
      </c>
      <c r="C25" s="22">
        <f>SUM(C19:C24)</f>
        <v>0</v>
      </c>
      <c r="D25" s="22">
        <f>SUM(D19:D24)</f>
        <v>0</v>
      </c>
      <c r="E25" s="21" t="s">
        <v>41</v>
      </c>
      <c r="F25" s="19">
        <f>SUM(F19:F24)</f>
        <v>0</v>
      </c>
      <c r="G25" s="19">
        <f>SUM(G19:G24)</f>
        <v>0</v>
      </c>
    </row>
    <row r="26" spans="1:8" x14ac:dyDescent="0.25">
      <c r="A26" s="11">
        <v>17</v>
      </c>
      <c r="B26" s="23" t="s">
        <v>42</v>
      </c>
      <c r="C26" s="24">
        <v>0</v>
      </c>
      <c r="D26" s="24">
        <v>0</v>
      </c>
      <c r="E26" s="23" t="s">
        <v>42</v>
      </c>
      <c r="F26" s="24">
        <v>0</v>
      </c>
      <c r="G26" s="24">
        <v>0</v>
      </c>
    </row>
    <row r="27" spans="1:8" x14ac:dyDescent="0.25">
      <c r="A27" s="11">
        <v>18</v>
      </c>
      <c r="B27" s="25"/>
      <c r="C27" s="13"/>
      <c r="D27" s="13"/>
      <c r="E27" s="25"/>
      <c r="F27" s="13"/>
      <c r="G27" s="13"/>
    </row>
    <row r="28" spans="1:8" x14ac:dyDescent="0.25">
      <c r="A28" s="11">
        <v>19</v>
      </c>
      <c r="B28" s="26" t="s">
        <v>43</v>
      </c>
      <c r="C28" s="26">
        <f>+C29+C30</f>
        <v>0</v>
      </c>
      <c r="D28" s="26">
        <f>+D29+D30+D31</f>
        <v>2190250</v>
      </c>
      <c r="E28" s="12" t="s">
        <v>44</v>
      </c>
      <c r="F28" s="24">
        <f>+F29+F30</f>
        <v>0</v>
      </c>
      <c r="G28" s="24">
        <f>+G29+G30</f>
        <v>0</v>
      </c>
    </row>
    <row r="29" spans="1:8" x14ac:dyDescent="0.25">
      <c r="A29" s="11">
        <v>20</v>
      </c>
      <c r="B29" s="27" t="s">
        <v>45</v>
      </c>
      <c r="C29" s="16"/>
      <c r="D29" s="16">
        <v>0</v>
      </c>
      <c r="E29" s="28" t="s">
        <v>46</v>
      </c>
      <c r="F29" s="13">
        <v>0</v>
      </c>
      <c r="G29" s="13">
        <v>0</v>
      </c>
    </row>
    <row r="30" spans="1:8" x14ac:dyDescent="0.25">
      <c r="A30" s="11">
        <v>21</v>
      </c>
      <c r="B30" s="28" t="s">
        <v>47</v>
      </c>
      <c r="C30" s="16">
        <v>0</v>
      </c>
      <c r="D30" s="16">
        <v>0</v>
      </c>
      <c r="E30" s="28" t="s">
        <v>48</v>
      </c>
      <c r="F30" s="13">
        <v>0</v>
      </c>
      <c r="G30" s="13"/>
    </row>
    <row r="31" spans="1:8" x14ac:dyDescent="0.25">
      <c r="A31" s="11"/>
      <c r="B31" s="15" t="s">
        <v>49</v>
      </c>
      <c r="C31" s="16"/>
      <c r="D31" s="16">
        <v>2190250</v>
      </c>
      <c r="E31" s="28"/>
      <c r="F31" s="13"/>
      <c r="G31" s="13"/>
    </row>
    <row r="32" spans="1:8" x14ac:dyDescent="0.25">
      <c r="A32" s="29">
        <v>22</v>
      </c>
      <c r="B32" s="30" t="s">
        <v>50</v>
      </c>
      <c r="C32" s="31">
        <f>SUM(C18+C25+C28+C26)</f>
        <v>1527600</v>
      </c>
      <c r="D32" s="31">
        <f>SUM(D18+D25+D28)</f>
        <v>4349250</v>
      </c>
      <c r="E32" s="30" t="s">
        <v>51</v>
      </c>
      <c r="F32" s="31">
        <f>+F28+F26+F25+F18</f>
        <v>1093772</v>
      </c>
      <c r="G32" s="31">
        <f>+G28+G26+G25+G18</f>
        <v>4349250</v>
      </c>
      <c r="H32" s="32"/>
    </row>
    <row r="34" spans="7:7" x14ac:dyDescent="0.25">
      <c r="G34" s="32">
        <f>4349250-D32</f>
        <v>0</v>
      </c>
    </row>
  </sheetData>
  <mergeCells count="12">
    <mergeCell ref="F8:F9"/>
    <mergeCell ref="G8:G9"/>
    <mergeCell ref="B1:D1"/>
    <mergeCell ref="B3:G3"/>
    <mergeCell ref="B4:G4"/>
    <mergeCell ref="B5:G5"/>
    <mergeCell ref="B6:E6"/>
    <mergeCell ref="A8:A9"/>
    <mergeCell ref="B8:B9"/>
    <mergeCell ref="C8:C9"/>
    <mergeCell ref="D8:D9"/>
    <mergeCell ref="E8:E9"/>
  </mergeCells>
  <pageMargins left="0.7" right="0.7" top="0.75" bottom="0.75" header="0.3" footer="0.3"/>
  <pageSetup paperSize="9" scale="9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2"/>
  <sheetViews>
    <sheetView workbookViewId="0">
      <selection activeCell="B2" sqref="B2"/>
    </sheetView>
  </sheetViews>
  <sheetFormatPr defaultRowHeight="15" x14ac:dyDescent="0.25"/>
  <cols>
    <col min="1" max="1" width="9.140625" style="34"/>
    <col min="2" max="2" width="32.5703125" style="34" customWidth="1"/>
    <col min="3" max="3" width="10.42578125" style="34" customWidth="1"/>
    <col min="4" max="4" width="12.28515625" style="34" customWidth="1"/>
    <col min="5" max="5" width="35.140625" style="34" customWidth="1"/>
    <col min="6" max="6" width="15.140625" style="34" customWidth="1"/>
    <col min="7" max="7" width="14.85546875" style="34" customWidth="1"/>
    <col min="8" max="16384" width="9.140625" style="34"/>
  </cols>
  <sheetData>
    <row r="1" spans="1:7" x14ac:dyDescent="0.25">
      <c r="A1" s="1"/>
      <c r="B1" s="300" t="s">
        <v>289</v>
      </c>
      <c r="C1" s="301"/>
      <c r="D1" s="301"/>
      <c r="E1" s="3"/>
      <c r="F1" s="4"/>
      <c r="G1" s="4"/>
    </row>
    <row r="2" spans="1:7" x14ac:dyDescent="0.25">
      <c r="A2" s="1"/>
      <c r="B2" s="3"/>
      <c r="C2" s="3"/>
      <c r="D2" s="3"/>
      <c r="E2" s="3"/>
      <c r="F2" s="5"/>
      <c r="G2" s="5"/>
    </row>
    <row r="3" spans="1:7" ht="15.75" x14ac:dyDescent="0.25">
      <c r="A3" s="1"/>
      <c r="B3" s="302" t="s">
        <v>0</v>
      </c>
      <c r="C3" s="302"/>
      <c r="D3" s="302"/>
      <c r="E3" s="302"/>
      <c r="F3" s="303"/>
      <c r="G3" s="303"/>
    </row>
    <row r="4" spans="1:7" ht="15.75" x14ac:dyDescent="0.25">
      <c r="A4" s="1"/>
      <c r="B4" s="302" t="s">
        <v>252</v>
      </c>
      <c r="C4" s="302"/>
      <c r="D4" s="302"/>
      <c r="E4" s="302"/>
      <c r="F4" s="303"/>
      <c r="G4" s="303"/>
    </row>
    <row r="5" spans="1:7" ht="15.75" x14ac:dyDescent="0.25">
      <c r="A5" s="1"/>
      <c r="B5" s="302" t="s">
        <v>55</v>
      </c>
      <c r="C5" s="302"/>
      <c r="D5" s="302"/>
      <c r="E5" s="302"/>
      <c r="F5" s="302"/>
      <c r="G5" s="302"/>
    </row>
    <row r="6" spans="1:7" x14ac:dyDescent="0.25">
      <c r="A6" s="1"/>
      <c r="B6" s="304"/>
      <c r="C6" s="304"/>
      <c r="D6" s="304"/>
      <c r="E6" s="304"/>
      <c r="F6" s="4"/>
      <c r="G6" s="4" t="s">
        <v>2</v>
      </c>
    </row>
    <row r="7" spans="1:7" x14ac:dyDescent="0.25">
      <c r="A7" s="8"/>
      <c r="B7" s="9" t="s">
        <v>3</v>
      </c>
      <c r="C7" s="9" t="s">
        <v>4</v>
      </c>
      <c r="D7" s="9" t="s">
        <v>5</v>
      </c>
      <c r="E7" s="10" t="s">
        <v>6</v>
      </c>
      <c r="F7" s="10" t="s">
        <v>7</v>
      </c>
      <c r="G7" s="10" t="s">
        <v>8</v>
      </c>
    </row>
    <row r="8" spans="1:7" ht="15" customHeight="1" x14ac:dyDescent="0.25">
      <c r="A8" s="305" t="s">
        <v>9</v>
      </c>
      <c r="B8" s="299" t="s">
        <v>10</v>
      </c>
      <c r="C8" s="299" t="s">
        <v>253</v>
      </c>
      <c r="D8" s="299" t="s">
        <v>254</v>
      </c>
      <c r="E8" s="299" t="s">
        <v>10</v>
      </c>
      <c r="F8" s="299" t="s">
        <v>253</v>
      </c>
      <c r="G8" s="299" t="s">
        <v>254</v>
      </c>
    </row>
    <row r="9" spans="1:7" x14ac:dyDescent="0.25">
      <c r="A9" s="306"/>
      <c r="B9" s="299"/>
      <c r="C9" s="299"/>
      <c r="D9" s="299"/>
      <c r="E9" s="299"/>
      <c r="F9" s="299"/>
      <c r="G9" s="299"/>
    </row>
    <row r="10" spans="1:7" x14ac:dyDescent="0.25">
      <c r="A10" s="11">
        <v>1</v>
      </c>
      <c r="B10" s="12" t="s">
        <v>11</v>
      </c>
      <c r="C10" s="13"/>
      <c r="D10" s="13"/>
      <c r="E10" s="12" t="s">
        <v>12</v>
      </c>
      <c r="F10" s="14"/>
      <c r="G10" s="14"/>
    </row>
    <row r="11" spans="1:7" x14ac:dyDescent="0.25">
      <c r="A11" s="11">
        <v>2</v>
      </c>
      <c r="B11" s="15" t="s">
        <v>13</v>
      </c>
      <c r="C11" s="13">
        <v>0</v>
      </c>
      <c r="D11" s="13">
        <v>0</v>
      </c>
      <c r="E11" s="15" t="s">
        <v>14</v>
      </c>
      <c r="F11" s="13">
        <v>0</v>
      </c>
      <c r="G11" s="13">
        <v>0</v>
      </c>
    </row>
    <row r="12" spans="1:7" x14ac:dyDescent="0.25">
      <c r="A12" s="11">
        <v>3</v>
      </c>
      <c r="B12" s="15" t="s">
        <v>15</v>
      </c>
      <c r="C12" s="13"/>
      <c r="D12" s="13"/>
      <c r="E12" s="15" t="s">
        <v>16</v>
      </c>
      <c r="F12" s="13">
        <v>0</v>
      </c>
      <c r="G12" s="13">
        <v>0</v>
      </c>
    </row>
    <row r="13" spans="1:7" x14ac:dyDescent="0.25">
      <c r="A13" s="11">
        <v>4</v>
      </c>
      <c r="B13" s="15" t="s">
        <v>17</v>
      </c>
      <c r="C13" s="4"/>
      <c r="D13" s="13"/>
      <c r="E13" s="15" t="s">
        <v>18</v>
      </c>
      <c r="F13" s="13">
        <v>0</v>
      </c>
      <c r="G13" s="13">
        <v>0</v>
      </c>
    </row>
    <row r="14" spans="1:7" x14ac:dyDescent="0.25">
      <c r="A14" s="11">
        <v>5</v>
      </c>
      <c r="B14" s="15" t="s">
        <v>19</v>
      </c>
      <c r="C14" s="13"/>
      <c r="D14" s="13"/>
      <c r="E14" s="15" t="s">
        <v>20</v>
      </c>
      <c r="F14" s="13">
        <v>0</v>
      </c>
      <c r="G14" s="13">
        <v>0</v>
      </c>
    </row>
    <row r="15" spans="1:7" x14ac:dyDescent="0.25">
      <c r="A15" s="11">
        <v>6</v>
      </c>
      <c r="B15" s="15" t="s">
        <v>21</v>
      </c>
      <c r="C15" s="13"/>
      <c r="D15" s="13"/>
      <c r="E15" s="15" t="s">
        <v>22</v>
      </c>
      <c r="F15" s="13">
        <v>0</v>
      </c>
      <c r="G15" s="13">
        <v>0</v>
      </c>
    </row>
    <row r="16" spans="1:7" x14ac:dyDescent="0.25">
      <c r="A16" s="11">
        <v>7</v>
      </c>
      <c r="B16" s="15" t="s">
        <v>23</v>
      </c>
      <c r="C16" s="13"/>
      <c r="D16" s="13"/>
      <c r="E16" s="16" t="s">
        <v>24</v>
      </c>
      <c r="F16" s="13"/>
      <c r="G16" s="13"/>
    </row>
    <row r="17" spans="1:8" x14ac:dyDescent="0.25">
      <c r="A17" s="11">
        <v>8</v>
      </c>
      <c r="B17" s="15" t="s">
        <v>25</v>
      </c>
      <c r="C17" s="13"/>
      <c r="D17" s="13"/>
      <c r="E17" s="15" t="s">
        <v>26</v>
      </c>
      <c r="F17" s="13"/>
      <c r="G17" s="13"/>
    </row>
    <row r="18" spans="1:8" x14ac:dyDescent="0.25">
      <c r="A18" s="17">
        <v>9</v>
      </c>
      <c r="B18" s="18" t="s">
        <v>27</v>
      </c>
      <c r="C18" s="18">
        <f>SUM(C11:C17)</f>
        <v>0</v>
      </c>
      <c r="D18" s="18">
        <f>SUM(D11:D17)</f>
        <v>0</v>
      </c>
      <c r="E18" s="19" t="s">
        <v>28</v>
      </c>
      <c r="F18" s="19">
        <f>SUM(F11:F17)</f>
        <v>0</v>
      </c>
      <c r="G18" s="19">
        <f>SUM(G11:G17)</f>
        <v>0</v>
      </c>
    </row>
    <row r="19" spans="1:8" x14ac:dyDescent="0.25">
      <c r="A19" s="11">
        <v>10</v>
      </c>
      <c r="B19" s="12" t="s">
        <v>29</v>
      </c>
      <c r="C19" s="13"/>
      <c r="D19" s="13"/>
      <c r="E19" s="12" t="s">
        <v>30</v>
      </c>
      <c r="F19" s="13"/>
      <c r="G19" s="13"/>
    </row>
    <row r="20" spans="1:8" x14ac:dyDescent="0.25">
      <c r="A20" s="11">
        <v>11</v>
      </c>
      <c r="B20" s="15" t="s">
        <v>31</v>
      </c>
      <c r="C20" s="13"/>
      <c r="D20" s="13"/>
      <c r="E20" s="15" t="s">
        <v>32</v>
      </c>
      <c r="F20" s="13">
        <v>0</v>
      </c>
      <c r="G20" s="13">
        <v>0</v>
      </c>
    </row>
    <row r="21" spans="1:8" x14ac:dyDescent="0.25">
      <c r="A21" s="11">
        <v>12</v>
      </c>
      <c r="B21" s="15" t="s">
        <v>33</v>
      </c>
      <c r="C21" s="13"/>
      <c r="D21" s="13"/>
      <c r="E21" s="20" t="s">
        <v>34</v>
      </c>
      <c r="F21" s="13">
        <v>0</v>
      </c>
      <c r="G21" s="13">
        <v>0</v>
      </c>
    </row>
    <row r="22" spans="1:8" x14ac:dyDescent="0.25">
      <c r="A22" s="11">
        <v>13</v>
      </c>
      <c r="B22" s="15" t="s">
        <v>35</v>
      </c>
      <c r="C22" s="13"/>
      <c r="D22" s="13"/>
      <c r="E22" s="15" t="s">
        <v>36</v>
      </c>
      <c r="F22" s="13"/>
      <c r="G22" s="13"/>
    </row>
    <row r="23" spans="1:8" x14ac:dyDescent="0.25">
      <c r="A23" s="11">
        <v>14</v>
      </c>
      <c r="B23" s="15" t="s">
        <v>37</v>
      </c>
      <c r="C23" s="13"/>
      <c r="D23" s="13"/>
      <c r="E23" s="15" t="s">
        <v>38</v>
      </c>
      <c r="F23" s="13"/>
      <c r="G23" s="13"/>
    </row>
    <row r="24" spans="1:8" x14ac:dyDescent="0.25">
      <c r="A24" s="11">
        <v>15</v>
      </c>
      <c r="B24" s="4"/>
      <c r="C24" s="13"/>
      <c r="D24" s="13"/>
      <c r="E24" s="15" t="s">
        <v>39</v>
      </c>
      <c r="F24" s="13"/>
      <c r="G24" s="13"/>
    </row>
    <row r="25" spans="1:8" x14ac:dyDescent="0.25">
      <c r="A25" s="11">
        <v>16</v>
      </c>
      <c r="B25" s="21" t="s">
        <v>40</v>
      </c>
      <c r="C25" s="22">
        <f>SUM(C19:C24)</f>
        <v>0</v>
      </c>
      <c r="D25" s="22">
        <f>SUM(D19:D24)</f>
        <v>0</v>
      </c>
      <c r="E25" s="21" t="s">
        <v>41</v>
      </c>
      <c r="F25" s="19">
        <f>SUM(F19:F24)</f>
        <v>0</v>
      </c>
      <c r="G25" s="19">
        <f>SUM(G19:G24)</f>
        <v>0</v>
      </c>
    </row>
    <row r="26" spans="1:8" x14ac:dyDescent="0.25">
      <c r="A26" s="11">
        <v>17</v>
      </c>
      <c r="B26" s="23" t="s">
        <v>42</v>
      </c>
      <c r="C26" s="24">
        <v>0</v>
      </c>
      <c r="D26" s="24">
        <v>0</v>
      </c>
      <c r="E26" s="23" t="s">
        <v>42</v>
      </c>
      <c r="F26" s="24">
        <v>0</v>
      </c>
      <c r="G26" s="24">
        <v>0</v>
      </c>
    </row>
    <row r="27" spans="1:8" x14ac:dyDescent="0.25">
      <c r="A27" s="11">
        <v>18</v>
      </c>
      <c r="B27" s="25"/>
      <c r="C27" s="13"/>
      <c r="D27" s="13"/>
      <c r="E27" s="25"/>
      <c r="F27" s="13"/>
      <c r="G27" s="13"/>
    </row>
    <row r="28" spans="1:8" x14ac:dyDescent="0.25">
      <c r="A28" s="11">
        <v>19</v>
      </c>
      <c r="B28" s="26" t="s">
        <v>43</v>
      </c>
      <c r="C28" s="26">
        <f>+C29+C30</f>
        <v>0</v>
      </c>
      <c r="D28" s="26">
        <f>+D29+D30+D31</f>
        <v>0</v>
      </c>
      <c r="E28" s="12" t="s">
        <v>44</v>
      </c>
      <c r="F28" s="24">
        <f>+F29+F30</f>
        <v>0</v>
      </c>
      <c r="G28" s="24">
        <f>+G29+G30</f>
        <v>0</v>
      </c>
    </row>
    <row r="29" spans="1:8" x14ac:dyDescent="0.25">
      <c r="A29" s="11">
        <v>20</v>
      </c>
      <c r="B29" s="27" t="s">
        <v>45</v>
      </c>
      <c r="C29" s="16"/>
      <c r="D29" s="16">
        <v>0</v>
      </c>
      <c r="E29" s="28" t="s">
        <v>46</v>
      </c>
      <c r="F29" s="13">
        <v>0</v>
      </c>
      <c r="G29" s="13">
        <v>0</v>
      </c>
    </row>
    <row r="30" spans="1:8" x14ac:dyDescent="0.25">
      <c r="A30" s="11">
        <v>21</v>
      </c>
      <c r="B30" s="28" t="s">
        <v>47</v>
      </c>
      <c r="C30" s="16">
        <v>0</v>
      </c>
      <c r="D30" s="16">
        <v>0</v>
      </c>
      <c r="E30" s="28" t="s">
        <v>48</v>
      </c>
      <c r="F30" s="13">
        <v>0</v>
      </c>
      <c r="G30" s="13"/>
    </row>
    <row r="31" spans="1:8" x14ac:dyDescent="0.25">
      <c r="A31" s="11"/>
      <c r="B31" s="15" t="s">
        <v>49</v>
      </c>
      <c r="C31" s="16"/>
      <c r="D31" s="16">
        <v>0</v>
      </c>
      <c r="E31" s="28"/>
      <c r="F31" s="13"/>
      <c r="G31" s="13"/>
    </row>
    <row r="32" spans="1:8" x14ac:dyDescent="0.25">
      <c r="A32" s="29">
        <v>22</v>
      </c>
      <c r="B32" s="30" t="s">
        <v>50</v>
      </c>
      <c r="C32" s="31">
        <f>SUM(C18+C25+C28+C26)</f>
        <v>0</v>
      </c>
      <c r="D32" s="31">
        <f>SUM(D18+D25+D28)</f>
        <v>0</v>
      </c>
      <c r="E32" s="30" t="s">
        <v>51</v>
      </c>
      <c r="F32" s="31">
        <f>+F28+F26+F25+F18</f>
        <v>0</v>
      </c>
      <c r="G32" s="31">
        <f>+G28+G26+G25+G18</f>
        <v>0</v>
      </c>
      <c r="H32" s="32">
        <f>+G32-D32</f>
        <v>0</v>
      </c>
    </row>
  </sheetData>
  <mergeCells count="12">
    <mergeCell ref="A8:A9"/>
    <mergeCell ref="B8:B9"/>
    <mergeCell ref="C8:C9"/>
    <mergeCell ref="D8:D9"/>
    <mergeCell ref="E8:E9"/>
    <mergeCell ref="F8:F9"/>
    <mergeCell ref="G8:G9"/>
    <mergeCell ref="B1:D1"/>
    <mergeCell ref="B3:G3"/>
    <mergeCell ref="B4:G4"/>
    <mergeCell ref="B5:G5"/>
    <mergeCell ref="B6:E6"/>
  </mergeCells>
  <pageMargins left="0.7" right="0.7" top="0.75" bottom="0.75" header="0.3" footer="0.3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"/>
  <sheetViews>
    <sheetView workbookViewId="0">
      <selection activeCell="I8" sqref="I8"/>
    </sheetView>
  </sheetViews>
  <sheetFormatPr defaultRowHeight="15" x14ac:dyDescent="0.25"/>
  <cols>
    <col min="2" max="2" width="26.85546875" customWidth="1"/>
    <col min="6" max="6" width="22.42578125" customWidth="1"/>
  </cols>
  <sheetData>
    <row r="1" spans="1:7" s="34" customFormat="1" x14ac:dyDescent="0.25">
      <c r="A1" s="300" t="s">
        <v>264</v>
      </c>
      <c r="B1" s="300"/>
      <c r="C1" s="300"/>
      <c r="D1" s="300"/>
      <c r="E1" s="3"/>
      <c r="F1" s="4"/>
      <c r="G1" s="4"/>
    </row>
    <row r="2" spans="1:7" s="34" customFormat="1" x14ac:dyDescent="0.25">
      <c r="A2" s="1"/>
      <c r="B2" s="33"/>
      <c r="E2" s="3"/>
      <c r="F2" s="4"/>
      <c r="G2" s="4"/>
    </row>
    <row r="3" spans="1:7" s="34" customFormat="1" x14ac:dyDescent="0.25">
      <c r="A3" s="307" t="s">
        <v>67</v>
      </c>
      <c r="B3" s="307"/>
      <c r="C3" s="307"/>
      <c r="D3" s="307"/>
      <c r="E3" s="307"/>
      <c r="F3" s="307"/>
      <c r="G3" s="4"/>
    </row>
    <row r="4" spans="1:7" ht="15.75" thickBot="1" x14ac:dyDescent="0.3">
      <c r="A4" s="35"/>
      <c r="B4" s="35"/>
      <c r="C4" s="308"/>
      <c r="D4" s="308"/>
      <c r="E4" s="315" t="s">
        <v>2</v>
      </c>
      <c r="F4" s="315"/>
    </row>
    <row r="5" spans="1:7" x14ac:dyDescent="0.25">
      <c r="A5" s="311" t="s">
        <v>9</v>
      </c>
      <c r="B5" s="313" t="s">
        <v>56</v>
      </c>
      <c r="C5" s="313" t="s">
        <v>57</v>
      </c>
      <c r="D5" s="313"/>
      <c r="E5" s="313"/>
      <c r="F5" s="309" t="s">
        <v>58</v>
      </c>
    </row>
    <row r="6" spans="1:7" ht="15.75" thickBot="1" x14ac:dyDescent="0.3">
      <c r="A6" s="312"/>
      <c r="B6" s="314"/>
      <c r="C6" s="54">
        <v>2019</v>
      </c>
      <c r="D6" s="54">
        <v>2020</v>
      </c>
      <c r="E6" s="54">
        <v>2021</v>
      </c>
      <c r="F6" s="310"/>
    </row>
    <row r="7" spans="1:7" ht="15.75" thickBot="1" x14ac:dyDescent="0.3">
      <c r="A7" s="38"/>
      <c r="B7" s="39" t="s">
        <v>3</v>
      </c>
      <c r="C7" s="39" t="s">
        <v>4</v>
      </c>
      <c r="D7" s="39" t="s">
        <v>5</v>
      </c>
      <c r="E7" s="39" t="s">
        <v>6</v>
      </c>
      <c r="F7" s="40" t="s">
        <v>7</v>
      </c>
    </row>
    <row r="8" spans="1:7" x14ac:dyDescent="0.25">
      <c r="A8" s="37" t="s">
        <v>59</v>
      </c>
      <c r="B8" s="45" t="s">
        <v>60</v>
      </c>
      <c r="C8" s="46"/>
      <c r="D8" s="46"/>
      <c r="E8" s="46"/>
      <c r="F8" s="43">
        <v>0</v>
      </c>
    </row>
    <row r="9" spans="1:7" x14ac:dyDescent="0.25">
      <c r="A9" s="36" t="s">
        <v>61</v>
      </c>
      <c r="B9" s="47"/>
      <c r="C9" s="48"/>
      <c r="D9" s="48"/>
      <c r="E9" s="48"/>
      <c r="F9" s="44">
        <v>0</v>
      </c>
    </row>
    <row r="10" spans="1:7" x14ac:dyDescent="0.25">
      <c r="A10" s="36" t="s">
        <v>62</v>
      </c>
      <c r="B10" s="47"/>
      <c r="C10" s="48"/>
      <c r="D10" s="48"/>
      <c r="E10" s="48"/>
      <c r="F10" s="44">
        <v>0</v>
      </c>
    </row>
    <row r="11" spans="1:7" x14ac:dyDescent="0.25">
      <c r="A11" s="36" t="s">
        <v>63</v>
      </c>
      <c r="B11" s="47"/>
      <c r="C11" s="48"/>
      <c r="D11" s="48"/>
      <c r="E11" s="48"/>
      <c r="F11" s="44">
        <v>0</v>
      </c>
    </row>
    <row r="12" spans="1:7" ht="15.75" thickBot="1" x14ac:dyDescent="0.3">
      <c r="A12" s="41" t="s">
        <v>64</v>
      </c>
      <c r="B12" s="49"/>
      <c r="C12" s="50"/>
      <c r="D12" s="50"/>
      <c r="E12" s="50"/>
      <c r="F12" s="44">
        <v>0</v>
      </c>
    </row>
    <row r="13" spans="1:7" ht="15.75" thickBot="1" x14ac:dyDescent="0.3">
      <c r="A13" s="51" t="s">
        <v>65</v>
      </c>
      <c r="B13" s="42" t="s">
        <v>66</v>
      </c>
      <c r="C13" s="52">
        <v>0</v>
      </c>
      <c r="D13" s="52">
        <v>0</v>
      </c>
      <c r="E13" s="52">
        <v>0</v>
      </c>
      <c r="F13" s="53">
        <v>0</v>
      </c>
    </row>
  </sheetData>
  <mergeCells count="8">
    <mergeCell ref="A1:D1"/>
    <mergeCell ref="A3:F3"/>
    <mergeCell ref="C4:D4"/>
    <mergeCell ref="F5:F6"/>
    <mergeCell ref="A5:A6"/>
    <mergeCell ref="B5:B6"/>
    <mergeCell ref="C5:E5"/>
    <mergeCell ref="E4:F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3"/>
  <sheetViews>
    <sheetView workbookViewId="0">
      <selection activeCell="A2" sqref="A2:C2"/>
    </sheetView>
  </sheetViews>
  <sheetFormatPr defaultRowHeight="15" x14ac:dyDescent="0.25"/>
  <cols>
    <col min="1" max="1" width="17.85546875" customWidth="1"/>
    <col min="2" max="2" width="20.28515625" style="58" customWidth="1"/>
    <col min="3" max="3" width="30.85546875" customWidth="1"/>
  </cols>
  <sheetData>
    <row r="1" spans="1:7" s="34" customFormat="1" x14ac:dyDescent="0.25">
      <c r="A1" s="300" t="s">
        <v>290</v>
      </c>
      <c r="B1" s="300"/>
      <c r="C1" s="300"/>
      <c r="D1" s="300"/>
      <c r="E1" s="3"/>
      <c r="F1" s="4"/>
      <c r="G1" s="4"/>
    </row>
    <row r="2" spans="1:7" ht="64.5" customHeight="1" x14ac:dyDescent="0.25">
      <c r="A2" s="307" t="s">
        <v>77</v>
      </c>
      <c r="B2" s="307"/>
      <c r="C2" s="307"/>
    </row>
    <row r="3" spans="1:7" ht="15.75" thickBot="1" x14ac:dyDescent="0.3">
      <c r="A3" s="100"/>
      <c r="B3" s="60"/>
      <c r="C3" s="101" t="s">
        <v>2</v>
      </c>
    </row>
    <row r="4" spans="1:7" ht="15.75" thickBot="1" x14ac:dyDescent="0.3">
      <c r="A4" s="103" t="s">
        <v>9</v>
      </c>
      <c r="B4" s="104" t="s">
        <v>68</v>
      </c>
      <c r="C4" s="105" t="s">
        <v>265</v>
      </c>
    </row>
    <row r="5" spans="1:7" ht="15.75" thickBot="1" x14ac:dyDescent="0.3">
      <c r="A5" s="106"/>
      <c r="B5" s="59" t="s">
        <v>3</v>
      </c>
      <c r="C5" s="152" t="s">
        <v>4</v>
      </c>
    </row>
    <row r="6" spans="1:7" ht="45.75" customHeight="1" x14ac:dyDescent="0.25">
      <c r="A6" s="107" t="s">
        <v>59</v>
      </c>
      <c r="B6" s="57" t="s">
        <v>69</v>
      </c>
      <c r="C6" s="121">
        <v>39600000</v>
      </c>
    </row>
    <row r="7" spans="1:7" ht="72.75" x14ac:dyDescent="0.25">
      <c r="A7" s="108" t="s">
        <v>61</v>
      </c>
      <c r="B7" s="128" t="s">
        <v>70</v>
      </c>
      <c r="C7" s="122">
        <v>2500000</v>
      </c>
    </row>
    <row r="8" spans="1:7" ht="24.75" x14ac:dyDescent="0.25">
      <c r="A8" s="108" t="s">
        <v>62</v>
      </c>
      <c r="B8" s="129" t="s">
        <v>71</v>
      </c>
      <c r="C8" s="122"/>
    </row>
    <row r="9" spans="1:7" ht="72.75" x14ac:dyDescent="0.25">
      <c r="A9" s="108" t="s">
        <v>63</v>
      </c>
      <c r="B9" s="129" t="s">
        <v>72</v>
      </c>
      <c r="C9" s="122"/>
    </row>
    <row r="10" spans="1:7" ht="24.75" x14ac:dyDescent="0.25">
      <c r="A10" s="109" t="s">
        <v>64</v>
      </c>
      <c r="B10" s="129" t="s">
        <v>73</v>
      </c>
      <c r="C10" s="123"/>
    </row>
    <row r="11" spans="1:7" ht="37.5" thickBot="1" x14ac:dyDescent="0.3">
      <c r="A11" s="108" t="s">
        <v>65</v>
      </c>
      <c r="B11" s="130" t="s">
        <v>74</v>
      </c>
      <c r="C11" s="122"/>
    </row>
    <row r="12" spans="1:7" ht="15.75" thickBot="1" x14ac:dyDescent="0.3">
      <c r="A12" s="317" t="s">
        <v>75</v>
      </c>
      <c r="B12" s="318"/>
      <c r="C12" s="110">
        <f>SUM(C6:C11)</f>
        <v>42100000</v>
      </c>
    </row>
    <row r="13" spans="1:7" ht="30" customHeight="1" x14ac:dyDescent="0.25">
      <c r="A13" s="316" t="s">
        <v>76</v>
      </c>
      <c r="B13" s="316"/>
      <c r="C13" s="316"/>
    </row>
  </sheetData>
  <mergeCells count="4">
    <mergeCell ref="A13:C13"/>
    <mergeCell ref="A1:D1"/>
    <mergeCell ref="A2:C2"/>
    <mergeCell ref="A12:B12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4"/>
  <sheetViews>
    <sheetView workbookViewId="0">
      <selection activeCell="F5" sqref="F5"/>
    </sheetView>
  </sheetViews>
  <sheetFormatPr defaultRowHeight="15" x14ac:dyDescent="0.25"/>
  <cols>
    <col min="1" max="1" width="30.140625" customWidth="1"/>
    <col min="2" max="2" width="12" customWidth="1"/>
    <col min="4" max="4" width="12.42578125" customWidth="1"/>
    <col min="5" max="5" width="11.5703125" customWidth="1"/>
    <col min="6" max="6" width="11.140625" customWidth="1"/>
  </cols>
  <sheetData>
    <row r="1" spans="1:7" s="34" customFormat="1" x14ac:dyDescent="0.25">
      <c r="A1" s="55" t="s">
        <v>267</v>
      </c>
      <c r="B1" s="55"/>
      <c r="C1" s="55"/>
      <c r="D1" s="55"/>
      <c r="E1" s="55"/>
      <c r="F1" s="55"/>
      <c r="G1" s="4"/>
    </row>
    <row r="2" spans="1:7" ht="15.75" x14ac:dyDescent="0.25">
      <c r="A2" s="319" t="s">
        <v>78</v>
      </c>
      <c r="B2" s="319"/>
      <c r="C2" s="319"/>
      <c r="D2" s="319"/>
      <c r="E2" s="319"/>
      <c r="F2" s="319"/>
    </row>
    <row r="3" spans="1:7" ht="27.75" thickBot="1" x14ac:dyDescent="0.3">
      <c r="A3" s="56"/>
      <c r="B3" s="157"/>
      <c r="C3" s="157"/>
      <c r="D3" s="157"/>
      <c r="E3" s="157"/>
      <c r="F3" s="158" t="s">
        <v>84</v>
      </c>
    </row>
    <row r="4" spans="1:7" ht="60.75" thickBot="1" x14ac:dyDescent="0.3">
      <c r="A4" s="159" t="s">
        <v>79</v>
      </c>
      <c r="B4" s="160" t="s">
        <v>80</v>
      </c>
      <c r="C4" s="160" t="s">
        <v>81</v>
      </c>
      <c r="D4" s="160" t="s">
        <v>272</v>
      </c>
      <c r="E4" s="160" t="s">
        <v>273</v>
      </c>
      <c r="F4" s="161" t="s">
        <v>271</v>
      </c>
    </row>
    <row r="5" spans="1:7" ht="15.75" thickBot="1" x14ac:dyDescent="0.3">
      <c r="A5" s="162" t="s">
        <v>3</v>
      </c>
      <c r="B5" s="163" t="s">
        <v>4</v>
      </c>
      <c r="C5" s="163" t="s">
        <v>5</v>
      </c>
      <c r="D5" s="163" t="s">
        <v>6</v>
      </c>
      <c r="E5" s="163" t="s">
        <v>7</v>
      </c>
      <c r="F5" s="164" t="s">
        <v>82</v>
      </c>
    </row>
    <row r="6" spans="1:7" x14ac:dyDescent="0.25">
      <c r="A6" s="165" t="s">
        <v>245</v>
      </c>
      <c r="B6" s="166">
        <v>4404500</v>
      </c>
      <c r="C6" s="167" t="s">
        <v>266</v>
      </c>
      <c r="D6" s="166"/>
      <c r="E6" s="166">
        <v>4404500</v>
      </c>
      <c r="F6" s="168">
        <f t="shared" ref="F6:F23" si="0">B6-D6-E6</f>
        <v>0</v>
      </c>
    </row>
    <row r="7" spans="1:7" x14ac:dyDescent="0.25">
      <c r="A7" s="165"/>
      <c r="B7" s="166"/>
      <c r="C7" s="167"/>
      <c r="D7" s="166"/>
      <c r="E7" s="166"/>
      <c r="F7" s="168">
        <f t="shared" si="0"/>
        <v>0</v>
      </c>
    </row>
    <row r="8" spans="1:7" x14ac:dyDescent="0.25">
      <c r="A8" s="165"/>
      <c r="B8" s="166"/>
      <c r="C8" s="167"/>
      <c r="D8" s="166"/>
      <c r="E8" s="166"/>
      <c r="F8" s="168">
        <f t="shared" si="0"/>
        <v>0</v>
      </c>
    </row>
    <row r="9" spans="1:7" x14ac:dyDescent="0.25">
      <c r="A9" s="169"/>
      <c r="B9" s="166"/>
      <c r="C9" s="167"/>
      <c r="D9" s="166"/>
      <c r="E9" s="166"/>
      <c r="F9" s="168">
        <f t="shared" si="0"/>
        <v>0</v>
      </c>
    </row>
    <row r="10" spans="1:7" x14ac:dyDescent="0.25">
      <c r="A10" s="165"/>
      <c r="B10" s="166"/>
      <c r="C10" s="167"/>
      <c r="D10" s="166"/>
      <c r="E10" s="166"/>
      <c r="F10" s="168">
        <f t="shared" si="0"/>
        <v>0</v>
      </c>
    </row>
    <row r="11" spans="1:7" x14ac:dyDescent="0.25">
      <c r="A11" s="169"/>
      <c r="B11" s="166"/>
      <c r="C11" s="167"/>
      <c r="D11" s="166"/>
      <c r="E11" s="166"/>
      <c r="F11" s="168">
        <f t="shared" si="0"/>
        <v>0</v>
      </c>
    </row>
    <row r="12" spans="1:7" x14ac:dyDescent="0.25">
      <c r="A12" s="165"/>
      <c r="B12" s="166"/>
      <c r="C12" s="167"/>
      <c r="D12" s="166"/>
      <c r="E12" s="166"/>
      <c r="F12" s="168">
        <f t="shared" si="0"/>
        <v>0</v>
      </c>
    </row>
    <row r="13" spans="1:7" x14ac:dyDescent="0.25">
      <c r="A13" s="165"/>
      <c r="B13" s="166"/>
      <c r="C13" s="167"/>
      <c r="D13" s="166"/>
      <c r="E13" s="166"/>
      <c r="F13" s="168">
        <f t="shared" si="0"/>
        <v>0</v>
      </c>
    </row>
    <row r="14" spans="1:7" x14ac:dyDescent="0.25">
      <c r="A14" s="165"/>
      <c r="B14" s="166"/>
      <c r="C14" s="167"/>
      <c r="D14" s="166"/>
      <c r="E14" s="166"/>
      <c r="F14" s="168">
        <f t="shared" si="0"/>
        <v>0</v>
      </c>
    </row>
    <row r="15" spans="1:7" x14ac:dyDescent="0.25">
      <c r="A15" s="165"/>
      <c r="B15" s="166"/>
      <c r="C15" s="167"/>
      <c r="D15" s="166"/>
      <c r="E15" s="166"/>
      <c r="F15" s="168">
        <f t="shared" si="0"/>
        <v>0</v>
      </c>
    </row>
    <row r="16" spans="1:7" x14ac:dyDescent="0.25">
      <c r="A16" s="165"/>
      <c r="B16" s="166"/>
      <c r="C16" s="167"/>
      <c r="D16" s="166"/>
      <c r="E16" s="166"/>
      <c r="F16" s="168">
        <f t="shared" si="0"/>
        <v>0</v>
      </c>
    </row>
    <row r="17" spans="1:6" x14ac:dyDescent="0.25">
      <c r="A17" s="165"/>
      <c r="B17" s="166"/>
      <c r="C17" s="167"/>
      <c r="D17" s="166"/>
      <c r="E17" s="166"/>
      <c r="F17" s="168">
        <f t="shared" si="0"/>
        <v>0</v>
      </c>
    </row>
    <row r="18" spans="1:6" x14ac:dyDescent="0.25">
      <c r="A18" s="165"/>
      <c r="B18" s="166"/>
      <c r="C18" s="167"/>
      <c r="D18" s="166"/>
      <c r="E18" s="166"/>
      <c r="F18" s="168">
        <f t="shared" si="0"/>
        <v>0</v>
      </c>
    </row>
    <row r="19" spans="1:6" x14ac:dyDescent="0.25">
      <c r="A19" s="165"/>
      <c r="B19" s="166"/>
      <c r="C19" s="167"/>
      <c r="D19" s="166"/>
      <c r="E19" s="166"/>
      <c r="F19" s="168">
        <f t="shared" si="0"/>
        <v>0</v>
      </c>
    </row>
    <row r="20" spans="1:6" x14ac:dyDescent="0.25">
      <c r="A20" s="165"/>
      <c r="B20" s="166"/>
      <c r="C20" s="167"/>
      <c r="D20" s="166"/>
      <c r="E20" s="166"/>
      <c r="F20" s="168">
        <f t="shared" si="0"/>
        <v>0</v>
      </c>
    </row>
    <row r="21" spans="1:6" x14ac:dyDescent="0.25">
      <c r="A21" s="165"/>
      <c r="B21" s="166"/>
      <c r="C21" s="167"/>
      <c r="D21" s="166"/>
      <c r="E21" s="166"/>
      <c r="F21" s="168">
        <f t="shared" si="0"/>
        <v>0</v>
      </c>
    </row>
    <row r="22" spans="1:6" x14ac:dyDescent="0.25">
      <c r="A22" s="165"/>
      <c r="B22" s="166"/>
      <c r="C22" s="167"/>
      <c r="D22" s="166"/>
      <c r="E22" s="166"/>
      <c r="F22" s="168">
        <f t="shared" si="0"/>
        <v>0</v>
      </c>
    </row>
    <row r="23" spans="1:6" ht="15.75" thickBot="1" x14ac:dyDescent="0.3">
      <c r="A23" s="170"/>
      <c r="B23" s="171"/>
      <c r="C23" s="172"/>
      <c r="D23" s="171"/>
      <c r="E23" s="171"/>
      <c r="F23" s="173">
        <f t="shared" si="0"/>
        <v>0</v>
      </c>
    </row>
    <row r="24" spans="1:6" ht="15.75" thickBot="1" x14ac:dyDescent="0.3">
      <c r="A24" s="174" t="s">
        <v>83</v>
      </c>
      <c r="B24" s="175">
        <f>SUM(B6:B23)</f>
        <v>4404500</v>
      </c>
      <c r="C24" s="176"/>
      <c r="D24" s="175">
        <f>SUM(D6:D23)</f>
        <v>0</v>
      </c>
      <c r="E24" s="175">
        <f>SUM(E6:E23)</f>
        <v>4404500</v>
      </c>
      <c r="F24" s="177">
        <f>SUM(F6:F23)</f>
        <v>0</v>
      </c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5"/>
  <sheetViews>
    <sheetView workbookViewId="0">
      <selection activeCell="F4" sqref="F4"/>
    </sheetView>
  </sheetViews>
  <sheetFormatPr defaultRowHeight="15" x14ac:dyDescent="0.25"/>
  <cols>
    <col min="2" max="2" width="14.85546875" bestFit="1" customWidth="1"/>
    <col min="3" max="3" width="16.85546875" customWidth="1"/>
    <col min="5" max="5" width="15.42578125" customWidth="1"/>
    <col min="6" max="6" width="14.7109375" customWidth="1"/>
  </cols>
  <sheetData>
    <row r="1" spans="1:7" s="34" customFormat="1" x14ac:dyDescent="0.25">
      <c r="A1" s="55" t="s">
        <v>291</v>
      </c>
      <c r="B1" s="55"/>
      <c r="C1" s="55"/>
      <c r="D1" s="55"/>
      <c r="E1" s="55"/>
      <c r="F1" s="55"/>
      <c r="G1" s="4"/>
    </row>
    <row r="2" spans="1:7" ht="15.75" x14ac:dyDescent="0.25">
      <c r="A2" s="319" t="s">
        <v>85</v>
      </c>
      <c r="B2" s="319"/>
      <c r="C2" s="319"/>
      <c r="D2" s="319"/>
      <c r="E2" s="319"/>
      <c r="F2" s="319"/>
    </row>
    <row r="3" spans="1:7" ht="15.75" thickBot="1" x14ac:dyDescent="0.3">
      <c r="A3" s="56"/>
      <c r="B3" s="157"/>
      <c r="C3" s="157"/>
      <c r="D3" s="157"/>
      <c r="E3" s="157"/>
      <c r="F3" s="158" t="s">
        <v>84</v>
      </c>
    </row>
    <row r="4" spans="1:7" ht="48.75" thickBot="1" x14ac:dyDescent="0.3">
      <c r="A4" s="159" t="s">
        <v>86</v>
      </c>
      <c r="B4" s="160" t="s">
        <v>80</v>
      </c>
      <c r="C4" s="160" t="s">
        <v>81</v>
      </c>
      <c r="D4" s="160" t="s">
        <v>269</v>
      </c>
      <c r="E4" s="160" t="s">
        <v>270</v>
      </c>
      <c r="F4" s="178" t="s">
        <v>271</v>
      </c>
    </row>
    <row r="5" spans="1:7" ht="15.75" thickBot="1" x14ac:dyDescent="0.3">
      <c r="A5" s="162" t="s">
        <v>3</v>
      </c>
      <c r="B5" s="163" t="s">
        <v>4</v>
      </c>
      <c r="C5" s="163" t="s">
        <v>5</v>
      </c>
      <c r="D5" s="163" t="s">
        <v>6</v>
      </c>
      <c r="E5" s="163" t="s">
        <v>7</v>
      </c>
      <c r="F5" s="179" t="s">
        <v>82</v>
      </c>
    </row>
    <row r="6" spans="1:7" ht="33.75" x14ac:dyDescent="0.25">
      <c r="A6" s="165" t="s">
        <v>255</v>
      </c>
      <c r="B6" s="166">
        <v>166599667</v>
      </c>
      <c r="C6" s="167"/>
      <c r="D6" s="166"/>
      <c r="E6" s="166">
        <v>166599667</v>
      </c>
      <c r="F6" s="180"/>
    </row>
    <row r="7" spans="1:7" ht="22.5" x14ac:dyDescent="0.25">
      <c r="A7" s="165" t="s">
        <v>268</v>
      </c>
      <c r="B7" s="166">
        <v>15060725</v>
      </c>
      <c r="C7" s="167"/>
      <c r="D7" s="166"/>
      <c r="E7" s="166">
        <v>15060725</v>
      </c>
      <c r="F7" s="180">
        <v>0</v>
      </c>
    </row>
    <row r="8" spans="1:7" ht="22.5" x14ac:dyDescent="0.25">
      <c r="A8" s="165" t="s">
        <v>246</v>
      </c>
      <c r="B8" s="166">
        <v>1270000</v>
      </c>
      <c r="C8" s="167"/>
      <c r="D8" s="166"/>
      <c r="E8" s="166">
        <v>1270000</v>
      </c>
      <c r="F8" s="180">
        <f t="shared" ref="F8:F24" si="0">B8-D8-E8</f>
        <v>0</v>
      </c>
    </row>
    <row r="9" spans="1:7" x14ac:dyDescent="0.25">
      <c r="A9" s="181"/>
      <c r="B9" s="182"/>
      <c r="C9" s="183"/>
      <c r="D9" s="182"/>
      <c r="E9" s="182"/>
      <c r="F9" s="180">
        <f t="shared" si="0"/>
        <v>0</v>
      </c>
    </row>
    <row r="10" spans="1:7" x14ac:dyDescent="0.25">
      <c r="A10" s="181"/>
      <c r="B10" s="182"/>
      <c r="C10" s="183"/>
      <c r="D10" s="182"/>
      <c r="E10" s="182"/>
      <c r="F10" s="180">
        <f t="shared" si="0"/>
        <v>0</v>
      </c>
    </row>
    <row r="11" spans="1:7" x14ac:dyDescent="0.25">
      <c r="A11" s="181"/>
      <c r="B11" s="182"/>
      <c r="C11" s="183"/>
      <c r="D11" s="182"/>
      <c r="E11" s="182"/>
      <c r="F11" s="180">
        <f t="shared" si="0"/>
        <v>0</v>
      </c>
    </row>
    <row r="12" spans="1:7" x14ac:dyDescent="0.25">
      <c r="A12" s="181"/>
      <c r="B12" s="182"/>
      <c r="C12" s="183"/>
      <c r="D12" s="182"/>
      <c r="E12" s="182"/>
      <c r="F12" s="180">
        <f t="shared" si="0"/>
        <v>0</v>
      </c>
    </row>
    <row r="13" spans="1:7" x14ac:dyDescent="0.25">
      <c r="A13" s="181"/>
      <c r="B13" s="182"/>
      <c r="C13" s="183"/>
      <c r="D13" s="182"/>
      <c r="E13" s="182"/>
      <c r="F13" s="180">
        <f t="shared" si="0"/>
        <v>0</v>
      </c>
    </row>
    <row r="14" spans="1:7" x14ac:dyDescent="0.25">
      <c r="A14" s="181"/>
      <c r="B14" s="182"/>
      <c r="C14" s="183"/>
      <c r="D14" s="182"/>
      <c r="E14" s="182"/>
      <c r="F14" s="180">
        <f t="shared" si="0"/>
        <v>0</v>
      </c>
    </row>
    <row r="15" spans="1:7" x14ac:dyDescent="0.25">
      <c r="A15" s="181"/>
      <c r="B15" s="182"/>
      <c r="C15" s="183"/>
      <c r="D15" s="182"/>
      <c r="E15" s="182"/>
      <c r="F15" s="180">
        <f t="shared" si="0"/>
        <v>0</v>
      </c>
    </row>
    <row r="16" spans="1:7" x14ac:dyDescent="0.25">
      <c r="A16" s="181"/>
      <c r="B16" s="182"/>
      <c r="C16" s="183"/>
      <c r="D16" s="182"/>
      <c r="E16" s="182"/>
      <c r="F16" s="180">
        <f t="shared" si="0"/>
        <v>0</v>
      </c>
    </row>
    <row r="17" spans="1:6" x14ac:dyDescent="0.25">
      <c r="A17" s="181"/>
      <c r="B17" s="182"/>
      <c r="C17" s="183"/>
      <c r="D17" s="182"/>
      <c r="E17" s="182"/>
      <c r="F17" s="180">
        <f t="shared" si="0"/>
        <v>0</v>
      </c>
    </row>
    <row r="18" spans="1:6" x14ac:dyDescent="0.25">
      <c r="A18" s="181"/>
      <c r="B18" s="182"/>
      <c r="C18" s="183"/>
      <c r="D18" s="182"/>
      <c r="E18" s="182"/>
      <c r="F18" s="180">
        <f t="shared" si="0"/>
        <v>0</v>
      </c>
    </row>
    <row r="19" spans="1:6" x14ac:dyDescent="0.25">
      <c r="A19" s="181"/>
      <c r="B19" s="182"/>
      <c r="C19" s="183"/>
      <c r="D19" s="182"/>
      <c r="E19" s="182"/>
      <c r="F19" s="180">
        <f t="shared" si="0"/>
        <v>0</v>
      </c>
    </row>
    <row r="20" spans="1:6" x14ac:dyDescent="0.25">
      <c r="A20" s="181"/>
      <c r="B20" s="182"/>
      <c r="C20" s="183"/>
      <c r="D20" s="182"/>
      <c r="E20" s="182"/>
      <c r="F20" s="180">
        <f t="shared" si="0"/>
        <v>0</v>
      </c>
    </row>
    <row r="21" spans="1:6" x14ac:dyDescent="0.25">
      <c r="A21" s="181"/>
      <c r="B21" s="182"/>
      <c r="C21" s="183"/>
      <c r="D21" s="182"/>
      <c r="E21" s="182"/>
      <c r="F21" s="180">
        <f t="shared" si="0"/>
        <v>0</v>
      </c>
    </row>
    <row r="22" spans="1:6" x14ac:dyDescent="0.25">
      <c r="A22" s="181"/>
      <c r="B22" s="182"/>
      <c r="C22" s="183"/>
      <c r="D22" s="182"/>
      <c r="E22" s="182"/>
      <c r="F22" s="180">
        <f t="shared" si="0"/>
        <v>0</v>
      </c>
    </row>
    <row r="23" spans="1:6" x14ac:dyDescent="0.25">
      <c r="A23" s="181"/>
      <c r="B23" s="182"/>
      <c r="C23" s="183"/>
      <c r="D23" s="182"/>
      <c r="E23" s="182"/>
      <c r="F23" s="180">
        <f t="shared" si="0"/>
        <v>0</v>
      </c>
    </row>
    <row r="24" spans="1:6" ht="15.75" thickBot="1" x14ac:dyDescent="0.3">
      <c r="A24" s="184"/>
      <c r="B24" s="185"/>
      <c r="C24" s="186"/>
      <c r="D24" s="185"/>
      <c r="E24" s="185"/>
      <c r="F24" s="187">
        <f t="shared" si="0"/>
        <v>0</v>
      </c>
    </row>
    <row r="25" spans="1:6" ht="24.75" thickBot="1" x14ac:dyDescent="0.3">
      <c r="A25" s="174" t="s">
        <v>83</v>
      </c>
      <c r="B25" s="188">
        <f>SUM(B6:B24)</f>
        <v>182930392</v>
      </c>
      <c r="C25" s="189"/>
      <c r="D25" s="188">
        <f>SUM(D6:D24)</f>
        <v>0</v>
      </c>
      <c r="E25" s="188">
        <f>SUM(E6:E24)</f>
        <v>182930392</v>
      </c>
      <c r="F25" s="190">
        <f>SUM(F6:F24)</f>
        <v>0</v>
      </c>
    </row>
  </sheetData>
  <mergeCells count="1">
    <mergeCell ref="A2:F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17</vt:i4>
      </vt:variant>
    </vt:vector>
  </HeadingPairs>
  <TitlesOfParts>
    <vt:vector size="17" baseType="lpstr">
      <vt:lpstr>konszolidált</vt:lpstr>
      <vt:lpstr>1. Bakonybél</vt:lpstr>
      <vt:lpstr>2.1 kötelező</vt:lpstr>
      <vt:lpstr>2.2 önként vállalt</vt:lpstr>
      <vt:lpstr>2.3 államigazgatási</vt:lpstr>
      <vt:lpstr>3. adosságot keletkeztető ügyel</vt:lpstr>
      <vt:lpstr>4. saját bevételek bemutatása</vt:lpstr>
      <vt:lpstr>5.beruhási kiadások bemutatása</vt:lpstr>
      <vt:lpstr>6. felújítások bemutatása</vt:lpstr>
      <vt:lpstr>7. EU-s támogatások</vt:lpstr>
      <vt:lpstr>8.1 közös hivatal</vt:lpstr>
      <vt:lpstr>8.2 óvoda</vt:lpstr>
      <vt:lpstr>9.kitekintő határozat</vt:lpstr>
      <vt:lpstr>10.likviditási terv</vt:lpstr>
      <vt:lpstr>11.adott támogatások bemutatása</vt:lpstr>
      <vt:lpstr>12. tartozásállomány</vt:lpstr>
      <vt:lpstr>13. állami támogatások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Schvégerné Julianna</dc:creator>
  <cp:lastModifiedBy>Albrechtné Réfi Andrea</cp:lastModifiedBy>
  <cp:lastPrinted>2020-02-13T14:09:47Z</cp:lastPrinted>
  <dcterms:created xsi:type="dcterms:W3CDTF">2018-02-13T13:16:48Z</dcterms:created>
  <dcterms:modified xsi:type="dcterms:W3CDTF">2020-02-13T15:32:15Z</dcterms:modified>
</cp:coreProperties>
</file>