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tabRatio="878" firstSheet="7" activeTab="14"/>
  </bookViews>
  <sheets>
    <sheet name="5.Bevételek össz" sheetId="1" r:id="rId1"/>
    <sheet name="1.Támogatás össz" sheetId="2" r:id="rId2"/>
    <sheet name="2.Működési bev int" sheetId="3" r:id="rId3"/>
    <sheet name="9.Beruh,felúj önk" sheetId="4" r:id="rId4"/>
    <sheet name="3.bevételek int" sheetId="5" r:id="rId5"/>
    <sheet name="4.kot.muk.bev int " sheetId="6" r:id="rId6"/>
    <sheet name="16.Kiadások össz" sheetId="7" r:id="rId7"/>
    <sheet name="7.Személyi jutt int" sheetId="8" r:id="rId8"/>
    <sheet name="8.Dologi kiad int" sheetId="9" r:id="rId9"/>
    <sheet name="18.Dol. önk rész cofog" sheetId="10" r:id="rId10"/>
    <sheet name="15.kiadás int" sheetId="11" r:id="rId11"/>
    <sheet name="14.kötelező műk kiad int" sheetId="12" r:id="rId12"/>
    <sheet name="6.Bevételi ei.telj önk" sheetId="13" r:id="rId13"/>
    <sheet name="17.Kiadási ei telj önk" sheetId="14" r:id="rId14"/>
    <sheet name="Ktg.mérl össz" sheetId="15" r:id="rId15"/>
    <sheet name="10.Közvetlen tám önk" sheetId="16" r:id="rId16"/>
    <sheet name="11.több éves kih. önk" sheetId="17" r:id="rId17"/>
    <sheet name="12.Adósságot kel. önk" sheetId="18" r:id="rId18"/>
    <sheet name="13.adott támog. önk" sheetId="19" r:id="rId19"/>
  </sheets>
  <externalReferences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<sst xmlns="http://schemas.openxmlformats.org/spreadsheetml/2006/main" count="1144" uniqueCount="636">
  <si>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</si>
  <si>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</si>
  <si>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</si>
  <si>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</si>
  <si>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</si>
  <si>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</si>
  <si>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</si>
  <si>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</si>
  <si>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</si>
  <si>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</si>
  <si>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</si>
  <si>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</si>
  <si>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</si>
  <si>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</si>
  <si>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</si>
  <si>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</si>
  <si>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</si>
  <si>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</si>
  <si>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</si>
  <si>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</si>
  <si>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</si>
  <si>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</si>
  <si>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</si>
  <si>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</si>
  <si>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</si>
  <si>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</si>
  <si>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</si>
  <si>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</si>
  <si>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</si>
  <si>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</si>
  <si>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</si>
  <si>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</si>
  <si>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</si>
  <si>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</si>
  <si>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</si>
  <si>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</si>
  <si>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Költségvetési egyesített bevételek terve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</si>
  <si>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</si>
  <si>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</si>
  <si>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</si>
  <si>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</si>
  <si>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</si>
  <si>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</si>
  <si>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</si>
  <si>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</si>
  <si>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</si>
  <si>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Költségvetési egyesített kiadások terve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</si>
  <si>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</si>
  <si>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</si>
  <si>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</si>
  <si>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</si>
  <si>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</si>
  <si>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</si>
  <si>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</si>
  <si>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</si>
  <si>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</si>
  <si>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</si>
  <si>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</si>
  <si>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</si>
  <si>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</si>
  <si>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</si>
  <si>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</si>
  <si>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Egészségkárosodottak Csoportja</t>
  </si>
  <si>
    <t>Sport egyesület</t>
  </si>
  <si>
    <t>Cserkészcsapat</t>
  </si>
  <si>
    <t>Dusnoki Kulturális Egyesület</t>
  </si>
  <si>
    <t xml:space="preserve">Polgárőrök </t>
  </si>
  <si>
    <t>Horgász Egyesület</t>
  </si>
  <si>
    <t>Kincskereső</t>
  </si>
  <si>
    <t>Egyéb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</si>
  <si>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</si>
  <si>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</si>
  <si>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</si>
  <si>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</si>
  <si>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</si>
  <si>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</si>
  <si>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</si>
  <si>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</si>
  <si>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</si>
  <si>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</si>
  <si>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Előző év(ek)ben kelt. T.évi fiz. Köt.</t>
  </si>
  <si>
    <t>T. évben kelt. T.évi fiz. Köt.</t>
  </si>
  <si>
    <t>Dusnok Községi Önkormányzat bevételi előirányzatainak teljesüléséről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</si>
  <si>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</si>
  <si>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</si>
  <si>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</si>
  <si>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</si>
  <si>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</si>
  <si>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</si>
  <si>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</si>
  <si>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</si>
  <si>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</si>
  <si>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</si>
  <si>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</si>
  <si>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</si>
  <si>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</si>
  <si>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</si>
  <si>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</si>
  <si>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</si>
  <si>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</si>
  <si>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</si>
  <si>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</si>
  <si>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</si>
  <si>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</si>
  <si>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</si>
  <si>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</si>
  <si>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</si>
  <si>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DUSNOK KÖZSÉG ÖNKORMÁNYZATA</t>
  </si>
  <si>
    <t>DUSNOKI POLGÁRMESTERI HIVATAL</t>
  </si>
  <si>
    <t>GONDOZÁSI KÖZPONT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</si>
  <si>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</si>
  <si>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</si>
  <si>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</si>
  <si>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</si>
  <si>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</si>
  <si>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</si>
  <si>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</si>
  <si>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Saját bevétel és adósságot keletkeztető ügyletből eredő fizetési kötelezettség összegei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</si>
  <si>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</si>
  <si>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</si>
  <si>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</si>
  <si>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</si>
  <si>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</si>
  <si>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</si>
  <si>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</si>
  <si>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</si>
  <si>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</si>
  <si>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létszám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</si>
  <si>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</si>
  <si>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</si>
  <si>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</si>
  <si>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</si>
  <si>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</si>
  <si>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</si>
  <si>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</si>
  <si>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</si>
  <si>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</si>
  <si>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</si>
  <si>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</si>
  <si>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</si>
  <si>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Óvoda kiadásai összesen:</t>
  </si>
  <si>
    <t>Önkormányzat működési kiadásai összesen:</t>
  </si>
  <si>
    <t>Dusnoki Polgármesteri Hivatal költségvetésében:</t>
  </si>
  <si>
    <t>Önként vállal feladatok</t>
  </si>
  <si>
    <t>Dusnoki Óvoda és Bölcsöde költségvetésében</t>
  </si>
  <si>
    <t>Kötelező feladatok összesen</t>
  </si>
  <si>
    <t>Gondozási központ költségvetésében</t>
  </si>
  <si>
    <t>Mezőőri szolgáltatás</t>
  </si>
  <si>
    <t>Dusnok Önkormányzat saját költségvetésében:</t>
  </si>
  <si>
    <t>Jogalkotás</t>
  </si>
  <si>
    <t>Közvilágítás</t>
  </si>
  <si>
    <t>Gondozási központ kiadásai összesen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</si>
  <si>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</si>
  <si>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</si>
  <si>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</si>
  <si>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</si>
  <si>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</si>
  <si>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</si>
  <si>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</si>
  <si>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</si>
  <si>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</si>
  <si>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</si>
  <si>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</si>
  <si>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</si>
  <si>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</si>
  <si>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</si>
  <si>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</si>
  <si>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</si>
  <si>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</si>
  <si>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</si>
  <si>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</si>
  <si>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</si>
  <si>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</si>
  <si>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 xml:space="preserve">       I. 1. a) Önkormányzati hivatal működésének támogatása - elismert hivatali létszám alapján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</si>
  <si>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</si>
  <si>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</si>
  <si>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</si>
  <si>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</si>
  <si>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Egyéb önkormányzati feladatok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</si>
  <si>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</si>
  <si>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</si>
  <si>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</si>
  <si>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II. 2. (1) 1 gyermekek nevelése a napi 8 órát nem éri el</t>
  </si>
  <si>
    <t>II. 2. (8) 1 gyermekek nevelése a napi 8 órát eléri vagy meghaladja</t>
  </si>
  <si>
    <t>II. 2. (1) 2 gyermekek nevelése a napi 8 órát nem éri el</t>
  </si>
  <si>
    <t>II. 2. (8) 2 gyermekek nevelése a napi 8 órát eléri vagy meghaladja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</si>
  <si>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</si>
  <si>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</si>
  <si>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</si>
  <si>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</si>
  <si>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</si>
  <si>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</si>
  <si>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</si>
  <si>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</si>
  <si>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</si>
  <si>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</si>
  <si>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</si>
  <si>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</si>
  <si>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</si>
  <si>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</si>
  <si>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</si>
  <si>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</si>
  <si>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</si>
  <si>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</si>
  <si>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</si>
  <si>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</si>
  <si>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</si>
  <si>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</si>
  <si>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</si>
  <si>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</si>
  <si>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</si>
  <si>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egyéb működési célú támogatások áh.-n kívülre</t>
  </si>
  <si>
    <t>Egyéb felhalmozási célú támogatások államháztartáson kívülre</t>
  </si>
  <si>
    <t xml:space="preserve">     K512</t>
  </si>
  <si>
    <t>Tartalékok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</si>
  <si>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</si>
  <si>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</si>
  <si>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</si>
  <si>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</si>
  <si>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</si>
  <si>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</si>
  <si>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</si>
  <si>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</si>
  <si>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</si>
  <si>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</si>
  <si>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</si>
  <si>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</si>
  <si>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</si>
  <si>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</si>
  <si>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</si>
  <si>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</si>
  <si>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</si>
  <si>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</si>
  <si>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</si>
  <si>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</si>
  <si>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</si>
  <si>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</si>
  <si>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</si>
  <si>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</si>
  <si>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</si>
  <si>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</si>
  <si>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</si>
  <si>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</si>
  <si>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</si>
  <si>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</si>
  <si>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</si>
  <si>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</si>
  <si>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</si>
  <si>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</si>
  <si>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</si>
  <si>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</si>
  <si>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</si>
  <si>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</si>
  <si>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</si>
  <si>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</si>
  <si>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DUSNOKI ÓVODA ÉS BÖLCSŐDE</t>
  </si>
  <si>
    <t>Lakhatással kapcsolatos ellátások</t>
  </si>
  <si>
    <t>Támogatás áh-n belülről</t>
  </si>
  <si>
    <t xml:space="preserve">                                 Tartalék</t>
  </si>
  <si>
    <t>saját tev-ből származó bevétel, kamat, bérleti díj</t>
  </si>
  <si>
    <t>átvett pénzeszközök</t>
  </si>
  <si>
    <t>Illeték, bírság, egyéb sajátos bevétel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</si>
  <si>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</si>
  <si>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</si>
  <si>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</si>
  <si>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</si>
  <si>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</si>
  <si>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 xml:space="preserve"> Kiadások összesen(I+II):</t>
  </si>
  <si>
    <t>17.</t>
  </si>
  <si>
    <t>Önkormányzatok elszámolásai</t>
  </si>
  <si>
    <t>Működési bevételek összesen</t>
  </si>
  <si>
    <t>Térítési díjak</t>
  </si>
  <si>
    <t>Önk. Által saját hatáskörben adott természetbeni ellátás</t>
  </si>
  <si>
    <t>Egyéb civil szervezeteknek</t>
  </si>
  <si>
    <t>Egyéb vállalkozásnak</t>
  </si>
  <si>
    <t>Ingatlanok beszerzése, létesítése</t>
  </si>
  <si>
    <t xml:space="preserve">     K64</t>
  </si>
  <si>
    <t>Egyéb tárgyi eszközök beszerzése, létesítése</t>
  </si>
  <si>
    <t xml:space="preserve">     K67</t>
  </si>
  <si>
    <t>Beruházási célú előzetesen felszámított áfa</t>
  </si>
  <si>
    <t xml:space="preserve">     K71</t>
  </si>
  <si>
    <t>Ingatlanok felújítás</t>
  </si>
  <si>
    <t>Egyéb tárgyi eszközök felújítása</t>
  </si>
  <si>
    <t xml:space="preserve">     K73</t>
  </si>
  <si>
    <t xml:space="preserve">     K74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</si>
  <si>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</si>
  <si>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</si>
  <si>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</si>
  <si>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</si>
  <si>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</si>
  <si>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</si>
  <si>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</si>
  <si>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</si>
  <si>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</si>
  <si>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</si>
  <si>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</si>
  <si>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</si>
  <si>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</si>
  <si>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</si>
  <si>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</si>
  <si>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</si>
  <si>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</si>
  <si>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</si>
  <si>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</si>
  <si>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</si>
  <si>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</si>
  <si>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</si>
  <si>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</si>
  <si>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</si>
  <si>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</si>
  <si>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</si>
  <si>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</si>
  <si>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</si>
  <si>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</si>
  <si>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</si>
  <si>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</si>
  <si>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</si>
  <si>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</si>
  <si>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</si>
  <si>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</si>
  <si>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</si>
  <si>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</si>
  <si>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</si>
  <si>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</si>
  <si>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</si>
  <si>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</si>
  <si>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</si>
  <si>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</si>
  <si>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</si>
  <si>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</si>
  <si>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 xml:space="preserve">    K11</t>
  </si>
  <si>
    <t>K121</t>
  </si>
  <si>
    <t>Választott tisztségviselők juttatásai</t>
  </si>
  <si>
    <t>K122</t>
  </si>
  <si>
    <t>K123</t>
  </si>
  <si>
    <t>Egyéb külső személyi juttatások</t>
  </si>
  <si>
    <t xml:space="preserve">    K12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</si>
  <si>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</si>
  <si>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</si>
  <si>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</si>
  <si>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</si>
  <si>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</si>
  <si>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</si>
  <si>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</si>
  <si>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</si>
  <si>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</si>
  <si>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</si>
  <si>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</si>
  <si>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</si>
  <si>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</si>
  <si>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</si>
  <si>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</si>
  <si>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</si>
  <si>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</si>
  <si>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</si>
  <si>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</si>
  <si>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</si>
  <si>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</si>
  <si>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</si>
  <si>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</si>
  <si>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</si>
  <si>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</si>
  <si>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</si>
  <si>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</si>
  <si>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</si>
  <si>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</si>
  <si>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</si>
  <si>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</si>
  <si>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</si>
  <si>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</si>
  <si>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</si>
  <si>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</si>
  <si>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</si>
  <si>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</si>
  <si>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</si>
  <si>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</si>
  <si>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</si>
  <si>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</si>
  <si>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</si>
  <si>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</si>
  <si>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</si>
  <si>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</si>
  <si>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</si>
  <si>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</si>
  <si>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</si>
  <si>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</si>
  <si>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Egyéb vállalkozások</t>
  </si>
  <si>
    <t>Működési célú tám áh-n belülről</t>
  </si>
  <si>
    <t>Felhalmozási célú tám. Áh.-n belülről</t>
  </si>
  <si>
    <t>Munkadót terh jár</t>
  </si>
  <si>
    <t>Munkaadókat terhelő jár. és Szocho</t>
  </si>
  <si>
    <t>Informatikai szolgáltatások igénybevétele</t>
  </si>
  <si>
    <t>Önkormányzatok működési támogatásai  (B111-B114)</t>
  </si>
  <si>
    <t>B16</t>
  </si>
  <si>
    <t>Egyéb működési célú támogatások bevételei államháztartáson belülről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</si>
  <si>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</si>
  <si>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</si>
  <si>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</si>
  <si>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</si>
  <si>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</si>
  <si>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</si>
  <si>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</si>
  <si>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</si>
  <si>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</si>
  <si>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</si>
  <si>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</si>
  <si>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</si>
  <si>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</si>
  <si>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 xml:space="preserve">     K62</t>
  </si>
  <si>
    <t>Önkormányzati segélyek (temetési, átmeneti)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</si>
  <si>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</si>
  <si>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</si>
  <si>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</si>
  <si>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</si>
  <si>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</si>
  <si>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</si>
  <si>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</si>
  <si>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</si>
  <si>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</si>
  <si>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</si>
  <si>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Nem lakóingatlan üzem. (Iskola)</t>
  </si>
  <si>
    <t>Rehabilitációs foglalkoztatás</t>
  </si>
  <si>
    <t xml:space="preserve">5. </t>
  </si>
  <si>
    <t>Helytörténeti kiállítás</t>
  </si>
  <si>
    <t>Civil szervezetek, váll támogatása</t>
  </si>
  <si>
    <t xml:space="preserve">Irányítószervi támogatás </t>
  </si>
  <si>
    <t>Önk. Ált működésének és ágazati feladatainak tám, értesítők alapján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</si>
  <si>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</si>
  <si>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</si>
  <si>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</si>
  <si>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K71 Ingatlanok felújítása</t>
  </si>
  <si>
    <t>K74 Felújítási c. előzetesen felszámított áfa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</si>
  <si>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</si>
  <si>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</si>
  <si>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</si>
  <si>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</si>
  <si>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</si>
  <si>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</si>
  <si>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</si>
  <si>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</si>
  <si>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</si>
  <si>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</si>
  <si>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</si>
  <si>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</si>
  <si>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</si>
  <si>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</si>
  <si>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</si>
  <si>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</si>
  <si>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K62. Ingatlanok beszerzése, létesítése</t>
  </si>
  <si>
    <t>K67. Beruházási célú előzetesen felszámított áfa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</si>
  <si>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</si>
  <si>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</si>
  <si>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</si>
  <si>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</si>
  <si>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</si>
  <si>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</si>
  <si>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</si>
  <si>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</si>
  <si>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</si>
  <si>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</si>
  <si>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</si>
  <si>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</si>
  <si>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</si>
  <si>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</si>
  <si>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</si>
  <si>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</si>
  <si>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 xml:space="preserve">     K513</t>
  </si>
  <si>
    <t>Tartalék</t>
  </si>
  <si>
    <t>Ebből Eu-s forrás</t>
  </si>
  <si>
    <t>Nyári diákmunka</t>
  </si>
  <si>
    <t>III.7. Kiegészítő támogatás a bölcsődében foglalkoztatott, felsőfokú végzettségű kisgyermeknevelők béréhez</t>
  </si>
  <si>
    <t>B116. Népszavazás normatíva</t>
  </si>
  <si>
    <t>B116</t>
  </si>
  <si>
    <t>Választási normatíva</t>
  </si>
  <si>
    <t>B53</t>
  </si>
  <si>
    <t>Egyéb  tárgyi eszközök értékesítése</t>
  </si>
  <si>
    <t>B113 Szociális ágazati pótlék</t>
  </si>
  <si>
    <t>B115 Bérkompenzáció</t>
  </si>
  <si>
    <t>Rovat</t>
  </si>
  <si>
    <t>Elnevezés</t>
  </si>
  <si>
    <t>K502</t>
  </si>
  <si>
    <t>Elvonások és befizetések</t>
  </si>
  <si>
    <t>Népszavazás bér</t>
  </si>
  <si>
    <t>Munk.véhz.-re irányuló egyéb jogviszonyban külsős díja(népszavazás)</t>
  </si>
  <si>
    <t>Szocho népszavazás</t>
  </si>
  <si>
    <t>Munkáltatót terhelő Szja népszavazás repi adó</t>
  </si>
  <si>
    <t xml:space="preserve">K123 </t>
  </si>
  <si>
    <t>Reprezentáció népszavazás</t>
  </si>
  <si>
    <t xml:space="preserve">   K915</t>
  </si>
  <si>
    <t>eredeti ei</t>
  </si>
  <si>
    <t>eredeti ei.</t>
  </si>
  <si>
    <t>K508</t>
  </si>
  <si>
    <t>Működési célú visszatérítendő kölcsönök nyújtása áh-n kívülre</t>
  </si>
  <si>
    <t>B115 Szociális célú tüzifa</t>
  </si>
  <si>
    <t>Szociális célú tüzifa támogatás</t>
  </si>
  <si>
    <t>Munk.véhz.-re irányuló egyéb jogviszonyban külsős díja</t>
  </si>
  <si>
    <t>dec mód</t>
  </si>
  <si>
    <t>dec ei</t>
  </si>
  <si>
    <t>KÖFOP-1.2.1-VEKOP-16-2016-00333</t>
  </si>
  <si>
    <t>2017. évi TERV</t>
  </si>
  <si>
    <t>2017 évi terv</t>
  </si>
  <si>
    <t>József A. u. útburkolat felújítás</t>
  </si>
  <si>
    <t>VP-6.7.2.1-7.4.1.2-16 mezőgazdasági elkerülőút</t>
  </si>
  <si>
    <t>Dusnok Község Önkormányzatának ASP csatl.</t>
  </si>
  <si>
    <t>Föld visszavásárlás</t>
  </si>
  <si>
    <t>2017. évre</t>
  </si>
  <si>
    <t>térítési díjak</t>
  </si>
  <si>
    <t>intézményfinanszírozás</t>
  </si>
  <si>
    <t>2017. évre tervezett személyi juttatások részletezése</t>
  </si>
  <si>
    <t>Törvény szerinti illetmények, munkabérek közmunka</t>
  </si>
  <si>
    <t>2017. évi dologi kiadások részletezése TERV</t>
  </si>
  <si>
    <t>Az Önkormányzat 2017. évi dologi kiadásainak részletezése feladatok szerint</t>
  </si>
  <si>
    <t>Háziorvosi alapellátás</t>
  </si>
  <si>
    <t xml:space="preserve">Az önkormányzat és költségvetési szervei 2017 évi költségvetésének tervezett működési kiadásai,  </t>
  </si>
  <si>
    <t>Igazgatási tevékenység</t>
  </si>
  <si>
    <t>előirányzat-felhasználási ütemterv 2017. évre</t>
  </si>
  <si>
    <t>előirányzat-felhasználási ütemterve 2017. évre</t>
  </si>
  <si>
    <t>Dusnok Község Önkormányzat 2017. évi  összevont költségvetési mérlege</t>
  </si>
  <si>
    <t>Az Önkormányzat 2017. évre tervezett                                                         közvetlen és közvetett támogatásairól</t>
  </si>
  <si>
    <t>Dusnok Község Önkormányzata                                                                                                2017. évi költségvetése több éves kihatással járó döntések</t>
  </si>
  <si>
    <t xml:space="preserve"> 2017. évi költségvetés Középtávú terv</t>
  </si>
  <si>
    <t xml:space="preserve"> 2017. évi Normatív támogatások</t>
  </si>
  <si>
    <t>2017 eredeti</t>
  </si>
  <si>
    <t>Az önkormányzat és költségvetési szervei 2017 évi költségvetésének tervezett működési bevételei előirányzat-csoportonként, kiemelt kötelező, önként vállalt és államigazgatási feladatok szerinti bontásban</t>
  </si>
  <si>
    <t>Informatikai eszközök beszerzése, létesítése</t>
  </si>
  <si>
    <t>B21</t>
  </si>
  <si>
    <t>Tárgyi eszközös értékesítése</t>
  </si>
  <si>
    <t>Orvosi rendelő felújítása</t>
  </si>
  <si>
    <t>Hajós-Dusnok belterültei csapadékvíz elvezetés korszerűsítése</t>
  </si>
  <si>
    <t>TOP-4.1.1</t>
  </si>
  <si>
    <t>TOP-2.3.1</t>
  </si>
  <si>
    <t>eFt-ban</t>
  </si>
  <si>
    <t>I.6. A 2016. évről áthúzódó bérkompenzáció támogatása</t>
  </si>
  <si>
    <t>I.5. A településképi arculati kézikönyv elkészítésének támogatása</t>
  </si>
  <si>
    <t>B115 Polgármester béremelés különbözet tám.</t>
  </si>
  <si>
    <t>III. 3. jc Bölcsőde, mini bölcsőde októberi támogatása</t>
  </si>
  <si>
    <t>Orvosi rendelő felújítása TOP 4.1.1</t>
  </si>
  <si>
    <t>I.és II.vh.emlékmű felújítása</t>
  </si>
  <si>
    <t>I. és II. vh. emlékmű felújítása:</t>
  </si>
  <si>
    <t>B410+B411</t>
  </si>
  <si>
    <t>B25</t>
  </si>
  <si>
    <t>Közmunka TE beszerzések</t>
  </si>
  <si>
    <t>B65.</t>
  </si>
  <si>
    <t>Felhalmozási célú átvett pénzeszköz</t>
  </si>
  <si>
    <t xml:space="preserve"> </t>
  </si>
  <si>
    <t>kontroll:</t>
  </si>
  <si>
    <t>Gondozási Kp.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</si>
  <si>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</si>
  <si>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</si>
  <si>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</si>
  <si>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</si>
  <si>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</si>
  <si>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</si>
  <si>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</si>
  <si>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</si>
  <si>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</si>
  <si>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</si>
  <si>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</si>
  <si>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összesen</t>
  </si>
  <si>
    <t>K512</t>
  </si>
  <si>
    <t>K512 össz.</t>
  </si>
  <si>
    <t>K513</t>
  </si>
  <si>
    <t>B112 Óvodaped.munk.seg.kieg.tám.</t>
  </si>
  <si>
    <t>B115 min.bér emelésének hat.csökk. Kompenzáció</t>
  </si>
  <si>
    <t>B114 Kulturális illetménypótlék</t>
  </si>
  <si>
    <t>B11 összesen:</t>
  </si>
  <si>
    <t>B14</t>
  </si>
  <si>
    <t>B116 elszámolás 2016 évre</t>
  </si>
  <si>
    <t>Személyi juttat.</t>
  </si>
  <si>
    <t>összesen:</t>
  </si>
  <si>
    <t>Piac felújítása TOP 1.1.3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</si>
  <si>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</si>
  <si>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</si>
  <si>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</si>
  <si>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</si>
  <si>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</si>
  <si>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</si>
  <si>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Felhalmozási célú tám. Áh-n belülről</t>
  </si>
  <si>
    <t>Eredeti költségvetés</t>
  </si>
  <si>
    <t>decemberi módosítás</t>
  </si>
  <si>
    <t>Polg.Hiv.</t>
  </si>
  <si>
    <t>Önkorm.mód.</t>
  </si>
  <si>
    <t>Polg.Hiv. mód.</t>
  </si>
  <si>
    <t>dec. mód</t>
  </si>
  <si>
    <t>2017 dec</t>
  </si>
  <si>
    <t>Bácskiskun megyei munkaügyi központ tám. (B1635)</t>
  </si>
  <si>
    <t>Bursa visszatérítés (B1631)</t>
  </si>
  <si>
    <t>Támogatás nemzetiségi önkormányzattól (B1638)</t>
  </si>
  <si>
    <t>Oep támogatás (B1634)</t>
  </si>
  <si>
    <t>nyári diákmunka (B1632)</t>
  </si>
  <si>
    <t>Erzsébet utalvány (B1632)</t>
  </si>
  <si>
    <t>rehab.tám. (B1632)</t>
  </si>
  <si>
    <t>Mezőőr tám (B1632)</t>
  </si>
  <si>
    <t>B404</t>
  </si>
  <si>
    <t>Tulajdonosi bevételek</t>
  </si>
  <si>
    <t>B64</t>
  </si>
  <si>
    <t>Működési c.visszatérített tám.</t>
  </si>
  <si>
    <t>B75.</t>
  </si>
  <si>
    <t>Rehab, nyári, erzsébet</t>
  </si>
  <si>
    <t>K506</t>
  </si>
  <si>
    <t>Működési célú visszatérítendő kölcsönök nyújtása áh-n belülre</t>
  </si>
  <si>
    <t>Zarándokút Egyesület</t>
  </si>
  <si>
    <t xml:space="preserve">    K89</t>
  </si>
  <si>
    <t>Egyéb felhalmozási célú támogatások háztartásoknak</t>
  </si>
  <si>
    <t>nettó</t>
  </si>
  <si>
    <t>áfa</t>
  </si>
  <si>
    <t>B75</t>
  </si>
  <si>
    <t>Felhalmozási célú tám. civil szervezettől</t>
  </si>
  <si>
    <t>JETA-38-2016 járdafelújítás</t>
  </si>
  <si>
    <t>Településképi arculati kézikönyv imm.javak</t>
  </si>
  <si>
    <t>K61 immateriális javak</t>
  </si>
  <si>
    <t>Egyéb informatikai beruházás</t>
  </si>
  <si>
    <t>Egyéb gépek, berendezések beszerzése</t>
  </si>
  <si>
    <t>KIADÁSOK ÖSSZESEN (mínusz a tartalék összeg):</t>
  </si>
  <si>
    <t>Szociálpolitikai ellátások (K4+K5+K8-civilek)</t>
  </si>
  <si>
    <t>TE értékesítés</t>
  </si>
  <si>
    <t xml:space="preserve">    K63</t>
  </si>
  <si>
    <t xml:space="preserve">          K61</t>
  </si>
  <si>
    <t>Immateriális javak</t>
  </si>
  <si>
    <t>K63 Informatikai eszközök beszerzése</t>
  </si>
  <si>
    <t>Értékesített TE.</t>
  </si>
  <si>
    <t>072111</t>
  </si>
  <si>
    <t>Mezőőr+konyhakert</t>
  </si>
  <si>
    <t>Konyha</t>
  </si>
  <si>
    <t>felosztott</t>
  </si>
  <si>
    <t>016080</t>
  </si>
  <si>
    <t>kiemelt rend.</t>
  </si>
  <si>
    <t>kifizetett összeg</t>
  </si>
  <si>
    <t>nov ei</t>
  </si>
  <si>
    <t>2017 nov</t>
  </si>
  <si>
    <t>novemberi módosítás</t>
  </si>
  <si>
    <t>nov mód</t>
  </si>
  <si>
    <t>nov mód.</t>
  </si>
  <si>
    <t>nov. mód</t>
  </si>
  <si>
    <t>egyéb, rendeletben meghat. Juttatás (ösztöndíj)</t>
  </si>
  <si>
    <t>nov.mód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</si>
</sst>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_F_t"/>
    <numFmt numFmtId="169" formatCode="#,##0\ &quot;Ft&quot;"/>
  </numFmts>
  <fonts count="10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Cambria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i/>
      <sz val="12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5"/>
      <name val="Cambria"/>
      <family val="1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2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7F7F7F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2" borderId="6" applyNumberFormat="0" applyAlignment="0" applyProtection="0"/>
    <xf numFmtId="0" fontId="0" fillId="23" borderId="7" applyNumberFormat="0" applyFont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0" fontId="74" fillId="33" borderId="0" applyNumberFormat="0" applyBorder="0" applyAlignment="0" applyProtection="0"/>
    <xf numFmtId="0" fontId="75" fillId="31" borderId="1" applyNumberFormat="0" applyAlignment="0" applyProtection="0"/>
    <xf numFmtId="9" fontId="0" fillId="0" borderId="0" applyFont="0" applyFill="0" applyBorder="0" applyAlignment="0" applyProtection="0"/>
    <xf numFmtId="168" fontId="76" fillId="3" borderId="6">
      <alignment/>
      <protection/>
    </xf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2" fillId="0" borderId="0" xfId="56" applyFont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8" fillId="0" borderId="0" xfId="0" applyFont="1" applyBorder="1" applyAlignment="1">
      <alignment/>
    </xf>
    <xf numFmtId="49" fontId="0" fillId="0" borderId="0" xfId="56" applyNumberFormat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10" fillId="0" borderId="0" xfId="56" applyFont="1" applyFill="1" applyBorder="1" applyAlignment="1">
      <alignment horizontal="right" vertical="top" wrapText="1"/>
      <protection/>
    </xf>
    <xf numFmtId="0" fontId="12" fillId="0" borderId="0" xfId="56" applyFont="1" applyFill="1" applyBorder="1" applyAlignment="1">
      <alignment horizontal="right" vertical="top" wrapText="1"/>
      <protection/>
    </xf>
    <xf numFmtId="0" fontId="11" fillId="0" borderId="0" xfId="56" applyFont="1" applyFill="1" applyBorder="1" applyAlignment="1">
      <alignment horizontal="right" vertical="top" wrapText="1"/>
      <protection/>
    </xf>
    <xf numFmtId="0" fontId="6" fillId="0" borderId="0" xfId="56" applyFont="1">
      <alignment/>
      <protection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8" fontId="0" fillId="0" borderId="0" xfId="56" applyNumberFormat="1">
      <alignment/>
      <protection/>
    </xf>
    <xf numFmtId="0" fontId="0" fillId="0" borderId="0" xfId="56" applyFont="1" quotePrefix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56" applyFont="1" applyBorder="1">
      <alignment/>
      <protection/>
    </xf>
    <xf numFmtId="0" fontId="9" fillId="0" borderId="0" xfId="0" applyFont="1" applyBorder="1" applyAlignment="1">
      <alignment wrapText="1"/>
    </xf>
    <xf numFmtId="0" fontId="58" fillId="0" borderId="0" xfId="19" applyFill="1" applyBorder="1" applyAlignment="1">
      <alignment horizontal="center" vertical="top" wrapText="1"/>
    </xf>
    <xf numFmtId="0" fontId="58" fillId="0" borderId="0" xfId="19" applyFill="1" applyBorder="1" applyAlignment="1">
      <alignment vertical="top" wrapText="1"/>
    </xf>
    <xf numFmtId="0" fontId="58" fillId="0" borderId="0" xfId="19" applyFill="1" applyBorder="1" applyAlignment="1">
      <alignment horizontal="right" vertical="top" wrapText="1"/>
    </xf>
    <xf numFmtId="0" fontId="0" fillId="0" borderId="0" xfId="56" applyFont="1" applyFill="1" applyBorder="1">
      <alignment/>
      <protection/>
    </xf>
    <xf numFmtId="0" fontId="0" fillId="0" borderId="0" xfId="0" applyFill="1" applyBorder="1" applyAlignment="1">
      <alignment/>
    </xf>
    <xf numFmtId="168" fontId="58" fillId="0" borderId="6" xfId="16" applyNumberFormat="1" applyFill="1" applyBorder="1" applyAlignment="1">
      <alignment/>
    </xf>
    <xf numFmtId="0" fontId="0" fillId="0" borderId="0" xfId="0" applyFont="1" applyBorder="1" applyAlignment="1">
      <alignment/>
    </xf>
    <xf numFmtId="0" fontId="82" fillId="0" borderId="0" xfId="45" applyFont="1" applyFill="1" applyBorder="1" applyAlignment="1">
      <alignment/>
    </xf>
    <xf numFmtId="0" fontId="83" fillId="0" borderId="0" xfId="45" applyFont="1" applyFill="1" applyBorder="1" applyAlignment="1">
      <alignment/>
    </xf>
    <xf numFmtId="3" fontId="0" fillId="0" borderId="0" xfId="56" applyNumberFormat="1" applyFill="1">
      <alignment/>
      <protection/>
    </xf>
    <xf numFmtId="0" fontId="58" fillId="0" borderId="0" xfId="45" applyFont="1" applyFill="1" applyBorder="1" applyAlignment="1">
      <alignment horizontal="left"/>
    </xf>
    <xf numFmtId="0" fontId="58" fillId="0" borderId="0" xfId="45" applyFont="1" applyFill="1" applyBorder="1" applyAlignment="1">
      <alignment/>
    </xf>
    <xf numFmtId="3" fontId="75" fillId="0" borderId="0" xfId="62" applyNumberFormat="1" applyFill="1" applyBorder="1" applyAlignment="1">
      <alignment/>
    </xf>
    <xf numFmtId="0" fontId="9" fillId="0" borderId="0" xfId="62" applyFont="1" applyFill="1" applyBorder="1" applyAlignment="1">
      <alignment horizontal="center" wrapText="1"/>
    </xf>
    <xf numFmtId="3" fontId="75" fillId="0" borderId="0" xfId="62" applyNumberFormat="1" applyFill="1" applyBorder="1" applyAlignment="1">
      <alignment/>
    </xf>
    <xf numFmtId="0" fontId="58" fillId="0" borderId="0" xfId="20" applyFill="1" applyBorder="1" applyAlignment="1">
      <alignment wrapText="1"/>
    </xf>
    <xf numFmtId="0" fontId="58" fillId="0" borderId="0" xfId="18" applyFill="1" applyBorder="1" applyAlignment="1">
      <alignment wrapText="1"/>
    </xf>
    <xf numFmtId="0" fontId="58" fillId="0" borderId="0" xfId="19" applyFill="1" applyBorder="1" applyAlignment="1">
      <alignment wrapText="1"/>
    </xf>
    <xf numFmtId="0" fontId="58" fillId="0" borderId="0" xfId="17" applyFill="1" applyBorder="1" applyAlignment="1">
      <alignment horizontal="center" wrapText="1"/>
    </xf>
    <xf numFmtId="0" fontId="9" fillId="0" borderId="0" xfId="62" applyFont="1" applyFill="1" applyBorder="1" applyAlignment="1">
      <alignment wrapText="1"/>
    </xf>
    <xf numFmtId="3" fontId="60" fillId="0" borderId="0" xfId="33" applyNumberFormat="1" applyFill="1" applyBorder="1" applyAlignment="1">
      <alignment/>
    </xf>
    <xf numFmtId="0" fontId="0" fillId="0" borderId="0" xfId="45" applyFont="1" applyFill="1" applyBorder="1" applyAlignment="1">
      <alignment/>
    </xf>
    <xf numFmtId="168" fontId="75" fillId="0" borderId="1" xfId="62" applyNumberFormat="1" applyFill="1" applyAlignment="1">
      <alignment/>
    </xf>
    <xf numFmtId="168" fontId="67" fillId="0" borderId="6" xfId="44" applyNumberFormat="1" applyFill="1" applyAlignment="1">
      <alignment/>
    </xf>
    <xf numFmtId="168" fontId="60" fillId="0" borderId="1" xfId="33" applyNumberFormat="1" applyFill="1" applyAlignment="1">
      <alignment/>
    </xf>
    <xf numFmtId="168" fontId="60" fillId="0" borderId="6" xfId="33" applyNumberFormat="1" applyFill="1" applyBorder="1" applyAlignment="1">
      <alignment/>
    </xf>
    <xf numFmtId="0" fontId="58" fillId="0" borderId="6" xfId="45" applyFont="1" applyFill="1" applyBorder="1" applyAlignment="1">
      <alignment/>
    </xf>
    <xf numFmtId="0" fontId="58" fillId="0" borderId="6" xfId="45" applyFont="1" applyFill="1" applyBorder="1" applyAlignment="1">
      <alignment horizontal="left"/>
    </xf>
    <xf numFmtId="0" fontId="58" fillId="0" borderId="6" xfId="45" applyFont="1" applyFill="1" applyBorder="1" applyAlignment="1">
      <alignment/>
    </xf>
    <xf numFmtId="0" fontId="58" fillId="0" borderId="6" xfId="16" applyFill="1" applyBorder="1" applyAlignment="1">
      <alignment/>
    </xf>
    <xf numFmtId="0" fontId="68" fillId="0" borderId="6" xfId="52" applyFill="1" applyBorder="1" applyAlignment="1">
      <alignment/>
    </xf>
    <xf numFmtId="0" fontId="58" fillId="0" borderId="6" xfId="19" applyFill="1" applyBorder="1" applyAlignment="1">
      <alignment/>
    </xf>
    <xf numFmtId="0" fontId="58" fillId="0" borderId="6" xfId="17" applyFill="1" applyBorder="1" applyAlignment="1">
      <alignment/>
    </xf>
    <xf numFmtId="0" fontId="68" fillId="0" borderId="6" xfId="52" applyFill="1" applyBorder="1" applyAlignment="1">
      <alignment horizontal="center"/>
    </xf>
    <xf numFmtId="0" fontId="58" fillId="0" borderId="6" xfId="19" applyFill="1" applyBorder="1" applyAlignment="1">
      <alignment horizontal="center"/>
    </xf>
    <xf numFmtId="0" fontId="58" fillId="0" borderId="6" xfId="17" applyFill="1" applyBorder="1" applyAlignment="1">
      <alignment horizontal="center"/>
    </xf>
    <xf numFmtId="0" fontId="58" fillId="0" borderId="6" xfId="16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45" applyFont="1" applyFill="1" applyBorder="1" applyAlignment="1">
      <alignment/>
    </xf>
    <xf numFmtId="0" fontId="74" fillId="0" borderId="6" xfId="61" applyFill="1" applyBorder="1" applyAlignment="1">
      <alignment/>
    </xf>
    <xf numFmtId="168" fontId="67" fillId="0" borderId="6" xfId="44" applyNumberFormat="1" applyFill="1" applyBorder="1" applyAlignment="1">
      <alignment/>
    </xf>
    <xf numFmtId="0" fontId="58" fillId="0" borderId="6" xfId="16" applyFill="1" applyBorder="1" applyAlignment="1">
      <alignment horizontal="center" vertical="center"/>
    </xf>
    <xf numFmtId="168" fontId="41" fillId="0" borderId="1" xfId="33" applyNumberFormat="1" applyFont="1" applyFill="1" applyAlignment="1">
      <alignment/>
    </xf>
    <xf numFmtId="0" fontId="2" fillId="0" borderId="0" xfId="0" applyFont="1" applyFill="1" applyAlignment="1">
      <alignment/>
    </xf>
    <xf numFmtId="168" fontId="68" fillId="0" borderId="6" xfId="52" applyNumberFormat="1" applyFill="1" applyBorder="1" applyAlignment="1">
      <alignment/>
    </xf>
    <xf numFmtId="168" fontId="58" fillId="0" borderId="6" xfId="19" applyNumberFormat="1" applyFill="1" applyBorder="1" applyAlignment="1">
      <alignment/>
    </xf>
    <xf numFmtId="168" fontId="58" fillId="0" borderId="6" xfId="17" applyNumberFormat="1" applyFill="1" applyBorder="1" applyAlignment="1">
      <alignment/>
    </xf>
    <xf numFmtId="0" fontId="84" fillId="0" borderId="7" xfId="45" applyFont="1" applyFill="1" applyAlignment="1">
      <alignment horizontal="center"/>
    </xf>
    <xf numFmtId="0" fontId="85" fillId="0" borderId="7" xfId="45" applyFont="1" applyFill="1" applyAlignment="1">
      <alignment/>
    </xf>
    <xf numFmtId="0" fontId="58" fillId="0" borderId="7" xfId="45" applyFont="1" applyFill="1" applyAlignment="1">
      <alignment wrapText="1"/>
    </xf>
    <xf numFmtId="168" fontId="85" fillId="0" borderId="7" xfId="45" applyNumberFormat="1" applyFont="1" applyFill="1" applyAlignment="1">
      <alignment/>
    </xf>
    <xf numFmtId="169" fontId="58" fillId="0" borderId="1" xfId="33" applyNumberFormat="1" applyFont="1" applyFill="1" applyAlignment="1">
      <alignment/>
    </xf>
    <xf numFmtId="169" fontId="72" fillId="0" borderId="1" xfId="62" applyNumberFormat="1" applyFont="1" applyFill="1" applyAlignment="1">
      <alignment/>
    </xf>
    <xf numFmtId="169" fontId="86" fillId="0" borderId="1" xfId="55" applyNumberFormat="1" applyFont="1" applyFill="1" applyBorder="1" applyAlignment="1">
      <alignment/>
    </xf>
    <xf numFmtId="0" fontId="58" fillId="0" borderId="7" xfId="61" applyFont="1" applyFill="1" applyBorder="1" applyAlignment="1">
      <alignment/>
    </xf>
    <xf numFmtId="169" fontId="87" fillId="0" borderId="1" xfId="62" applyNumberFormat="1" applyFont="1" applyFill="1" applyAlignment="1">
      <alignment/>
    </xf>
    <xf numFmtId="0" fontId="85" fillId="0" borderId="7" xfId="45" applyFont="1" applyFill="1" applyAlignment="1">
      <alignment wrapText="1"/>
    </xf>
    <xf numFmtId="169" fontId="58" fillId="0" borderId="7" xfId="45" applyNumberFormat="1" applyFont="1" applyFill="1" applyAlignment="1">
      <alignment/>
    </xf>
    <xf numFmtId="0" fontId="58" fillId="0" borderId="7" xfId="45" applyFont="1" applyFill="1" applyAlignment="1">
      <alignment/>
    </xf>
    <xf numFmtId="0" fontId="58" fillId="0" borderId="7" xfId="61" applyFont="1" applyFill="1" applyBorder="1" applyAlignment="1">
      <alignment wrapText="1"/>
    </xf>
    <xf numFmtId="169" fontId="85" fillId="0" borderId="0" xfId="56" applyNumberFormat="1" applyFont="1" applyFill="1">
      <alignment/>
      <protection/>
    </xf>
    <xf numFmtId="0" fontId="87" fillId="0" borderId="0" xfId="60" applyFont="1" applyFill="1" applyAlignment="1">
      <alignment/>
    </xf>
    <xf numFmtId="0" fontId="88" fillId="0" borderId="0" xfId="56" applyFont="1" applyFill="1">
      <alignment/>
      <protection/>
    </xf>
    <xf numFmtId="0" fontId="58" fillId="0" borderId="0" xfId="61" applyFont="1" applyFill="1" applyAlignment="1">
      <alignment/>
    </xf>
    <xf numFmtId="169" fontId="88" fillId="0" borderId="0" xfId="56" applyNumberFormat="1" applyFont="1" applyFill="1">
      <alignment/>
      <protection/>
    </xf>
    <xf numFmtId="0" fontId="89" fillId="0" borderId="0" xfId="0" applyFont="1" applyFill="1" applyAlignment="1">
      <alignment horizontal="center"/>
    </xf>
    <xf numFmtId="0" fontId="85" fillId="0" borderId="0" xfId="0" applyFont="1" applyFill="1" applyAlignment="1">
      <alignment/>
    </xf>
    <xf numFmtId="0" fontId="58" fillId="0" borderId="6" xfId="20" applyFont="1" applyFill="1" applyBorder="1" applyAlignment="1">
      <alignment horizontal="center" wrapText="1"/>
    </xf>
    <xf numFmtId="0" fontId="58" fillId="0" borderId="6" xfId="52" applyFont="1" applyFill="1" applyBorder="1" applyAlignment="1">
      <alignment wrapText="1"/>
    </xf>
    <xf numFmtId="0" fontId="58" fillId="0" borderId="6" xfId="19" applyFont="1" applyFill="1" applyBorder="1" applyAlignment="1">
      <alignment wrapText="1"/>
    </xf>
    <xf numFmtId="0" fontId="58" fillId="0" borderId="6" xfId="17" applyFont="1" applyFill="1" applyBorder="1" applyAlignment="1">
      <alignment horizontal="center" wrapText="1"/>
    </xf>
    <xf numFmtId="0" fontId="58" fillId="0" borderId="6" xfId="62" applyFont="1" applyFill="1" applyBorder="1" applyAlignment="1">
      <alignment horizontal="center" wrapText="1"/>
    </xf>
    <xf numFmtId="3" fontId="58" fillId="0" borderId="6" xfId="33" applyNumberFormat="1" applyFont="1" applyFill="1" applyBorder="1" applyAlignment="1">
      <alignment/>
    </xf>
    <xf numFmtId="3" fontId="72" fillId="0" borderId="6" xfId="62" applyNumberFormat="1" applyFont="1" applyFill="1" applyBorder="1" applyAlignment="1">
      <alignment/>
    </xf>
    <xf numFmtId="3" fontId="72" fillId="0" borderId="6" xfId="62" applyNumberFormat="1" applyFont="1" applyFill="1" applyBorder="1" applyAlignment="1">
      <alignment/>
    </xf>
    <xf numFmtId="3" fontId="72" fillId="0" borderId="0" xfId="62" applyNumberFormat="1" applyFont="1" applyFill="1" applyBorder="1" applyAlignment="1">
      <alignment/>
    </xf>
    <xf numFmtId="0" fontId="58" fillId="0" borderId="6" xfId="20" applyFont="1" applyFill="1" applyBorder="1" applyAlignment="1">
      <alignment wrapText="1"/>
    </xf>
    <xf numFmtId="0" fontId="58" fillId="0" borderId="6" xfId="62" applyFont="1" applyFill="1" applyBorder="1" applyAlignment="1">
      <alignment wrapText="1"/>
    </xf>
    <xf numFmtId="0" fontId="58" fillId="0" borderId="10" xfId="45" applyFont="1" applyFill="1" applyBorder="1" applyAlignment="1">
      <alignment/>
    </xf>
    <xf numFmtId="0" fontId="58" fillId="0" borderId="6" xfId="16" applyFont="1" applyFill="1" applyBorder="1" applyAlignment="1">
      <alignment/>
    </xf>
    <xf numFmtId="0" fontId="58" fillId="0" borderId="6" xfId="16" applyFont="1" applyFill="1" applyBorder="1" applyAlignment="1">
      <alignment/>
    </xf>
    <xf numFmtId="168" fontId="72" fillId="0" borderId="1" xfId="62" applyNumberFormat="1" applyFont="1" applyFill="1" applyAlignment="1">
      <alignment/>
    </xf>
    <xf numFmtId="168" fontId="72" fillId="0" borderId="6" xfId="44" applyNumberFormat="1" applyFont="1" applyFill="1" applyAlignment="1">
      <alignment/>
    </xf>
    <xf numFmtId="168" fontId="58" fillId="0" borderId="1" xfId="33" applyNumberFormat="1" applyFont="1" applyFill="1" applyAlignment="1">
      <alignment/>
    </xf>
    <xf numFmtId="0" fontId="88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58" fillId="0" borderId="6" xfId="52" applyFont="1" applyFill="1" applyBorder="1" applyAlignment="1">
      <alignment/>
    </xf>
    <xf numFmtId="0" fontId="58" fillId="0" borderId="6" xfId="52" applyFont="1" applyFill="1" applyBorder="1" applyAlignment="1">
      <alignment/>
    </xf>
    <xf numFmtId="0" fontId="58" fillId="0" borderId="6" xfId="19" applyFont="1" applyFill="1" applyBorder="1" applyAlignment="1">
      <alignment/>
    </xf>
    <xf numFmtId="0" fontId="58" fillId="0" borderId="6" xfId="19" applyFont="1" applyFill="1" applyBorder="1" applyAlignment="1">
      <alignment/>
    </xf>
    <xf numFmtId="168" fontId="58" fillId="0" borderId="6" xfId="33" applyNumberFormat="1" applyFont="1" applyFill="1" applyBorder="1" applyAlignment="1">
      <alignment/>
    </xf>
    <xf numFmtId="168" fontId="72" fillId="0" borderId="6" xfId="62" applyNumberFormat="1" applyFont="1" applyFill="1" applyBorder="1" applyAlignment="1">
      <alignment/>
    </xf>
    <xf numFmtId="0" fontId="58" fillId="0" borderId="6" xfId="17" applyFont="1" applyFill="1" applyBorder="1" applyAlignment="1">
      <alignment/>
    </xf>
    <xf numFmtId="0" fontId="58" fillId="0" borderId="6" xfId="17" applyFont="1" applyFill="1" applyBorder="1" applyAlignment="1">
      <alignment/>
    </xf>
    <xf numFmtId="3" fontId="58" fillId="0" borderId="6" xfId="16" applyNumberFormat="1" applyFont="1" applyFill="1" applyBorder="1" applyAlignment="1">
      <alignment/>
    </xf>
    <xf numFmtId="3" fontId="72" fillId="0" borderId="1" xfId="62" applyNumberFormat="1" applyFont="1" applyFill="1" applyAlignment="1">
      <alignment/>
    </xf>
    <xf numFmtId="3" fontId="72" fillId="0" borderId="6" xfId="44" applyNumberFormat="1" applyFont="1" applyFill="1" applyAlignment="1">
      <alignment/>
    </xf>
    <xf numFmtId="3" fontId="58" fillId="0" borderId="1" xfId="33" applyNumberFormat="1" applyFont="1" applyFill="1" applyAlignment="1">
      <alignment/>
    </xf>
    <xf numFmtId="3" fontId="72" fillId="0" borderId="1" xfId="62" applyNumberFormat="1" applyFont="1" applyFill="1" applyAlignment="1">
      <alignment/>
    </xf>
    <xf numFmtId="3" fontId="88" fillId="0" borderId="0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3" fontId="85" fillId="0" borderId="0" xfId="0" applyNumberFormat="1" applyFont="1" applyFill="1" applyAlignment="1">
      <alignment/>
    </xf>
    <xf numFmtId="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3" fontId="58" fillId="0" borderId="6" xfId="52" applyNumberFormat="1" applyFont="1" applyFill="1" applyBorder="1" applyAlignment="1">
      <alignment/>
    </xf>
    <xf numFmtId="3" fontId="58" fillId="0" borderId="6" xfId="52" applyNumberFormat="1" applyFont="1" applyFill="1" applyBorder="1" applyAlignment="1">
      <alignment/>
    </xf>
    <xf numFmtId="3" fontId="58" fillId="0" borderId="1" xfId="60" applyNumberFormat="1" applyFont="1" applyFill="1" applyBorder="1" applyAlignment="1">
      <alignment/>
    </xf>
    <xf numFmtId="3" fontId="85" fillId="0" borderId="6" xfId="0" applyNumberFormat="1" applyFont="1" applyFill="1" applyBorder="1" applyAlignment="1">
      <alignment/>
    </xf>
    <xf numFmtId="3" fontId="88" fillId="0" borderId="6" xfId="0" applyNumberFormat="1" applyFont="1" applyFill="1" applyBorder="1" applyAlignment="1">
      <alignment/>
    </xf>
    <xf numFmtId="3" fontId="58" fillId="0" borderId="6" xfId="19" applyNumberFormat="1" applyFont="1" applyFill="1" applyBorder="1" applyAlignment="1">
      <alignment/>
    </xf>
    <xf numFmtId="3" fontId="58" fillId="0" borderId="6" xfId="19" applyNumberFormat="1" applyFont="1" applyFill="1" applyBorder="1" applyAlignment="1">
      <alignment/>
    </xf>
    <xf numFmtId="3" fontId="58" fillId="0" borderId="6" xfId="60" applyNumberFormat="1" applyFont="1" applyFill="1" applyBorder="1" applyAlignment="1">
      <alignment/>
    </xf>
    <xf numFmtId="3" fontId="58" fillId="0" borderId="6" xfId="33" applyNumberFormat="1" applyFont="1" applyFill="1" applyBorder="1" applyAlignment="1">
      <alignment/>
    </xf>
    <xf numFmtId="3" fontId="58" fillId="0" borderId="6" xfId="17" applyNumberFormat="1" applyFont="1" applyFill="1" applyBorder="1" applyAlignment="1">
      <alignment/>
    </xf>
    <xf numFmtId="3" fontId="58" fillId="0" borderId="6" xfId="17" applyNumberFormat="1" applyFont="1" applyFill="1" applyBorder="1" applyAlignment="1">
      <alignment/>
    </xf>
    <xf numFmtId="0" fontId="90" fillId="0" borderId="0" xfId="0" applyFont="1" applyFill="1" applyAlignment="1">
      <alignment horizontal="center"/>
    </xf>
    <xf numFmtId="0" fontId="58" fillId="0" borderId="6" xfId="16" applyFont="1" applyFill="1" applyBorder="1" applyAlignment="1">
      <alignment horizontal="center" vertical="top" wrapText="1"/>
    </xf>
    <xf numFmtId="0" fontId="58" fillId="0" borderId="6" xfId="16" applyFont="1" applyFill="1" applyBorder="1" applyAlignment="1">
      <alignment wrapText="1"/>
    </xf>
    <xf numFmtId="0" fontId="58" fillId="0" borderId="6" xfId="16" applyFont="1" applyFill="1" applyBorder="1" applyAlignment="1">
      <alignment vertical="top" wrapText="1"/>
    </xf>
    <xf numFmtId="0" fontId="58" fillId="0" borderId="6" xfId="16" applyFont="1" applyFill="1" applyBorder="1" applyAlignment="1">
      <alignment horizontal="right" vertical="top" wrapText="1"/>
    </xf>
    <xf numFmtId="3" fontId="58" fillId="0" borderId="6" xfId="16" applyNumberFormat="1" applyFont="1" applyFill="1" applyBorder="1" applyAlignment="1">
      <alignment vertical="top" wrapText="1"/>
    </xf>
    <xf numFmtId="3" fontId="58" fillId="0" borderId="1" xfId="33" applyNumberFormat="1" applyFont="1" applyFill="1" applyAlignment="1">
      <alignment horizontal="right" vertical="top" wrapText="1"/>
    </xf>
    <xf numFmtId="3" fontId="58" fillId="0" borderId="6" xfId="16" applyNumberFormat="1" applyFont="1" applyFill="1" applyBorder="1" applyAlignment="1">
      <alignment horizontal="right" vertical="top" wrapText="1"/>
    </xf>
    <xf numFmtId="3" fontId="72" fillId="0" borderId="1" xfId="62" applyNumberFormat="1" applyFont="1" applyFill="1" applyAlignment="1">
      <alignment horizontal="right" vertical="top" wrapText="1"/>
    </xf>
    <xf numFmtId="3" fontId="72" fillId="0" borderId="0" xfId="44" applyNumberFormat="1" applyFont="1" applyFill="1" applyBorder="1" applyAlignment="1">
      <alignment horizontal="right" vertical="top" wrapText="1"/>
    </xf>
    <xf numFmtId="3" fontId="72" fillId="0" borderId="6" xfId="44" applyNumberFormat="1" applyFont="1" applyFill="1" applyAlignment="1">
      <alignment horizontal="right" vertical="top" wrapText="1"/>
    </xf>
    <xf numFmtId="3" fontId="72" fillId="0" borderId="1" xfId="62" applyNumberFormat="1" applyFont="1" applyFill="1" applyAlignment="1">
      <alignment vertical="top" wrapText="1"/>
    </xf>
    <xf numFmtId="0" fontId="58" fillId="0" borderId="6" xfId="52" applyFont="1" applyFill="1" applyBorder="1" applyAlignment="1">
      <alignment horizontal="center" vertical="top" wrapText="1"/>
    </xf>
    <xf numFmtId="0" fontId="58" fillId="0" borderId="6" xfId="52" applyFont="1" applyFill="1" applyBorder="1" applyAlignment="1">
      <alignment horizontal="right" vertical="top" wrapText="1"/>
    </xf>
    <xf numFmtId="0" fontId="58" fillId="0" borderId="6" xfId="52" applyFont="1" applyFill="1" applyBorder="1" applyAlignment="1">
      <alignment vertical="top" wrapText="1"/>
    </xf>
    <xf numFmtId="3" fontId="58" fillId="0" borderId="6" xfId="52" applyNumberFormat="1" applyFont="1" applyFill="1" applyBorder="1" applyAlignment="1">
      <alignment vertical="top" wrapText="1"/>
    </xf>
    <xf numFmtId="3" fontId="58" fillId="0" borderId="6" xfId="52" applyNumberFormat="1" applyFont="1" applyFill="1" applyBorder="1" applyAlignment="1">
      <alignment horizontal="right" vertical="top" wrapText="1"/>
    </xf>
    <xf numFmtId="3" fontId="58" fillId="0" borderId="10" xfId="52" applyNumberFormat="1" applyFont="1" applyFill="1" applyBorder="1" applyAlignment="1">
      <alignment horizontal="right" vertical="top" wrapText="1"/>
    </xf>
    <xf numFmtId="3" fontId="58" fillId="0" borderId="10" xfId="52" applyNumberFormat="1" applyFont="1" applyFill="1" applyBorder="1" applyAlignment="1">
      <alignment vertical="top" wrapText="1"/>
    </xf>
    <xf numFmtId="3" fontId="72" fillId="0" borderId="6" xfId="62" applyNumberFormat="1" applyFont="1" applyFill="1" applyBorder="1" applyAlignment="1">
      <alignment horizontal="right" vertical="top" wrapText="1"/>
    </xf>
    <xf numFmtId="3" fontId="72" fillId="0" borderId="6" xfId="62" applyNumberFormat="1" applyFont="1" applyFill="1" applyBorder="1" applyAlignment="1">
      <alignment vertical="top" wrapText="1"/>
    </xf>
    <xf numFmtId="0" fontId="91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horizontal="right" vertical="top" wrapText="1"/>
    </xf>
    <xf numFmtId="0" fontId="58" fillId="0" borderId="6" xfId="17" applyFont="1" applyFill="1" applyBorder="1" applyAlignment="1">
      <alignment horizontal="center" vertical="top" wrapText="1"/>
    </xf>
    <xf numFmtId="0" fontId="58" fillId="0" borderId="6" xfId="17" applyFont="1" applyFill="1" applyBorder="1" applyAlignment="1">
      <alignment horizontal="right" vertical="top" wrapText="1"/>
    </xf>
    <xf numFmtId="0" fontId="58" fillId="0" borderId="6" xfId="17" applyFont="1" applyFill="1" applyBorder="1" applyAlignment="1">
      <alignment vertical="top" wrapText="1"/>
    </xf>
    <xf numFmtId="3" fontId="58" fillId="0" borderId="6" xfId="17" applyNumberFormat="1" applyFont="1" applyFill="1" applyBorder="1" applyAlignment="1">
      <alignment horizontal="right" vertical="top" wrapText="1"/>
    </xf>
    <xf numFmtId="0" fontId="58" fillId="0" borderId="0" xfId="52" applyFont="1" applyFill="1" applyBorder="1" applyAlignment="1">
      <alignment horizontal="center" vertical="top" wrapText="1"/>
    </xf>
    <xf numFmtId="0" fontId="58" fillId="0" borderId="0" xfId="52" applyFont="1" applyFill="1" applyBorder="1" applyAlignment="1">
      <alignment vertical="top" wrapText="1"/>
    </xf>
    <xf numFmtId="0" fontId="72" fillId="0" borderId="0" xfId="62" applyFont="1" applyFill="1" applyBorder="1" applyAlignment="1">
      <alignment horizontal="right" vertical="top" wrapText="1"/>
    </xf>
    <xf numFmtId="0" fontId="58" fillId="0" borderId="6" xfId="19" applyFont="1" applyFill="1" applyBorder="1" applyAlignment="1">
      <alignment horizontal="center" vertical="top" wrapText="1"/>
    </xf>
    <xf numFmtId="0" fontId="58" fillId="0" borderId="6" xfId="19" applyFont="1" applyFill="1" applyBorder="1" applyAlignment="1">
      <alignment horizontal="right" vertical="top" wrapText="1"/>
    </xf>
    <xf numFmtId="0" fontId="58" fillId="0" borderId="6" xfId="19" applyFont="1" applyFill="1" applyBorder="1" applyAlignment="1">
      <alignment vertical="top" wrapText="1"/>
    </xf>
    <xf numFmtId="3" fontId="58" fillId="0" borderId="6" xfId="19" applyNumberFormat="1" applyFont="1" applyFill="1" applyBorder="1" applyAlignment="1">
      <alignment horizontal="right" vertical="top" wrapText="1"/>
    </xf>
    <xf numFmtId="3" fontId="72" fillId="0" borderId="6" xfId="44" applyNumberFormat="1" applyFont="1" applyFill="1" applyBorder="1" applyAlignment="1">
      <alignment horizontal="right" vertical="top" wrapText="1"/>
    </xf>
    <xf numFmtId="0" fontId="58" fillId="0" borderId="11" xfId="45" applyFont="1" applyFill="1" applyBorder="1" applyAlignment="1">
      <alignment/>
    </xf>
    <xf numFmtId="0" fontId="58" fillId="0" borderId="6" xfId="45" applyFont="1" applyFill="1" applyBorder="1" applyAlignment="1">
      <alignment horizontal="center"/>
    </xf>
    <xf numFmtId="1" fontId="85" fillId="0" borderId="6" xfId="0" applyNumberFormat="1" applyFont="1" applyFill="1" applyBorder="1" applyAlignment="1">
      <alignment/>
    </xf>
    <xf numFmtId="168" fontId="72" fillId="0" borderId="12" xfId="44" applyNumberFormat="1" applyFont="1" applyFill="1" applyBorder="1" applyAlignment="1">
      <alignment/>
    </xf>
    <xf numFmtId="0" fontId="85" fillId="0" borderId="6" xfId="0" applyFont="1" applyFill="1" applyBorder="1" applyAlignment="1">
      <alignment/>
    </xf>
    <xf numFmtId="168" fontId="58" fillId="0" borderId="12" xfId="33" applyNumberFormat="1" applyFont="1" applyFill="1" applyBorder="1" applyAlignment="1">
      <alignment/>
    </xf>
    <xf numFmtId="168" fontId="87" fillId="0" borderId="1" xfId="62" applyNumberFormat="1" applyFont="1" applyFill="1" applyAlignment="1">
      <alignment/>
    </xf>
    <xf numFmtId="1" fontId="72" fillId="0" borderId="1" xfId="62" applyNumberFormat="1" applyFont="1" applyFill="1" applyAlignment="1">
      <alignment/>
    </xf>
    <xf numFmtId="1" fontId="92" fillId="0" borderId="1" xfId="62" applyNumberFormat="1" applyFont="1" applyFill="1" applyAlignment="1">
      <alignment/>
    </xf>
    <xf numFmtId="168" fontId="92" fillId="0" borderId="1" xfId="62" applyNumberFormat="1" applyFont="1" applyFill="1" applyAlignment="1">
      <alignment/>
    </xf>
    <xf numFmtId="0" fontId="93" fillId="0" borderId="0" xfId="56" applyFont="1" applyFill="1" applyAlignment="1">
      <alignment horizontal="center"/>
      <protection/>
    </xf>
    <xf numFmtId="0" fontId="85" fillId="0" borderId="0" xfId="56" applyFont="1" applyFill="1">
      <alignment/>
      <protection/>
    </xf>
    <xf numFmtId="0" fontId="90" fillId="0" borderId="0" xfId="56" applyFont="1" applyFill="1" applyAlignment="1">
      <alignment horizontal="justify"/>
      <protection/>
    </xf>
    <xf numFmtId="0" fontId="58" fillId="0" borderId="6" xfId="45" applyFont="1" applyFill="1" applyBorder="1" applyAlignment="1">
      <alignment horizontal="left" vertical="top" wrapText="1"/>
    </xf>
    <xf numFmtId="0" fontId="58" fillId="0" borderId="6" xfId="45" applyFont="1" applyFill="1" applyBorder="1" applyAlignment="1">
      <alignment horizontal="center" vertical="top" wrapText="1"/>
    </xf>
    <xf numFmtId="0" fontId="58" fillId="0" borderId="6" xfId="45" applyFont="1" applyFill="1" applyBorder="1" applyAlignment="1">
      <alignment horizontal="right" vertical="top" wrapText="1"/>
    </xf>
    <xf numFmtId="3" fontId="58" fillId="0" borderId="1" xfId="33" applyNumberFormat="1" applyFont="1" applyFill="1" applyAlignment="1">
      <alignment horizontal="center" vertical="center" wrapText="1"/>
    </xf>
    <xf numFmtId="3" fontId="72" fillId="0" borderId="1" xfId="62" applyNumberFormat="1" applyFont="1" applyFill="1" applyAlignment="1">
      <alignment horizontal="center" vertical="center" wrapText="1"/>
    </xf>
    <xf numFmtId="3" fontId="58" fillId="0" borderId="6" xfId="45" applyNumberFormat="1" applyFont="1" applyFill="1" applyBorder="1" applyAlignment="1">
      <alignment horizontal="center" vertical="center" wrapText="1"/>
    </xf>
    <xf numFmtId="0" fontId="85" fillId="0" borderId="6" xfId="45" applyFont="1" applyFill="1" applyBorder="1" applyAlignment="1">
      <alignment/>
    </xf>
    <xf numFmtId="0" fontId="58" fillId="0" borderId="6" xfId="52" applyFont="1" applyFill="1" applyBorder="1" applyAlignment="1">
      <alignment horizontal="center"/>
    </xf>
    <xf numFmtId="0" fontId="58" fillId="0" borderId="6" xfId="19" applyFont="1" applyFill="1" applyBorder="1" applyAlignment="1">
      <alignment horizontal="center"/>
    </xf>
    <xf numFmtId="0" fontId="58" fillId="0" borderId="6" xfId="17" applyFont="1" applyFill="1" applyBorder="1" applyAlignment="1">
      <alignment horizontal="center"/>
    </xf>
    <xf numFmtId="0" fontId="58" fillId="0" borderId="6" xfId="16" applyFont="1" applyFill="1" applyBorder="1" applyAlignment="1">
      <alignment horizontal="center"/>
    </xf>
    <xf numFmtId="0" fontId="58" fillId="0" borderId="6" xfId="22" applyFont="1" applyFill="1" applyBorder="1" applyAlignment="1">
      <alignment horizontal="center"/>
    </xf>
    <xf numFmtId="0" fontId="88" fillId="0" borderId="6" xfId="45" applyFont="1" applyFill="1" applyBorder="1" applyAlignment="1">
      <alignment/>
    </xf>
    <xf numFmtId="0" fontId="84" fillId="0" borderId="6" xfId="45" applyFont="1" applyFill="1" applyBorder="1" applyAlignment="1">
      <alignment horizontal="center"/>
    </xf>
    <xf numFmtId="0" fontId="84" fillId="0" borderId="6" xfId="45" applyFont="1" applyFill="1" applyBorder="1" applyAlignment="1">
      <alignment/>
    </xf>
    <xf numFmtId="0" fontId="85" fillId="0" borderId="6" xfId="45" applyFont="1" applyFill="1" applyBorder="1" applyAlignment="1">
      <alignment horizontal="left"/>
    </xf>
    <xf numFmtId="0" fontId="85" fillId="0" borderId="6" xfId="45" applyFont="1" applyFill="1" applyBorder="1" applyAlignment="1">
      <alignment/>
    </xf>
    <xf numFmtId="0" fontId="85" fillId="0" borderId="13" xfId="45" applyFont="1" applyFill="1" applyBorder="1" applyAlignment="1">
      <alignment/>
    </xf>
    <xf numFmtId="0" fontId="88" fillId="0" borderId="13" xfId="45" applyFont="1" applyFill="1" applyBorder="1" applyAlignment="1">
      <alignment/>
    </xf>
    <xf numFmtId="0" fontId="88" fillId="0" borderId="0" xfId="0" applyFont="1" applyFill="1" applyAlignment="1">
      <alignment/>
    </xf>
    <xf numFmtId="3" fontId="88" fillId="0" borderId="0" xfId="0" applyNumberFormat="1" applyFont="1" applyFill="1" applyAlignment="1">
      <alignment/>
    </xf>
    <xf numFmtId="0" fontId="72" fillId="0" borderId="6" xfId="52" applyFont="1" applyFill="1" applyBorder="1" applyAlignment="1">
      <alignment/>
    </xf>
    <xf numFmtId="0" fontId="58" fillId="0" borderId="6" xfId="22" applyFont="1" applyFill="1" applyBorder="1" applyAlignment="1">
      <alignment/>
    </xf>
    <xf numFmtId="0" fontId="84" fillId="0" borderId="6" xfId="45" applyFont="1" applyFill="1" applyBorder="1" applyAlignment="1">
      <alignment/>
    </xf>
    <xf numFmtId="0" fontId="0" fillId="0" borderId="14" xfId="45" applyFont="1" applyFill="1" applyBorder="1" applyAlignment="1">
      <alignment/>
    </xf>
    <xf numFmtId="169" fontId="65" fillId="0" borderId="14" xfId="39" applyNumberFormat="1" applyFill="1" applyBorder="1" applyAlignment="1">
      <alignment/>
    </xf>
    <xf numFmtId="0" fontId="2" fillId="0" borderId="0" xfId="0" applyFont="1" applyBorder="1" applyAlignment="1">
      <alignment/>
    </xf>
    <xf numFmtId="3" fontId="85" fillId="0" borderId="7" xfId="45" applyNumberFormat="1" applyFont="1" applyFill="1" applyAlignment="1">
      <alignment/>
    </xf>
    <xf numFmtId="3" fontId="72" fillId="0" borderId="7" xfId="45" applyNumberFormat="1" applyFont="1" applyFill="1" applyAlignment="1">
      <alignment/>
    </xf>
    <xf numFmtId="3" fontId="58" fillId="0" borderId="7" xfId="45" applyNumberFormat="1" applyFont="1" applyFill="1" applyAlignment="1">
      <alignment/>
    </xf>
    <xf numFmtId="169" fontId="72" fillId="0" borderId="7" xfId="45" applyNumberFormat="1" applyFont="1" applyFill="1" applyAlignment="1">
      <alignment/>
    </xf>
    <xf numFmtId="0" fontId="88" fillId="0" borderId="7" xfId="45" applyFont="1" applyFill="1" applyAlignment="1">
      <alignment/>
    </xf>
    <xf numFmtId="3" fontId="88" fillId="0" borderId="7" xfId="45" applyNumberFormat="1" applyFont="1" applyFill="1" applyAlignment="1">
      <alignment/>
    </xf>
    <xf numFmtId="3" fontId="94" fillId="0" borderId="7" xfId="45" applyNumberFormat="1" applyFont="1" applyFill="1" applyAlignment="1">
      <alignment/>
    </xf>
    <xf numFmtId="1" fontId="88" fillId="0" borderId="7" xfId="45" applyNumberFormat="1" applyFont="1" applyFill="1" applyAlignment="1">
      <alignment/>
    </xf>
    <xf numFmtId="169" fontId="85" fillId="0" borderId="7" xfId="45" applyNumberFormat="1" applyFont="1" applyFill="1" applyAlignment="1">
      <alignment/>
    </xf>
    <xf numFmtId="0" fontId="84" fillId="0" borderId="7" xfId="45" applyFont="1" applyFill="1" applyAlignment="1">
      <alignment/>
    </xf>
    <xf numFmtId="169" fontId="84" fillId="0" borderId="7" xfId="45" applyNumberFormat="1" applyFont="1" applyFill="1" applyAlignment="1">
      <alignment/>
    </xf>
    <xf numFmtId="3" fontId="72" fillId="0" borderId="15" xfId="62" applyNumberFormat="1" applyFont="1" applyFill="1" applyBorder="1" applyAlignment="1">
      <alignment/>
    </xf>
    <xf numFmtId="0" fontId="88" fillId="0" borderId="16" xfId="45" applyFont="1" applyFill="1" applyBorder="1" applyAlignment="1">
      <alignment/>
    </xf>
    <xf numFmtId="0" fontId="58" fillId="0" borderId="7" xfId="45" applyFont="1" applyFill="1" applyAlignment="1">
      <alignment horizontal="center"/>
    </xf>
    <xf numFmtId="0" fontId="58" fillId="0" borderId="7" xfId="45" applyFont="1" applyFill="1" applyAlignment="1">
      <alignment horizontal="left"/>
    </xf>
    <xf numFmtId="3" fontId="58" fillId="0" borderId="1" xfId="33" applyNumberFormat="1" applyFont="1" applyFill="1" applyAlignment="1">
      <alignment horizontal="right"/>
    </xf>
    <xf numFmtId="3" fontId="58" fillId="0" borderId="6" xfId="33" applyNumberFormat="1" applyFont="1" applyFill="1" applyBorder="1" applyAlignment="1">
      <alignment horizontal="center" vertical="top" wrapText="1"/>
    </xf>
    <xf numFmtId="3" fontId="58" fillId="0" borderId="12" xfId="33" applyNumberFormat="1" applyFont="1" applyFill="1" applyBorder="1" applyAlignment="1">
      <alignment horizontal="right" vertical="top" wrapText="1"/>
    </xf>
    <xf numFmtId="3" fontId="58" fillId="0" borderId="6" xfId="33" applyNumberFormat="1" applyFont="1" applyFill="1" applyBorder="1" applyAlignment="1">
      <alignment horizontal="right" vertical="top" wrapText="1"/>
    </xf>
    <xf numFmtId="3" fontId="58" fillId="0" borderId="12" xfId="16" applyNumberFormat="1" applyFont="1" applyFill="1" applyBorder="1" applyAlignment="1">
      <alignment horizontal="right" vertical="top" wrapText="1"/>
    </xf>
    <xf numFmtId="3" fontId="72" fillId="0" borderId="12" xfId="62" applyNumberFormat="1" applyFont="1" applyFill="1" applyBorder="1" applyAlignment="1" applyProtection="1">
      <alignment horizontal="right" vertical="top" wrapText="1"/>
      <protection/>
    </xf>
    <xf numFmtId="3" fontId="72" fillId="0" borderId="6" xfId="62" applyNumberFormat="1" applyFont="1" applyFill="1" applyBorder="1" applyAlignment="1" applyProtection="1">
      <alignment horizontal="right" vertical="top" wrapText="1"/>
      <protection/>
    </xf>
    <xf numFmtId="3" fontId="58" fillId="0" borderId="17" xfId="16" applyNumberFormat="1" applyFont="1" applyFill="1" applyBorder="1" applyAlignment="1">
      <alignment horizontal="center" vertical="top" wrapText="1"/>
    </xf>
    <xf numFmtId="0" fontId="95" fillId="0" borderId="0" xfId="56" applyFont="1" applyFill="1" applyBorder="1" applyAlignment="1">
      <alignment horizontal="center" vertical="top" wrapText="1"/>
      <protection/>
    </xf>
    <xf numFmtId="0" fontId="91" fillId="0" borderId="0" xfId="56" applyFont="1" applyFill="1" applyBorder="1" applyAlignment="1">
      <alignment vertical="top" wrapText="1"/>
      <protection/>
    </xf>
    <xf numFmtId="0" fontId="91" fillId="0" borderId="0" xfId="56" applyFont="1" applyFill="1" applyBorder="1" applyAlignment="1">
      <alignment horizontal="center" vertical="top" wrapText="1"/>
      <protection/>
    </xf>
    <xf numFmtId="0" fontId="91" fillId="0" borderId="6" xfId="56" applyFont="1" applyFill="1" applyBorder="1" applyAlignment="1">
      <alignment horizontal="right" vertical="top" wrapText="1"/>
      <protection/>
    </xf>
    <xf numFmtId="0" fontId="91" fillId="0" borderId="0" xfId="56" applyFont="1" applyFill="1" applyBorder="1" applyAlignment="1">
      <alignment horizontal="right" vertical="top" wrapText="1"/>
      <protection/>
    </xf>
    <xf numFmtId="3" fontId="72" fillId="0" borderId="0" xfId="39" applyNumberFormat="1" applyFont="1" applyFill="1" applyBorder="1" applyAlignment="1">
      <alignment horizontal="right" vertical="top" wrapText="1"/>
    </xf>
    <xf numFmtId="0" fontId="72" fillId="0" borderId="0" xfId="39" applyFont="1" applyFill="1" applyBorder="1" applyAlignment="1">
      <alignment horizontal="right" vertical="top" wrapText="1"/>
    </xf>
    <xf numFmtId="0" fontId="58" fillId="0" borderId="6" xfId="19" applyFont="1" applyFill="1" applyBorder="1" applyAlignment="1">
      <alignment vertical="top"/>
    </xf>
    <xf numFmtId="0" fontId="58" fillId="0" borderId="0" xfId="19" applyFont="1" applyFill="1" applyBorder="1" applyAlignment="1">
      <alignment horizontal="center" vertical="top" wrapText="1"/>
    </xf>
    <xf numFmtId="0" fontId="58" fillId="0" borderId="0" xfId="19" applyFont="1" applyFill="1" applyBorder="1" applyAlignment="1">
      <alignment vertical="top" wrapText="1"/>
    </xf>
    <xf numFmtId="0" fontId="58" fillId="0" borderId="6" xfId="22" applyFont="1" applyFill="1" applyBorder="1" applyAlignment="1">
      <alignment horizontal="center" vertical="top" wrapText="1"/>
    </xf>
    <xf numFmtId="0" fontId="58" fillId="0" borderId="6" xfId="22" applyFont="1" applyFill="1" applyBorder="1" applyAlignment="1">
      <alignment horizontal="right" vertical="top" wrapText="1"/>
    </xf>
    <xf numFmtId="0" fontId="72" fillId="0" borderId="1" xfId="62" applyFont="1" applyFill="1" applyAlignment="1">
      <alignment horizontal="right" vertical="top" wrapText="1"/>
    </xf>
    <xf numFmtId="0" fontId="58" fillId="0" borderId="18" xfId="45" applyFont="1" applyFill="1" applyBorder="1" applyAlignment="1">
      <alignment/>
    </xf>
    <xf numFmtId="3" fontId="96" fillId="0" borderId="6" xfId="0" applyNumberFormat="1" applyFont="1" applyFill="1" applyBorder="1" applyAlignment="1">
      <alignment/>
    </xf>
    <xf numFmtId="0" fontId="96" fillId="0" borderId="6" xfId="0" applyFont="1" applyFill="1" applyBorder="1" applyAlignment="1">
      <alignment/>
    </xf>
    <xf numFmtId="3" fontId="97" fillId="0" borderId="6" xfId="0" applyNumberFormat="1" applyFont="1" applyFill="1" applyBorder="1" applyAlignment="1">
      <alignment/>
    </xf>
    <xf numFmtId="0" fontId="98" fillId="0" borderId="0" xfId="56" applyFont="1" applyFill="1" applyAlignment="1">
      <alignment horizontal="justify"/>
      <protection/>
    </xf>
    <xf numFmtId="3" fontId="58" fillId="0" borderId="1" xfId="33" applyNumberFormat="1" applyFont="1" applyFill="1" applyAlignment="1">
      <alignment horizontal="right" vertical="center" wrapText="1"/>
    </xf>
    <xf numFmtId="3" fontId="72" fillId="0" borderId="1" xfId="62" applyNumberFormat="1" applyFont="1" applyFill="1" applyAlignment="1">
      <alignment horizontal="right" vertical="center" wrapText="1"/>
    </xf>
    <xf numFmtId="3" fontId="72" fillId="0" borderId="6" xfId="44" applyNumberFormat="1" applyFont="1" applyFill="1" applyAlignment="1">
      <alignment horizontal="right" vertical="center" wrapText="1"/>
    </xf>
    <xf numFmtId="49" fontId="58" fillId="0" borderId="7" xfId="45" applyNumberFormat="1" applyFont="1" applyFill="1" applyAlignment="1">
      <alignment horizontal="center" vertical="center" wrapText="1"/>
    </xf>
    <xf numFmtId="3" fontId="58" fillId="0" borderId="1" xfId="33" applyNumberFormat="1" applyFont="1" applyFill="1" applyAlignment="1">
      <alignment/>
    </xf>
    <xf numFmtId="0" fontId="58" fillId="0" borderId="6" xfId="45" applyFont="1" applyFill="1" applyBorder="1" applyAlignment="1">
      <alignment horizontal="center" vertical="center" wrapText="1"/>
    </xf>
    <xf numFmtId="0" fontId="58" fillId="0" borderId="6" xfId="45" applyFont="1" applyFill="1" applyBorder="1" applyAlignment="1">
      <alignment horizontal="center" vertical="center"/>
    </xf>
    <xf numFmtId="0" fontId="58" fillId="0" borderId="6" xfId="45" applyFont="1" applyFill="1" applyBorder="1" applyAlignment="1">
      <alignment horizontal="left" wrapText="1"/>
    </xf>
    <xf numFmtId="3" fontId="58" fillId="0" borderId="6" xfId="45" applyNumberFormat="1" applyFont="1" applyFill="1" applyBorder="1" applyAlignment="1">
      <alignment/>
    </xf>
    <xf numFmtId="3" fontId="72" fillId="0" borderId="6" xfId="44" applyNumberFormat="1" applyFont="1" applyFill="1" applyBorder="1" applyAlignment="1">
      <alignment/>
    </xf>
    <xf numFmtId="3" fontId="72" fillId="0" borderId="19" xfId="62" applyNumberFormat="1" applyFont="1" applyFill="1" applyBorder="1" applyAlignment="1">
      <alignment/>
    </xf>
    <xf numFmtId="0" fontId="58" fillId="0" borderId="6" xfId="45" applyFont="1" applyFill="1" applyBorder="1" applyAlignment="1">
      <alignment wrapText="1"/>
    </xf>
    <xf numFmtId="3" fontId="92" fillId="0" borderId="15" xfId="62" applyNumberFormat="1" applyFont="1" applyFill="1" applyBorder="1" applyAlignment="1">
      <alignment/>
    </xf>
    <xf numFmtId="0" fontId="85" fillId="0" borderId="14" xfId="45" applyFont="1" applyFill="1" applyBorder="1" applyAlignment="1">
      <alignment/>
    </xf>
    <xf numFmtId="3" fontId="72" fillId="0" borderId="14" xfId="39" applyNumberFormat="1" applyFont="1" applyFill="1" applyBorder="1" applyAlignment="1">
      <alignment/>
    </xf>
    <xf numFmtId="0" fontId="85" fillId="0" borderId="14" xfId="56" applyFont="1" applyFill="1" applyBorder="1">
      <alignment/>
      <protection/>
    </xf>
    <xf numFmtId="0" fontId="58" fillId="0" borderId="7" xfId="45" applyFont="1" applyFill="1" applyAlignment="1">
      <alignment horizontal="center"/>
    </xf>
    <xf numFmtId="0" fontId="58" fillId="0" borderId="11" xfId="45" applyFont="1" applyFill="1" applyBorder="1" applyAlignment="1">
      <alignment horizontal="center"/>
    </xf>
    <xf numFmtId="0" fontId="58" fillId="0" borderId="6" xfId="45" applyFont="1" applyFill="1" applyBorder="1" applyAlignment="1">
      <alignment/>
    </xf>
    <xf numFmtId="0" fontId="58" fillId="0" borderId="6" xfId="45" applyFont="1" applyFill="1" applyBorder="1" applyAlignment="1">
      <alignment horizontal="center"/>
    </xf>
    <xf numFmtId="0" fontId="3" fillId="0" borderId="6" xfId="45" applyFont="1" applyFill="1" applyBorder="1" applyAlignment="1">
      <alignment horizontal="center"/>
    </xf>
    <xf numFmtId="0" fontId="58" fillId="0" borderId="6" xfId="16" applyFill="1" applyBorder="1" applyAlignment="1">
      <alignment horizontal="center"/>
    </xf>
    <xf numFmtId="0" fontId="68" fillId="0" borderId="6" xfId="52" applyFill="1" applyBorder="1" applyAlignment="1">
      <alignment horizontal="center"/>
    </xf>
    <xf numFmtId="0" fontId="58" fillId="0" borderId="6" xfId="19" applyFill="1" applyBorder="1" applyAlignment="1">
      <alignment horizontal="center"/>
    </xf>
    <xf numFmtId="0" fontId="58" fillId="0" borderId="6" xfId="17" applyFill="1" applyBorder="1" applyAlignment="1">
      <alignment horizontal="center"/>
    </xf>
    <xf numFmtId="0" fontId="9" fillId="0" borderId="7" xfId="45" applyFont="1" applyFill="1" applyAlignment="1">
      <alignment/>
    </xf>
    <xf numFmtId="0" fontId="9" fillId="0" borderId="1" xfId="33" applyFont="1" applyFill="1" applyAlignment="1">
      <alignment/>
    </xf>
    <xf numFmtId="0" fontId="9" fillId="0" borderId="7" xfId="45" applyFont="1" applyFill="1" applyAlignment="1">
      <alignment wrapText="1"/>
    </xf>
    <xf numFmtId="3" fontId="41" fillId="0" borderId="1" xfId="62" applyNumberFormat="1" applyFont="1" applyFill="1" applyAlignment="1">
      <alignment/>
    </xf>
    <xf numFmtId="0" fontId="9" fillId="0" borderId="7" xfId="45" applyFont="1" applyFill="1" applyAlignment="1">
      <alignment horizontal="center"/>
    </xf>
    <xf numFmtId="0" fontId="9" fillId="0" borderId="7" xfId="45" applyFont="1" applyFill="1" applyAlignment="1">
      <alignment/>
    </xf>
    <xf numFmtId="0" fontId="9" fillId="0" borderId="7" xfId="45" applyFont="1" applyFill="1" applyAlignment="1">
      <alignment horizontal="left"/>
    </xf>
    <xf numFmtId="0" fontId="41" fillId="0" borderId="1" xfId="62" applyFont="1" applyFill="1" applyAlignment="1">
      <alignment/>
    </xf>
    <xf numFmtId="0" fontId="58" fillId="0" borderId="7" xfId="45" applyFont="1" applyFill="1" applyAlignment="1">
      <alignment horizontal="center"/>
    </xf>
    <xf numFmtId="0" fontId="58" fillId="0" borderId="11" xfId="45" applyFont="1" applyFill="1" applyBorder="1" applyAlignment="1">
      <alignment horizontal="center"/>
    </xf>
    <xf numFmtId="0" fontId="99" fillId="0" borderId="6" xfId="45" applyFont="1" applyFill="1" applyBorder="1" applyAlignment="1">
      <alignment horizontal="left"/>
    </xf>
    <xf numFmtId="169" fontId="58" fillId="0" borderId="1" xfId="33" applyNumberFormat="1" applyFont="1" applyFill="1" applyAlignment="1">
      <alignment vertical="center"/>
    </xf>
    <xf numFmtId="0" fontId="58" fillId="0" borderId="6" xfId="45" applyFont="1" applyFill="1" applyBorder="1" applyAlignment="1">
      <alignment/>
    </xf>
    <xf numFmtId="0" fontId="85" fillId="0" borderId="6" xfId="45" applyFont="1" applyFill="1" applyBorder="1" applyAlignment="1">
      <alignment horizontal="center"/>
    </xf>
    <xf numFmtId="0" fontId="89" fillId="0" borderId="6" xfId="45" applyFont="1" applyFill="1" applyBorder="1" applyAlignment="1">
      <alignment horizontal="center"/>
    </xf>
    <xf numFmtId="0" fontId="58" fillId="0" borderId="6" xfId="45" applyFont="1" applyFill="1" applyBorder="1" applyAlignment="1">
      <alignment horizontal="center" vertical="center"/>
    </xf>
    <xf numFmtId="0" fontId="84" fillId="0" borderId="7" xfId="45" applyFont="1" applyFill="1" applyAlignment="1">
      <alignment horizontal="center"/>
    </xf>
    <xf numFmtId="0" fontId="85" fillId="0" borderId="7" xfId="45" applyFont="1" applyFill="1" applyAlignment="1">
      <alignment horizontal="center" wrapText="1"/>
    </xf>
    <xf numFmtId="0" fontId="85" fillId="0" borderId="18" xfId="45" applyFont="1" applyFill="1" applyBorder="1" applyAlignment="1">
      <alignment horizontal="left"/>
    </xf>
    <xf numFmtId="0" fontId="85" fillId="0" borderId="20" xfId="45" applyFont="1" applyFill="1" applyBorder="1" applyAlignment="1">
      <alignment horizontal="left"/>
    </xf>
    <xf numFmtId="0" fontId="85" fillId="0" borderId="21" xfId="45" applyFont="1" applyFill="1" applyBorder="1" applyAlignment="1">
      <alignment horizontal="left"/>
    </xf>
    <xf numFmtId="0" fontId="58" fillId="0" borderId="6" xfId="45" applyFont="1" applyFill="1" applyBorder="1" applyAlignment="1">
      <alignment horizontal="center"/>
    </xf>
    <xf numFmtId="0" fontId="58" fillId="0" borderId="10" xfId="45" applyFont="1" applyFill="1" applyBorder="1" applyAlignment="1">
      <alignment horizontal="center"/>
    </xf>
    <xf numFmtId="0" fontId="58" fillId="0" borderId="17" xfId="16" applyFont="1" applyFill="1" applyBorder="1" applyAlignment="1">
      <alignment horizontal="center"/>
    </xf>
    <xf numFmtId="0" fontId="58" fillId="0" borderId="12" xfId="16" applyFont="1" applyFill="1" applyBorder="1" applyAlignment="1">
      <alignment horizontal="center"/>
    </xf>
    <xf numFmtId="0" fontId="58" fillId="0" borderId="6" xfId="16" applyFont="1" applyFill="1" applyBorder="1" applyAlignment="1">
      <alignment horizontal="right" vertical="top" wrapText="1"/>
    </xf>
    <xf numFmtId="0" fontId="58" fillId="0" borderId="6" xfId="52" applyFont="1" applyFill="1" applyBorder="1" applyAlignment="1">
      <alignment vertical="top" wrapText="1"/>
    </xf>
    <xf numFmtId="0" fontId="58" fillId="0" borderId="6" xfId="52" applyFont="1" applyFill="1" applyBorder="1" applyAlignment="1">
      <alignment horizontal="right" vertical="top" wrapText="1"/>
    </xf>
    <xf numFmtId="0" fontId="58" fillId="0" borderId="6" xfId="17" applyFont="1" applyFill="1" applyBorder="1" applyAlignment="1">
      <alignment vertical="top" wrapText="1"/>
    </xf>
    <xf numFmtId="0" fontId="58" fillId="0" borderId="6" xfId="17" applyFont="1" applyFill="1" applyBorder="1" applyAlignment="1">
      <alignment horizontal="right" vertical="top" wrapText="1"/>
    </xf>
    <xf numFmtId="0" fontId="58" fillId="0" borderId="6" xfId="19" applyFont="1" applyFill="1" applyBorder="1" applyAlignment="1">
      <alignment horizontal="left" vertical="top" wrapText="1"/>
    </xf>
    <xf numFmtId="0" fontId="58" fillId="0" borderId="6" xfId="19" applyFont="1" applyFill="1" applyBorder="1" applyAlignment="1">
      <alignment horizontal="right" vertical="top" wrapText="1"/>
    </xf>
    <xf numFmtId="3" fontId="58" fillId="0" borderId="6" xfId="16" applyNumberFormat="1" applyFont="1" applyFill="1" applyBorder="1" applyAlignment="1">
      <alignment horizontal="right" vertical="top" wrapText="1"/>
    </xf>
    <xf numFmtId="0" fontId="58" fillId="0" borderId="6" xfId="45" applyFont="1" applyFill="1" applyBorder="1" applyAlignment="1">
      <alignment horizontal="center" wrapText="1"/>
    </xf>
    <xf numFmtId="0" fontId="58" fillId="0" borderId="6" xfId="16" applyFont="1" applyFill="1" applyBorder="1" applyAlignment="1">
      <alignment horizontal="center" vertical="top" wrapText="1"/>
    </xf>
    <xf numFmtId="0" fontId="58" fillId="0" borderId="6" xfId="16" applyFont="1" applyFill="1" applyBorder="1" applyAlignment="1">
      <alignment vertical="top" wrapText="1"/>
    </xf>
    <xf numFmtId="0" fontId="58" fillId="0" borderId="7" xfId="45" applyFont="1" applyFill="1" applyAlignment="1">
      <alignment/>
    </xf>
    <xf numFmtId="0" fontId="58" fillId="0" borderId="18" xfId="45" applyFont="1" applyFill="1" applyBorder="1" applyAlignment="1">
      <alignment/>
    </xf>
    <xf numFmtId="0" fontId="84" fillId="0" borderId="6" xfId="45" applyFont="1" applyFill="1" applyBorder="1" applyAlignment="1">
      <alignment horizontal="center"/>
    </xf>
    <xf numFmtId="0" fontId="58" fillId="0" borderId="11" xfId="45" applyFont="1" applyFill="1" applyBorder="1" applyAlignment="1">
      <alignment horizontal="center" wrapText="1"/>
    </xf>
    <xf numFmtId="0" fontId="58" fillId="0" borderId="22" xfId="45" applyFont="1" applyFill="1" applyBorder="1" applyAlignment="1">
      <alignment horizontal="center" wrapText="1"/>
    </xf>
    <xf numFmtId="0" fontId="58" fillId="0" borderId="7" xfId="45" applyFont="1" applyFill="1" applyAlignment="1">
      <alignment horizontal="center" wrapText="1"/>
    </xf>
    <xf numFmtId="0" fontId="3" fillId="0" borderId="6" xfId="45" applyFont="1" applyFill="1" applyBorder="1" applyAlignment="1">
      <alignment horizontal="center"/>
    </xf>
    <xf numFmtId="0" fontId="58" fillId="0" borderId="6" xfId="16" applyFill="1" applyBorder="1" applyAlignment="1">
      <alignment horizontal="center"/>
    </xf>
    <xf numFmtId="0" fontId="68" fillId="0" borderId="6" xfId="52" applyFill="1" applyBorder="1" applyAlignment="1">
      <alignment horizontal="center"/>
    </xf>
    <xf numFmtId="0" fontId="58" fillId="0" borderId="6" xfId="19" applyFill="1" applyBorder="1" applyAlignment="1">
      <alignment horizontal="center"/>
    </xf>
    <xf numFmtId="0" fontId="58" fillId="0" borderId="6" xfId="17" applyFill="1" applyBorder="1" applyAlignment="1">
      <alignment horizontal="center"/>
    </xf>
    <xf numFmtId="0" fontId="58" fillId="0" borderId="6" xfId="19" applyFont="1" applyFill="1" applyBorder="1" applyAlignment="1">
      <alignment vertical="top"/>
    </xf>
    <xf numFmtId="0" fontId="58" fillId="0" borderId="6" xfId="22" applyFont="1" applyFill="1" applyBorder="1" applyAlignment="1">
      <alignment horizontal="center" vertical="top" wrapText="1"/>
    </xf>
    <xf numFmtId="0" fontId="58" fillId="0" borderId="6" xfId="22" applyFont="1" applyFill="1" applyBorder="1" applyAlignment="1">
      <alignment vertical="top" wrapText="1"/>
    </xf>
    <xf numFmtId="0" fontId="58" fillId="0" borderId="11" xfId="45" applyFont="1" applyFill="1" applyBorder="1" applyAlignment="1">
      <alignment/>
    </xf>
    <xf numFmtId="0" fontId="58" fillId="0" borderId="6" xfId="16" applyFont="1" applyFill="1" applyBorder="1" applyAlignment="1">
      <alignment horizontal="center" vertical="center" textRotation="90" shrinkToFit="1"/>
    </xf>
    <xf numFmtId="0" fontId="9" fillId="0" borderId="7" xfId="45" applyFont="1" applyFill="1" applyAlignment="1">
      <alignment horizontal="center" wrapText="1"/>
    </xf>
    <xf numFmtId="0" fontId="9" fillId="0" borderId="7" xfId="45" applyFont="1" applyFill="1" applyAlignment="1">
      <alignment horizontal="center" vertical="center" wrapText="1"/>
    </xf>
    <xf numFmtId="0" fontId="9" fillId="0" borderId="7" xfId="45" applyFont="1" applyFill="1" applyAlignment="1">
      <alignment vertical="center"/>
    </xf>
    <xf numFmtId="0" fontId="9" fillId="0" borderId="7" xfId="45" applyNumberFormat="1" applyFont="1" applyFill="1" applyAlignment="1">
      <alignment horizontal="center" wrapText="1"/>
    </xf>
    <xf numFmtId="3" fontId="85" fillId="0" borderId="12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0" borderId="1" xfId="62" applyNumberFormat="1" applyFont="1" applyFill="1" applyAlignment="1">
      <alignment/>
    </xf>
    <xf numFmtId="169" fontId="58" fillId="0" borderId="15" xfId="33" applyNumberFormat="1" applyFont="1" applyFill="1" applyBorder="1" applyAlignment="1">
      <alignment horizontal="center" vertical="center"/>
    </xf>
    <xf numFmtId="169" fontId="58" fillId="0" borderId="23" xfId="33" applyNumberFormat="1" applyFont="1" applyFill="1" applyBorder="1" applyAlignment="1">
      <alignment horizontal="center" vertical="center"/>
    </xf>
    <xf numFmtId="3" fontId="58" fillId="0" borderId="0" xfId="16" applyNumberFormat="1" applyFont="1" applyFill="1" applyBorder="1" applyAlignment="1">
      <alignment/>
    </xf>
    <xf numFmtId="3" fontId="96" fillId="0" borderId="0" xfId="0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3" fontId="97" fillId="0" borderId="0" xfId="0" applyNumberFormat="1" applyFont="1" applyFill="1" applyBorder="1" applyAlignment="1">
      <alignment/>
    </xf>
    <xf numFmtId="168" fontId="58" fillId="0" borderId="0" xfId="16" applyNumberFormat="1" applyFill="1" applyBorder="1" applyAlignment="1">
      <alignment/>
    </xf>
    <xf numFmtId="168" fontId="68" fillId="0" borderId="0" xfId="52" applyNumberForma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támogatás táblázatbó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nyvel&#233;s\k&#246;lts&#233;gvet&#233;s%20m&#243;dos&#237;t&#225;sok%202017\2017%20&#233;vi%20ktgvet&#233;s\2017%20k&#246;lts&#233;gvet&#233;si%20ter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&#369;k&#246;d&#233;sibe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&#369;k&#246;d&#233;si%20be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Támogatás"/>
      <sheetName val="Működési bev"/>
      <sheetName val="Beruh,felúj"/>
      <sheetName val="Int.bev"/>
      <sheetName val="köt.műk.bev "/>
      <sheetName val="Kiadások"/>
      <sheetName val="Int.kiad"/>
      <sheetName val="Személyi jutt"/>
      <sheetName val="Dologi kiad"/>
      <sheetName val="Dol. önk rész"/>
      <sheetName val="kötelező műk kiad"/>
      <sheetName val="Bevételi ei.telj"/>
      <sheetName val="Kiadási ei telj."/>
      <sheetName val="Ktg.mérl"/>
      <sheetName val="Közvetlen tám"/>
      <sheetName val="több éves kih."/>
      <sheetName val="Adósságot kel."/>
      <sheetName val="adott támog."/>
    </sheetNames>
    <sheetDataSet>
      <sheetData sheetId="10">
        <row r="27">
          <cell r="T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Támogatás"/>
      <sheetName val="Működési bev"/>
      <sheetName val="Beruh,felúj"/>
      <sheetName val="Int.bev"/>
      <sheetName val="kot.muk.bev "/>
      <sheetName val="Kiadások"/>
      <sheetName val="Személyi jutt"/>
      <sheetName val="Dologi kiad"/>
      <sheetName val="Dol. önk rész "/>
      <sheetName val="Int.kiad"/>
      <sheetName val="kötelező műk kiad"/>
      <sheetName val="Bevételi ei.telj"/>
      <sheetName val="Kiadási ei telj."/>
      <sheetName val="Ktg.mérl"/>
      <sheetName val="Közvetlen tám"/>
      <sheetName val="több éves kih."/>
      <sheetName val="Adósságot kel."/>
      <sheetName val="adott támog."/>
    </sheetNames>
    <sheetDataSet>
      <sheetData sheetId="2">
        <row r="12">
          <cell r="H12">
            <v>11880</v>
          </cell>
          <cell r="I12">
            <v>13335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Támogatás"/>
      <sheetName val="Működési bev"/>
      <sheetName val="Beruh,felúj"/>
      <sheetName val="Int.bev"/>
      <sheetName val="kot.muk.bev "/>
      <sheetName val="Kiadások"/>
      <sheetName val="Személyi jutt"/>
      <sheetName val="Dologi kiad"/>
      <sheetName val="Dol. önk rész "/>
      <sheetName val="Int.kiad"/>
      <sheetName val="kötelező műk kiad"/>
      <sheetName val="Bevételi ei.telj"/>
      <sheetName val="Kiadási ei telj."/>
      <sheetName val="Ktg.mérl"/>
      <sheetName val="Közvetlen tám"/>
      <sheetName val="több éves kih."/>
      <sheetName val="Adósságot kel."/>
      <sheetName val="adott támog."/>
    </sheetNames>
    <sheetDataSet>
      <sheetData sheetId="2">
        <row r="12">
          <cell r="H12">
            <v>11880</v>
          </cell>
          <cell r="I12">
            <v>13335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6.7109375" style="1" customWidth="1"/>
    <col min="2" max="2" width="6.00390625" style="0" customWidth="1"/>
    <col min="3" max="3" width="6.140625" style="0" customWidth="1"/>
    <col min="4" max="4" width="69.8515625" style="0" customWidth="1"/>
    <col min="5" max="5" width="14.7109375" style="0" bestFit="1" customWidth="1"/>
    <col min="6" max="6" width="14.7109375" style="0" customWidth="1"/>
    <col min="7" max="7" width="16.8515625" style="0" bestFit="1" customWidth="1"/>
  </cols>
  <sheetData>
    <row r="1" spans="1:7" ht="23.25" customHeight="1">
      <c r="A1" s="321" t="s">
        <v>36</v>
      </c>
      <c r="B1" s="321"/>
      <c r="C1" s="321"/>
      <c r="D1" s="321"/>
      <c r="E1" s="321"/>
      <c r="F1" s="304"/>
      <c r="G1" s="113"/>
    </row>
    <row r="2" spans="1:7" ht="26.25" customHeight="1">
      <c r="A2" s="322" t="s">
        <v>505</v>
      </c>
      <c r="B2" s="322"/>
      <c r="C2" s="322"/>
      <c r="D2" s="322"/>
      <c r="E2" s="322"/>
      <c r="F2" s="305"/>
      <c r="G2" s="207"/>
    </row>
    <row r="3" spans="1:7" ht="26.25" customHeight="1">
      <c r="A3" s="208"/>
      <c r="B3" s="208"/>
      <c r="C3" s="208"/>
      <c r="D3" s="208"/>
      <c r="E3" s="208" t="s">
        <v>490</v>
      </c>
      <c r="F3" s="307" t="s">
        <v>628</v>
      </c>
      <c r="G3" s="208" t="s">
        <v>497</v>
      </c>
    </row>
    <row r="4" spans="1:7" ht="26.25" customHeight="1">
      <c r="A4" s="81" t="s">
        <v>217</v>
      </c>
      <c r="B4" s="81" t="s">
        <v>218</v>
      </c>
      <c r="C4" s="81"/>
      <c r="D4" s="81"/>
      <c r="E4" s="209">
        <f>SUM(E5:E9)-1</f>
        <v>177976.863</v>
      </c>
      <c r="F4" s="163">
        <v>250205</v>
      </c>
      <c r="G4" s="147">
        <f>SUM(G5:G9)</f>
        <v>260562</v>
      </c>
    </row>
    <row r="5" spans="1:7" ht="26.25" customHeight="1">
      <c r="A5" s="81"/>
      <c r="B5" s="81" t="s">
        <v>219</v>
      </c>
      <c r="C5" s="81" t="s">
        <v>392</v>
      </c>
      <c r="D5" s="81"/>
      <c r="E5" s="209">
        <f>('1.Támogatás össz'!B50)/1000</f>
        <v>148856.416</v>
      </c>
      <c r="F5" s="369">
        <v>153155</v>
      </c>
      <c r="G5" s="210">
        <v>152726</v>
      </c>
    </row>
    <row r="6" spans="1:7" ht="26.25" customHeight="1">
      <c r="A6" s="81"/>
      <c r="B6" s="81"/>
      <c r="C6" s="81" t="s">
        <v>426</v>
      </c>
      <c r="D6" s="81"/>
      <c r="E6" s="209">
        <f>(('1.Támogatás össz'!B53)+('1.Támogatás össz'!B55)+('1.Támogatás össz'!B56))/1000</f>
        <v>0</v>
      </c>
      <c r="F6" s="369">
        <v>5160</v>
      </c>
      <c r="G6" s="210">
        <v>7373</v>
      </c>
    </row>
    <row r="7" spans="1:7" ht="26.25" customHeight="1">
      <c r="A7" s="81"/>
      <c r="B7" s="81"/>
      <c r="C7" s="81" t="s">
        <v>494</v>
      </c>
      <c r="D7" s="81"/>
      <c r="E7" s="209">
        <f>('1.Támogatás össz'!B58)/1000</f>
        <v>0</v>
      </c>
      <c r="F7" s="369">
        <v>2827</v>
      </c>
      <c r="G7" s="210">
        <v>2827</v>
      </c>
    </row>
    <row r="8" spans="1:7" ht="26.25" customHeight="1">
      <c r="A8" s="81"/>
      <c r="B8" s="81"/>
      <c r="C8" s="81" t="s">
        <v>472</v>
      </c>
      <c r="D8" s="81" t="s">
        <v>473</v>
      </c>
      <c r="E8" s="209">
        <f>('1.Támogatás össz'!B60)/1000</f>
        <v>0</v>
      </c>
      <c r="F8" s="369">
        <v>0</v>
      </c>
      <c r="G8" s="210">
        <v>0</v>
      </c>
    </row>
    <row r="9" spans="1:7" ht="26.25" customHeight="1">
      <c r="A9" s="81"/>
      <c r="B9" s="81" t="s">
        <v>393</v>
      </c>
      <c r="C9" s="81" t="s">
        <v>394</v>
      </c>
      <c r="D9" s="81"/>
      <c r="E9" s="209">
        <f>('1.Támogatás össz'!B71)/1000</f>
        <v>29121.447</v>
      </c>
      <c r="F9" s="369">
        <v>89063</v>
      </c>
      <c r="G9" s="210">
        <v>97636</v>
      </c>
    </row>
    <row r="10" spans="1:7" s="1" customFormat="1" ht="26.25" customHeight="1">
      <c r="A10" s="81" t="s">
        <v>221</v>
      </c>
      <c r="B10" s="81" t="s">
        <v>222</v>
      </c>
      <c r="C10" s="81"/>
      <c r="D10" s="81"/>
      <c r="E10" s="209">
        <f>E11</f>
        <v>0</v>
      </c>
      <c r="F10" s="163">
        <v>85277</v>
      </c>
      <c r="G10" s="147">
        <f>G11</f>
        <v>84279</v>
      </c>
    </row>
    <row r="11" spans="1:7" s="3" customFormat="1" ht="26.25" customHeight="1">
      <c r="A11" s="81"/>
      <c r="B11" s="81" t="s">
        <v>540</v>
      </c>
      <c r="C11" s="81" t="s">
        <v>245</v>
      </c>
      <c r="D11" s="81"/>
      <c r="E11" s="211">
        <v>0</v>
      </c>
      <c r="F11" s="369">
        <v>85277</v>
      </c>
      <c r="G11" s="210">
        <v>84279</v>
      </c>
    </row>
    <row r="12" spans="1:7" s="1" customFormat="1" ht="26.25" customHeight="1">
      <c r="A12" s="81" t="s">
        <v>223</v>
      </c>
      <c r="B12" s="81" t="s">
        <v>74</v>
      </c>
      <c r="C12" s="81"/>
      <c r="D12" s="81"/>
      <c r="E12" s="211">
        <f>SUM(E13:E17)</f>
        <v>53000</v>
      </c>
      <c r="F12" s="370">
        <v>53000</v>
      </c>
      <c r="G12" s="136">
        <f>SUM(G13+G17)</f>
        <v>55331</v>
      </c>
    </row>
    <row r="13" spans="1:7" s="3" customFormat="1" ht="26.25" customHeight="1">
      <c r="A13" s="81"/>
      <c r="B13" s="81" t="s">
        <v>224</v>
      </c>
      <c r="C13" s="81" t="s">
        <v>225</v>
      </c>
      <c r="D13" s="81"/>
      <c r="E13" s="211"/>
      <c r="F13" s="370">
        <v>0</v>
      </c>
      <c r="G13" s="136">
        <f>SUM(G14:G16)</f>
        <v>54686</v>
      </c>
    </row>
    <row r="14" spans="1:7" s="3" customFormat="1" ht="26.25" customHeight="1">
      <c r="A14" s="81"/>
      <c r="B14" s="81"/>
      <c r="C14" s="81" t="s">
        <v>226</v>
      </c>
      <c r="D14" s="81" t="s">
        <v>227</v>
      </c>
      <c r="E14" s="211">
        <v>45000</v>
      </c>
      <c r="F14" s="369">
        <v>45000</v>
      </c>
      <c r="G14" s="210">
        <v>47176</v>
      </c>
    </row>
    <row r="15" spans="1:7" s="3" customFormat="1" ht="26.25" customHeight="1">
      <c r="A15" s="81"/>
      <c r="B15" s="81"/>
      <c r="C15" s="81" t="s">
        <v>228</v>
      </c>
      <c r="D15" s="81" t="s">
        <v>229</v>
      </c>
      <c r="E15" s="211">
        <v>7000</v>
      </c>
      <c r="F15" s="369">
        <v>7000</v>
      </c>
      <c r="G15" s="210">
        <v>7510</v>
      </c>
    </row>
    <row r="16" spans="1:7" s="3" customFormat="1" ht="26.25" customHeight="1">
      <c r="A16" s="81"/>
      <c r="B16" s="81"/>
      <c r="C16" s="81" t="s">
        <v>230</v>
      </c>
      <c r="D16" s="81" t="s">
        <v>231</v>
      </c>
      <c r="E16" s="211"/>
      <c r="F16" s="369">
        <v>0</v>
      </c>
      <c r="G16" s="212">
        <v>0</v>
      </c>
    </row>
    <row r="17" spans="1:7" s="3" customFormat="1" ht="26.25" customHeight="1">
      <c r="A17" s="81"/>
      <c r="B17" s="81" t="s">
        <v>232</v>
      </c>
      <c r="C17" s="81" t="s">
        <v>233</v>
      </c>
      <c r="D17" s="81"/>
      <c r="E17" s="211">
        <v>1000</v>
      </c>
      <c r="F17" s="369">
        <v>1000</v>
      </c>
      <c r="G17" s="210">
        <v>645</v>
      </c>
    </row>
    <row r="18" spans="1:7" ht="18" customHeight="1">
      <c r="A18" s="81" t="s">
        <v>234</v>
      </c>
      <c r="B18" s="81" t="s">
        <v>38</v>
      </c>
      <c r="C18" s="81"/>
      <c r="D18" s="81"/>
      <c r="E18" s="211">
        <f>(('[2]Működési bev'!H12)+('[2]Működési bev'!I12))</f>
        <v>25215</v>
      </c>
      <c r="F18" s="369">
        <v>30614</v>
      </c>
      <c r="G18" s="210">
        <v>32793</v>
      </c>
    </row>
    <row r="19" spans="1:7" s="2" customFormat="1" ht="18" customHeight="1">
      <c r="A19" s="81" t="s">
        <v>235</v>
      </c>
      <c r="B19" s="81" t="s">
        <v>236</v>
      </c>
      <c r="C19" s="81"/>
      <c r="D19" s="81"/>
      <c r="E19" s="211">
        <f>E20</f>
        <v>0</v>
      </c>
      <c r="F19" s="163">
        <v>11000</v>
      </c>
      <c r="G19" s="147">
        <f>G20</f>
        <v>11000</v>
      </c>
    </row>
    <row r="20" spans="1:7" s="3" customFormat="1" ht="18" customHeight="1">
      <c r="A20" s="81"/>
      <c r="B20" s="81" t="s">
        <v>474</v>
      </c>
      <c r="C20" s="81" t="s">
        <v>475</v>
      </c>
      <c r="D20" s="81"/>
      <c r="E20" s="211"/>
      <c r="F20" s="369">
        <v>11000</v>
      </c>
      <c r="G20" s="210">
        <v>11000</v>
      </c>
    </row>
    <row r="21" spans="1:7" s="12" customFormat="1" ht="18" customHeight="1">
      <c r="A21" s="81" t="s">
        <v>239</v>
      </c>
      <c r="B21" s="81" t="s">
        <v>240</v>
      </c>
      <c r="C21" s="81"/>
      <c r="D21" s="81"/>
      <c r="E21" s="211">
        <f>E22</f>
        <v>0</v>
      </c>
      <c r="F21" s="163">
        <v>1405</v>
      </c>
      <c r="G21" s="147">
        <f>G22</f>
        <v>1840</v>
      </c>
    </row>
    <row r="22" spans="1:9" s="12" customFormat="1" ht="18" customHeight="1">
      <c r="A22" s="81"/>
      <c r="B22" s="81" t="s">
        <v>542</v>
      </c>
      <c r="C22" s="81" t="s">
        <v>241</v>
      </c>
      <c r="D22" s="81"/>
      <c r="E22" s="211"/>
      <c r="F22" s="369">
        <v>1405</v>
      </c>
      <c r="G22" s="210">
        <v>1840</v>
      </c>
      <c r="I22" s="52"/>
    </row>
    <row r="23" spans="1:7" ht="18" customHeight="1">
      <c r="A23" s="81" t="s">
        <v>242</v>
      </c>
      <c r="B23" s="81" t="s">
        <v>243</v>
      </c>
      <c r="C23" s="81"/>
      <c r="D23" s="81"/>
      <c r="E23" s="211">
        <f>E24</f>
        <v>0</v>
      </c>
      <c r="F23" s="163">
        <v>0</v>
      </c>
      <c r="G23" s="147">
        <f>G24</f>
        <v>999</v>
      </c>
    </row>
    <row r="24" spans="1:7" s="3" customFormat="1" ht="18" customHeight="1">
      <c r="A24" s="81"/>
      <c r="B24" s="81" t="s">
        <v>597</v>
      </c>
      <c r="C24" s="81" t="s">
        <v>246</v>
      </c>
      <c r="D24" s="81"/>
      <c r="E24" s="209"/>
      <c r="F24" s="369">
        <v>0</v>
      </c>
      <c r="G24" s="210">
        <v>999</v>
      </c>
    </row>
    <row r="25" spans="1:7" s="13" customFormat="1" ht="18" customHeight="1">
      <c r="A25" s="81" t="s">
        <v>251</v>
      </c>
      <c r="B25" s="81" t="s">
        <v>252</v>
      </c>
      <c r="C25" s="81"/>
      <c r="D25" s="81"/>
      <c r="E25" s="209">
        <f>(E4+E10+E12+E18+E23+E19)</f>
        <v>256191.863</v>
      </c>
      <c r="F25" s="370">
        <v>431501</v>
      </c>
      <c r="G25" s="213">
        <f>(G4+G10+G12+G18+G23+G19+G21)</f>
        <v>446804</v>
      </c>
    </row>
    <row r="26" spans="1:7" ht="18" customHeight="1">
      <c r="A26" s="81" t="s">
        <v>247</v>
      </c>
      <c r="B26" s="81" t="s">
        <v>248</v>
      </c>
      <c r="C26" s="81"/>
      <c r="D26" s="81"/>
      <c r="E26" s="214">
        <f>SUM(E27:E28)</f>
        <v>60856</v>
      </c>
      <c r="F26" s="151">
        <v>60522</v>
      </c>
      <c r="G26" s="213">
        <f>SUM(G27:G28)</f>
        <v>61204</v>
      </c>
    </row>
    <row r="27" spans="1:7" s="3" customFormat="1" ht="18" customHeight="1">
      <c r="A27" s="81"/>
      <c r="B27" s="81" t="s">
        <v>249</v>
      </c>
      <c r="C27" s="81" t="s">
        <v>250</v>
      </c>
      <c r="D27" s="81"/>
      <c r="E27" s="209">
        <v>55556</v>
      </c>
      <c r="F27" s="369">
        <v>55222</v>
      </c>
      <c r="G27" s="210">
        <v>55222</v>
      </c>
    </row>
    <row r="28" spans="1:7" s="3" customFormat="1" ht="18" customHeight="1">
      <c r="A28" s="81"/>
      <c r="B28" s="81" t="s">
        <v>460</v>
      </c>
      <c r="C28" s="81" t="s">
        <v>461</v>
      </c>
      <c r="D28" s="81"/>
      <c r="E28" s="209">
        <v>5300</v>
      </c>
      <c r="F28" s="369">
        <v>5300</v>
      </c>
      <c r="G28" s="210">
        <v>5982</v>
      </c>
    </row>
    <row r="29" spans="1:7" s="15" customFormat="1" ht="18" customHeight="1">
      <c r="A29" s="323" t="s">
        <v>464</v>
      </c>
      <c r="B29" s="323"/>
      <c r="C29" s="323"/>
      <c r="D29" s="323"/>
      <c r="E29" s="215">
        <f>(E25+E26)</f>
        <v>317047.863</v>
      </c>
      <c r="F29" s="371">
        <v>492023</v>
      </c>
      <c r="G29" s="216">
        <f>(G25+G26)</f>
        <v>508008</v>
      </c>
    </row>
    <row r="30" spans="1:7" s="3" customFormat="1" ht="18" customHeight="1">
      <c r="A30" s="81"/>
      <c r="B30" s="81" t="s">
        <v>463</v>
      </c>
      <c r="C30" s="81" t="s">
        <v>465</v>
      </c>
      <c r="D30" s="81"/>
      <c r="E30" s="209">
        <v>125969</v>
      </c>
      <c r="F30" s="369">
        <v>127178</v>
      </c>
      <c r="G30" s="210">
        <v>127143</v>
      </c>
    </row>
    <row r="31" spans="1:7" ht="18" customHeight="1">
      <c r="A31" s="83" t="s">
        <v>44</v>
      </c>
      <c r="B31" s="81"/>
      <c r="C31" s="81"/>
      <c r="D31" s="81"/>
      <c r="E31" s="214">
        <f>(E25+E26+E30)</f>
        <v>443016.863</v>
      </c>
      <c r="F31" s="151">
        <v>619201</v>
      </c>
      <c r="G31" s="136">
        <f>(G25+G26+G30)</f>
        <v>635151</v>
      </c>
    </row>
  </sheetData>
  <sheetProtection/>
  <mergeCells count="3">
    <mergeCell ref="A1:E1"/>
    <mergeCell ref="A2:E2"/>
    <mergeCell ref="A29:D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&amp;R1.sz. melléklet
e Ft- 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4:U30"/>
  <sheetViews>
    <sheetView zoomScale="85" zoomScaleNormal="85" zoomScalePageLayoutView="70" workbookViewId="0" topLeftCell="A1">
      <selection activeCell="B5" sqref="B5"/>
    </sheetView>
  </sheetViews>
  <sheetFormatPr defaultColWidth="1.7109375" defaultRowHeight="12.75"/>
  <cols>
    <col min="1" max="1" width="6.421875" style="7" customWidth="1"/>
    <col min="2" max="2" width="41.140625" style="7" customWidth="1"/>
    <col min="3" max="3" width="10.28125" style="7" customWidth="1"/>
    <col min="4" max="4" width="9.28125" style="7" customWidth="1"/>
    <col min="5" max="6" width="8.8515625" style="7" customWidth="1"/>
    <col min="7" max="7" width="10.57421875" style="7" customWidth="1"/>
    <col min="8" max="8" width="9.140625" style="7" customWidth="1"/>
    <col min="9" max="9" width="9.28125" style="7" customWidth="1"/>
    <col min="10" max="10" width="10.57421875" style="7" customWidth="1"/>
    <col min="11" max="11" width="9.7109375" style="7" customWidth="1"/>
    <col min="12" max="12" width="9.28125" style="7" bestFit="1" customWidth="1"/>
    <col min="13" max="13" width="9.140625" style="7" customWidth="1"/>
    <col min="14" max="14" width="9.57421875" style="7" customWidth="1"/>
    <col min="15" max="15" width="12.7109375" style="7" bestFit="1" customWidth="1"/>
    <col min="16" max="16" width="9.7109375" style="7" bestFit="1" customWidth="1"/>
    <col min="17" max="19" width="8.7109375" style="7" customWidth="1"/>
    <col min="20" max="20" width="11.57421875" style="7" customWidth="1"/>
    <col min="21" max="21" width="12.57421875" style="7" customWidth="1"/>
    <col min="22" max="16384" width="1.7109375" style="7" customWidth="1"/>
  </cols>
  <sheetData>
    <row r="4" spans="1:21" ht="14.25">
      <c r="A4" s="321" t="s">
        <v>511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21" s="33" customFormat="1" ht="28.5">
      <c r="A5" s="291"/>
      <c r="B5" s="291" t="s">
        <v>432</v>
      </c>
      <c r="C5" s="291" t="s">
        <v>433</v>
      </c>
      <c r="D5" s="291" t="s">
        <v>435</v>
      </c>
      <c r="E5" s="291" t="s">
        <v>434</v>
      </c>
      <c r="F5" s="291" t="s">
        <v>625</v>
      </c>
      <c r="G5" s="291" t="s">
        <v>621</v>
      </c>
      <c r="H5" s="291" t="s">
        <v>436</v>
      </c>
      <c r="I5" s="291" t="s">
        <v>444</v>
      </c>
      <c r="J5" s="291" t="s">
        <v>624</v>
      </c>
      <c r="K5" s="291" t="s">
        <v>437</v>
      </c>
      <c r="L5" s="291" t="s">
        <v>438</v>
      </c>
      <c r="M5" s="291" t="s">
        <v>439</v>
      </c>
      <c r="N5" s="291" t="s">
        <v>440</v>
      </c>
      <c r="O5" s="291" t="s">
        <v>441</v>
      </c>
      <c r="P5" s="291" t="s">
        <v>434</v>
      </c>
      <c r="Q5" s="291" t="s">
        <v>442</v>
      </c>
      <c r="R5" s="291" t="s">
        <v>446</v>
      </c>
      <c r="S5" s="291" t="s">
        <v>434</v>
      </c>
      <c r="T5" s="291" t="s">
        <v>443</v>
      </c>
      <c r="U5" s="291"/>
    </row>
    <row r="6" spans="1:21" s="21" customFormat="1" ht="14.25">
      <c r="A6" s="260"/>
      <c r="B6" s="260"/>
      <c r="C6" s="354" t="s">
        <v>395</v>
      </c>
      <c r="D6" s="354" t="s">
        <v>402</v>
      </c>
      <c r="E6" s="354" t="s">
        <v>396</v>
      </c>
      <c r="F6" s="352" t="s">
        <v>626</v>
      </c>
      <c r="G6" s="354" t="s">
        <v>512</v>
      </c>
      <c r="H6" s="354" t="s">
        <v>397</v>
      </c>
      <c r="I6" s="354" t="s">
        <v>622</v>
      </c>
      <c r="J6" s="354" t="s">
        <v>623</v>
      </c>
      <c r="K6" s="354" t="s">
        <v>399</v>
      </c>
      <c r="L6" s="354" t="s">
        <v>400</v>
      </c>
      <c r="M6" s="354" t="s">
        <v>401</v>
      </c>
      <c r="N6" s="354" t="s">
        <v>150</v>
      </c>
      <c r="O6" s="354" t="s">
        <v>403</v>
      </c>
      <c r="P6" s="354" t="s">
        <v>404</v>
      </c>
      <c r="Q6" s="354" t="s">
        <v>411</v>
      </c>
      <c r="R6" s="354" t="s">
        <v>447</v>
      </c>
      <c r="S6" s="354" t="s">
        <v>405</v>
      </c>
      <c r="T6" s="354" t="s">
        <v>406</v>
      </c>
      <c r="U6" s="354" t="s">
        <v>23</v>
      </c>
    </row>
    <row r="7" spans="1:21" s="21" customFormat="1" ht="14.25">
      <c r="A7" s="260"/>
      <c r="B7" s="260"/>
      <c r="C7" s="354"/>
      <c r="D7" s="354"/>
      <c r="E7" s="354"/>
      <c r="F7" s="353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</row>
    <row r="8" spans="1:21" s="34" customFormat="1" ht="17.25">
      <c r="A8" s="113" t="s">
        <v>346</v>
      </c>
      <c r="B8" s="113" t="s">
        <v>347</v>
      </c>
      <c r="C8" s="153">
        <v>691</v>
      </c>
      <c r="D8" s="153"/>
      <c r="E8" s="153"/>
      <c r="F8" s="153"/>
      <c r="G8" s="153"/>
      <c r="H8" s="153"/>
      <c r="I8" s="292">
        <v>170</v>
      </c>
      <c r="J8" s="292"/>
      <c r="K8" s="153"/>
      <c r="L8" s="153">
        <v>134</v>
      </c>
      <c r="M8" s="153"/>
      <c r="N8" s="153"/>
      <c r="O8" s="153">
        <v>98</v>
      </c>
      <c r="P8" s="153"/>
      <c r="Q8" s="153"/>
      <c r="R8" s="153"/>
      <c r="S8" s="153"/>
      <c r="T8" s="153"/>
      <c r="U8" s="151">
        <f aca="true" t="shared" si="0" ref="U8:U29">SUM(C8:T8)</f>
        <v>1093</v>
      </c>
    </row>
    <row r="9" spans="1:21" s="34" customFormat="1" ht="17.25">
      <c r="A9" s="113" t="s">
        <v>348</v>
      </c>
      <c r="B9" s="113" t="s">
        <v>349</v>
      </c>
      <c r="C9" s="153">
        <v>9842</v>
      </c>
      <c r="D9" s="153">
        <v>10</v>
      </c>
      <c r="E9" s="153"/>
      <c r="F9" s="153"/>
      <c r="G9" s="153">
        <v>154</v>
      </c>
      <c r="H9" s="153">
        <v>98</v>
      </c>
      <c r="I9" s="153"/>
      <c r="J9" s="153">
        <v>3139</v>
      </c>
      <c r="K9" s="153"/>
      <c r="L9" s="153">
        <v>1614</v>
      </c>
      <c r="M9" s="153"/>
      <c r="N9" s="153"/>
      <c r="O9" s="153">
        <v>993</v>
      </c>
      <c r="P9" s="153">
        <v>150</v>
      </c>
      <c r="Q9" s="153">
        <v>31</v>
      </c>
      <c r="R9" s="153"/>
      <c r="S9" s="153"/>
      <c r="T9" s="153">
        <v>6203</v>
      </c>
      <c r="U9" s="151">
        <f t="shared" si="0"/>
        <v>22234</v>
      </c>
    </row>
    <row r="10" spans="1:21" s="34" customFormat="1" ht="17.25">
      <c r="A10" s="113" t="s">
        <v>350</v>
      </c>
      <c r="B10" s="113" t="s">
        <v>0</v>
      </c>
      <c r="C10" s="151">
        <f aca="true" t="shared" si="1" ref="C10:T10">SUM(C8:C9)</f>
        <v>10533</v>
      </c>
      <c r="D10" s="151">
        <f t="shared" si="1"/>
        <v>10</v>
      </c>
      <c r="E10" s="151">
        <f t="shared" si="1"/>
        <v>0</v>
      </c>
      <c r="F10" s="151">
        <f t="shared" si="1"/>
        <v>0</v>
      </c>
      <c r="G10" s="151">
        <f t="shared" si="1"/>
        <v>154</v>
      </c>
      <c r="H10" s="151">
        <f t="shared" si="1"/>
        <v>98</v>
      </c>
      <c r="I10" s="151">
        <f t="shared" si="1"/>
        <v>170</v>
      </c>
      <c r="J10" s="151">
        <f t="shared" si="1"/>
        <v>3139</v>
      </c>
      <c r="K10" s="151">
        <f t="shared" si="1"/>
        <v>0</v>
      </c>
      <c r="L10" s="151">
        <f t="shared" si="1"/>
        <v>1748</v>
      </c>
      <c r="M10" s="151">
        <f t="shared" si="1"/>
        <v>0</v>
      </c>
      <c r="N10" s="151">
        <f t="shared" si="1"/>
        <v>0</v>
      </c>
      <c r="O10" s="151">
        <f t="shared" si="1"/>
        <v>1091</v>
      </c>
      <c r="P10" s="151">
        <f t="shared" si="1"/>
        <v>150</v>
      </c>
      <c r="Q10" s="151">
        <f t="shared" si="1"/>
        <v>31</v>
      </c>
      <c r="R10" s="151">
        <v>0</v>
      </c>
      <c r="S10" s="151">
        <f t="shared" si="1"/>
        <v>0</v>
      </c>
      <c r="T10" s="151">
        <f t="shared" si="1"/>
        <v>6203</v>
      </c>
      <c r="U10" s="151">
        <f t="shared" si="0"/>
        <v>23327</v>
      </c>
    </row>
    <row r="11" spans="1:21" s="34" customFormat="1" ht="17.25">
      <c r="A11" s="113" t="s">
        <v>351</v>
      </c>
      <c r="B11" s="113" t="s">
        <v>391</v>
      </c>
      <c r="C11" s="153"/>
      <c r="D11" s="153"/>
      <c r="E11" s="153"/>
      <c r="F11" s="153"/>
      <c r="G11" s="153">
        <v>13</v>
      </c>
      <c r="H11" s="153"/>
      <c r="I11" s="153"/>
      <c r="J11" s="153"/>
      <c r="K11" s="153"/>
      <c r="L11" s="153"/>
      <c r="M11" s="153"/>
      <c r="N11" s="153"/>
      <c r="O11" s="153">
        <v>444</v>
      </c>
      <c r="P11" s="153"/>
      <c r="Q11" s="153"/>
      <c r="R11" s="153"/>
      <c r="S11" s="153"/>
      <c r="T11" s="153">
        <v>105</v>
      </c>
      <c r="U11" s="151">
        <f t="shared" si="0"/>
        <v>562</v>
      </c>
    </row>
    <row r="12" spans="1:21" s="34" customFormat="1" ht="17.25">
      <c r="A12" s="113" t="s">
        <v>352</v>
      </c>
      <c r="B12" s="113" t="s">
        <v>3</v>
      </c>
      <c r="C12" s="153"/>
      <c r="D12" s="153">
        <v>55</v>
      </c>
      <c r="E12" s="153"/>
      <c r="F12" s="153"/>
      <c r="G12" s="153">
        <v>21</v>
      </c>
      <c r="H12" s="153"/>
      <c r="I12" s="153"/>
      <c r="J12" s="153"/>
      <c r="K12" s="153"/>
      <c r="L12" s="153"/>
      <c r="M12" s="153"/>
      <c r="N12" s="153"/>
      <c r="O12" s="153">
        <v>147</v>
      </c>
      <c r="P12" s="153">
        <v>22</v>
      </c>
      <c r="Q12" s="153"/>
      <c r="R12" s="153"/>
      <c r="S12" s="153"/>
      <c r="T12" s="153">
        <v>114</v>
      </c>
      <c r="U12" s="151">
        <f t="shared" si="0"/>
        <v>359</v>
      </c>
    </row>
    <row r="13" spans="1:21" s="34" customFormat="1" ht="17.25">
      <c r="A13" s="113" t="s">
        <v>353</v>
      </c>
      <c r="B13" s="113" t="s">
        <v>2</v>
      </c>
      <c r="C13" s="151">
        <f aca="true" t="shared" si="2" ref="C13:T13">SUM(C11:C12)</f>
        <v>0</v>
      </c>
      <c r="D13" s="151">
        <f t="shared" si="2"/>
        <v>55</v>
      </c>
      <c r="E13" s="151">
        <f t="shared" si="2"/>
        <v>0</v>
      </c>
      <c r="F13" s="151">
        <f t="shared" si="2"/>
        <v>0</v>
      </c>
      <c r="G13" s="151">
        <f t="shared" si="2"/>
        <v>34</v>
      </c>
      <c r="H13" s="151">
        <f t="shared" si="2"/>
        <v>0</v>
      </c>
      <c r="I13" s="151">
        <f t="shared" si="2"/>
        <v>0</v>
      </c>
      <c r="J13" s="151">
        <f t="shared" si="2"/>
        <v>0</v>
      </c>
      <c r="K13" s="151">
        <f t="shared" si="2"/>
        <v>0</v>
      </c>
      <c r="L13" s="151">
        <f t="shared" si="2"/>
        <v>0</v>
      </c>
      <c r="M13" s="151">
        <f t="shared" si="2"/>
        <v>0</v>
      </c>
      <c r="N13" s="151">
        <f t="shared" si="2"/>
        <v>0</v>
      </c>
      <c r="O13" s="151">
        <f t="shared" si="2"/>
        <v>591</v>
      </c>
      <c r="P13" s="151">
        <f t="shared" si="2"/>
        <v>22</v>
      </c>
      <c r="Q13" s="151">
        <f t="shared" si="2"/>
        <v>0</v>
      </c>
      <c r="R13" s="151">
        <v>0</v>
      </c>
      <c r="S13" s="151">
        <f t="shared" si="2"/>
        <v>0</v>
      </c>
      <c r="T13" s="151">
        <f t="shared" si="2"/>
        <v>219</v>
      </c>
      <c r="U13" s="151">
        <f t="shared" si="0"/>
        <v>921</v>
      </c>
    </row>
    <row r="14" spans="1:21" s="34" customFormat="1" ht="17.25">
      <c r="A14" s="113" t="s">
        <v>354</v>
      </c>
      <c r="B14" s="113" t="s">
        <v>355</v>
      </c>
      <c r="C14" s="153"/>
      <c r="D14" s="153">
        <v>654</v>
      </c>
      <c r="E14" s="153">
        <v>3</v>
      </c>
      <c r="F14" s="153"/>
      <c r="G14" s="153">
        <v>353</v>
      </c>
      <c r="H14" s="153">
        <v>194</v>
      </c>
      <c r="I14" s="153"/>
      <c r="J14" s="153">
        <v>1</v>
      </c>
      <c r="K14" s="153">
        <v>10</v>
      </c>
      <c r="L14" s="153">
        <v>3</v>
      </c>
      <c r="M14" s="153">
        <v>7</v>
      </c>
      <c r="N14" s="153">
        <v>2741</v>
      </c>
      <c r="O14" s="153">
        <v>1459</v>
      </c>
      <c r="P14" s="153">
        <v>1168</v>
      </c>
      <c r="Q14" s="153">
        <v>328</v>
      </c>
      <c r="R14" s="153"/>
      <c r="S14" s="153">
        <v>0</v>
      </c>
      <c r="T14" s="153">
        <v>2597</v>
      </c>
      <c r="U14" s="151">
        <f t="shared" si="0"/>
        <v>9518</v>
      </c>
    </row>
    <row r="15" spans="1:21" s="34" customFormat="1" ht="17.25">
      <c r="A15" s="113" t="s">
        <v>356</v>
      </c>
      <c r="B15" s="113" t="s">
        <v>4</v>
      </c>
      <c r="C15" s="153">
        <v>16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>
        <v>2</v>
      </c>
      <c r="P15" s="153"/>
      <c r="Q15" s="153"/>
      <c r="R15" s="153"/>
      <c r="S15" s="153"/>
      <c r="T15" s="153">
        <v>75</v>
      </c>
      <c r="U15" s="151">
        <f t="shared" si="0"/>
        <v>93</v>
      </c>
    </row>
    <row r="16" spans="1:21" s="34" customFormat="1" ht="17.25">
      <c r="A16" s="113" t="s">
        <v>357</v>
      </c>
      <c r="B16" s="113" t="s">
        <v>5</v>
      </c>
      <c r="C16" s="153"/>
      <c r="D16" s="153"/>
      <c r="E16" s="153"/>
      <c r="F16" s="153">
        <v>49</v>
      </c>
      <c r="G16" s="153">
        <v>30</v>
      </c>
      <c r="H16" s="153"/>
      <c r="I16" s="153"/>
      <c r="J16" s="153"/>
      <c r="K16" s="153"/>
      <c r="L16" s="153"/>
      <c r="M16" s="153"/>
      <c r="N16" s="153"/>
      <c r="O16" s="153">
        <v>500</v>
      </c>
      <c r="P16" s="153"/>
      <c r="Q16" s="153"/>
      <c r="R16" s="153"/>
      <c r="S16" s="153"/>
      <c r="T16" s="153">
        <v>174</v>
      </c>
      <c r="U16" s="151">
        <f t="shared" si="0"/>
        <v>753</v>
      </c>
    </row>
    <row r="17" spans="1:21" s="34" customFormat="1" ht="17.25">
      <c r="A17" s="113" t="s">
        <v>358</v>
      </c>
      <c r="B17" s="113" t="s">
        <v>360</v>
      </c>
      <c r="C17" s="153"/>
      <c r="D17" s="153">
        <v>71</v>
      </c>
      <c r="E17" s="153"/>
      <c r="F17" s="153"/>
      <c r="G17" s="153">
        <v>15</v>
      </c>
      <c r="H17" s="153"/>
      <c r="I17" s="153"/>
      <c r="J17" s="153"/>
      <c r="K17" s="153"/>
      <c r="L17" s="153">
        <v>225</v>
      </c>
      <c r="M17" s="153"/>
      <c r="N17" s="153"/>
      <c r="O17" s="153">
        <v>49</v>
      </c>
      <c r="P17" s="153">
        <v>196</v>
      </c>
      <c r="Q17" s="153"/>
      <c r="R17" s="153"/>
      <c r="S17" s="153"/>
      <c r="T17" s="153">
        <v>1864</v>
      </c>
      <c r="U17" s="151">
        <f t="shared" si="0"/>
        <v>2420</v>
      </c>
    </row>
    <row r="18" spans="1:21" s="34" customFormat="1" ht="17.25">
      <c r="A18" s="113" t="s">
        <v>359</v>
      </c>
      <c r="B18" s="113" t="s">
        <v>361</v>
      </c>
      <c r="C18" s="153"/>
      <c r="D18" s="153">
        <v>643</v>
      </c>
      <c r="E18" s="153"/>
      <c r="F18" s="153"/>
      <c r="G18" s="153"/>
      <c r="H18" s="153">
        <v>14</v>
      </c>
      <c r="I18" s="153"/>
      <c r="J18" s="153"/>
      <c r="K18" s="153"/>
      <c r="L18" s="153"/>
      <c r="M18" s="153"/>
      <c r="N18" s="153"/>
      <c r="O18" s="153"/>
      <c r="P18" s="153">
        <v>8</v>
      </c>
      <c r="Q18" s="153"/>
      <c r="R18" s="153"/>
      <c r="S18" s="153"/>
      <c r="T18" s="153"/>
      <c r="U18" s="151">
        <f t="shared" si="0"/>
        <v>665</v>
      </c>
    </row>
    <row r="19" spans="1:21" s="34" customFormat="1" ht="17.25">
      <c r="A19" s="113" t="s">
        <v>362</v>
      </c>
      <c r="B19" s="113" t="s">
        <v>363</v>
      </c>
      <c r="C19" s="153">
        <v>2</v>
      </c>
      <c r="D19" s="153"/>
      <c r="E19" s="153"/>
      <c r="F19" s="153"/>
      <c r="G19" s="153">
        <v>3175</v>
      </c>
      <c r="H19" s="153"/>
      <c r="I19" s="153"/>
      <c r="J19" s="153"/>
      <c r="K19" s="153"/>
      <c r="L19" s="153">
        <v>775</v>
      </c>
      <c r="M19" s="153"/>
      <c r="N19" s="153"/>
      <c r="O19" s="153">
        <v>110</v>
      </c>
      <c r="P19" s="153"/>
      <c r="Q19" s="153"/>
      <c r="R19" s="153"/>
      <c r="S19" s="153"/>
      <c r="T19" s="153">
        <v>116</v>
      </c>
      <c r="U19" s="151">
        <f t="shared" si="0"/>
        <v>4178</v>
      </c>
    </row>
    <row r="20" spans="1:21" s="34" customFormat="1" ht="17.25">
      <c r="A20" s="113" t="s">
        <v>364</v>
      </c>
      <c r="B20" s="113" t="s">
        <v>365</v>
      </c>
      <c r="C20" s="153">
        <v>9</v>
      </c>
      <c r="D20" s="153">
        <v>165</v>
      </c>
      <c r="E20" s="153"/>
      <c r="F20" s="153">
        <v>300</v>
      </c>
      <c r="G20" s="153">
        <v>1648</v>
      </c>
      <c r="H20" s="153">
        <v>8</v>
      </c>
      <c r="I20" s="153"/>
      <c r="J20" s="153">
        <v>733</v>
      </c>
      <c r="K20" s="153">
        <v>125</v>
      </c>
      <c r="L20" s="153">
        <v>132</v>
      </c>
      <c r="M20" s="153">
        <v>2910</v>
      </c>
      <c r="N20" s="153"/>
      <c r="O20" s="153">
        <v>3851</v>
      </c>
      <c r="P20" s="153">
        <v>688</v>
      </c>
      <c r="Q20" s="153">
        <v>33</v>
      </c>
      <c r="R20" s="153"/>
      <c r="S20" s="153"/>
      <c r="T20" s="153">
        <v>2778</v>
      </c>
      <c r="U20" s="151">
        <f t="shared" si="0"/>
        <v>13380</v>
      </c>
    </row>
    <row r="21" spans="1:21" s="34" customFormat="1" ht="17.25">
      <c r="A21" s="113" t="s">
        <v>366</v>
      </c>
      <c r="B21" s="113" t="s">
        <v>367</v>
      </c>
      <c r="C21" s="151">
        <f aca="true" t="shared" si="3" ref="C21:T21">SUM(C14:C20)</f>
        <v>27</v>
      </c>
      <c r="D21" s="151">
        <f t="shared" si="3"/>
        <v>1533</v>
      </c>
      <c r="E21" s="151">
        <f t="shared" si="3"/>
        <v>3</v>
      </c>
      <c r="F21" s="151">
        <f t="shared" si="3"/>
        <v>349</v>
      </c>
      <c r="G21" s="151">
        <f t="shared" si="3"/>
        <v>5221</v>
      </c>
      <c r="H21" s="151">
        <f t="shared" si="3"/>
        <v>216</v>
      </c>
      <c r="I21" s="151">
        <f t="shared" si="3"/>
        <v>0</v>
      </c>
      <c r="J21" s="151">
        <f t="shared" si="3"/>
        <v>734</v>
      </c>
      <c r="K21" s="151">
        <f t="shared" si="3"/>
        <v>135</v>
      </c>
      <c r="L21" s="151">
        <f t="shared" si="3"/>
        <v>1135</v>
      </c>
      <c r="M21" s="151">
        <f t="shared" si="3"/>
        <v>2917</v>
      </c>
      <c r="N21" s="151">
        <f t="shared" si="3"/>
        <v>2741</v>
      </c>
      <c r="O21" s="151">
        <f t="shared" si="3"/>
        <v>5971</v>
      </c>
      <c r="P21" s="151">
        <f t="shared" si="3"/>
        <v>2060</v>
      </c>
      <c r="Q21" s="151">
        <f t="shared" si="3"/>
        <v>361</v>
      </c>
      <c r="R21" s="151">
        <f t="shared" si="3"/>
        <v>0</v>
      </c>
      <c r="S21" s="151">
        <f t="shared" si="3"/>
        <v>0</v>
      </c>
      <c r="T21" s="151">
        <f t="shared" si="3"/>
        <v>7604</v>
      </c>
      <c r="U21" s="151">
        <f t="shared" si="0"/>
        <v>31007</v>
      </c>
    </row>
    <row r="22" spans="1:21" s="34" customFormat="1" ht="17.25">
      <c r="A22" s="113" t="s">
        <v>368</v>
      </c>
      <c r="B22" s="113" t="s">
        <v>369</v>
      </c>
      <c r="C22" s="153">
        <v>30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>
        <v>19</v>
      </c>
      <c r="U22" s="151">
        <f t="shared" si="0"/>
        <v>49</v>
      </c>
    </row>
    <row r="23" spans="1:21" s="34" customFormat="1" ht="17.25">
      <c r="A23" s="113" t="s">
        <v>370</v>
      </c>
      <c r="B23" s="113" t="s">
        <v>371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1">
        <f t="shared" si="0"/>
        <v>0</v>
      </c>
    </row>
    <row r="24" spans="1:21" s="34" customFormat="1" ht="17.25">
      <c r="A24" s="113" t="s">
        <v>372</v>
      </c>
      <c r="B24" s="113" t="s">
        <v>373</v>
      </c>
      <c r="C24" s="151">
        <f aca="true" t="shared" si="4" ref="C24:T24">SUM(C22:C23)</f>
        <v>30</v>
      </c>
      <c r="D24" s="151">
        <f t="shared" si="4"/>
        <v>0</v>
      </c>
      <c r="E24" s="151">
        <f t="shared" si="4"/>
        <v>0</v>
      </c>
      <c r="F24" s="151">
        <f t="shared" si="4"/>
        <v>0</v>
      </c>
      <c r="G24" s="151">
        <f t="shared" si="4"/>
        <v>0</v>
      </c>
      <c r="H24" s="151">
        <f t="shared" si="4"/>
        <v>0</v>
      </c>
      <c r="I24" s="151">
        <f t="shared" si="4"/>
        <v>0</v>
      </c>
      <c r="J24" s="151">
        <f t="shared" si="4"/>
        <v>0</v>
      </c>
      <c r="K24" s="151">
        <f t="shared" si="4"/>
        <v>0</v>
      </c>
      <c r="L24" s="151">
        <f t="shared" si="4"/>
        <v>0</v>
      </c>
      <c r="M24" s="151">
        <f t="shared" si="4"/>
        <v>0</v>
      </c>
      <c r="N24" s="151">
        <f t="shared" si="4"/>
        <v>0</v>
      </c>
      <c r="O24" s="151">
        <f t="shared" si="4"/>
        <v>0</v>
      </c>
      <c r="P24" s="151">
        <f t="shared" si="4"/>
        <v>0</v>
      </c>
      <c r="Q24" s="151">
        <f t="shared" si="4"/>
        <v>0</v>
      </c>
      <c r="R24" s="151">
        <v>0</v>
      </c>
      <c r="S24" s="151">
        <f t="shared" si="4"/>
        <v>0</v>
      </c>
      <c r="T24" s="151">
        <f t="shared" si="4"/>
        <v>19</v>
      </c>
      <c r="U24" s="151">
        <f t="shared" si="0"/>
        <v>49</v>
      </c>
    </row>
    <row r="25" spans="1:21" s="34" customFormat="1" ht="17.25">
      <c r="A25" s="113" t="s">
        <v>374</v>
      </c>
      <c r="B25" s="113" t="s">
        <v>375</v>
      </c>
      <c r="C25" s="153">
        <v>2743</v>
      </c>
      <c r="D25" s="153">
        <v>369</v>
      </c>
      <c r="E25" s="153"/>
      <c r="F25" s="153">
        <v>94</v>
      </c>
      <c r="G25" s="153">
        <v>117</v>
      </c>
      <c r="H25" s="153">
        <v>81</v>
      </c>
      <c r="I25" s="153"/>
      <c r="J25" s="153">
        <v>1027</v>
      </c>
      <c r="K25" s="153">
        <v>36</v>
      </c>
      <c r="L25" s="153">
        <v>761</v>
      </c>
      <c r="M25" s="153">
        <v>2</v>
      </c>
      <c r="N25" s="153">
        <v>715</v>
      </c>
      <c r="O25" s="153">
        <v>1337</v>
      </c>
      <c r="P25" s="153">
        <v>437</v>
      </c>
      <c r="Q25" s="153">
        <v>104</v>
      </c>
      <c r="R25" s="153"/>
      <c r="S25" s="153"/>
      <c r="T25" s="153">
        <v>3496</v>
      </c>
      <c r="U25" s="151">
        <f t="shared" si="0"/>
        <v>11319</v>
      </c>
    </row>
    <row r="26" spans="1:21" s="34" customFormat="1" ht="17.25">
      <c r="A26" s="113" t="s">
        <v>376</v>
      </c>
      <c r="B26" s="113" t="s">
        <v>377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>
        <v>4514</v>
      </c>
      <c r="U26" s="151">
        <f t="shared" si="0"/>
        <v>4514</v>
      </c>
    </row>
    <row r="27" spans="1:21" s="34" customFormat="1" ht="17.25">
      <c r="A27" s="113" t="s">
        <v>378</v>
      </c>
      <c r="B27" s="113" t="s">
        <v>379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1">
        <f t="shared" si="0"/>
        <v>0</v>
      </c>
    </row>
    <row r="28" spans="1:21" s="34" customFormat="1" ht="17.25">
      <c r="A28" s="113" t="s">
        <v>380</v>
      </c>
      <c r="B28" s="113" t="s">
        <v>381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>
        <v>31</v>
      </c>
      <c r="M28" s="153"/>
      <c r="N28" s="153"/>
      <c r="O28" s="153">
        <v>10</v>
      </c>
      <c r="P28" s="153"/>
      <c r="Q28" s="153"/>
      <c r="R28" s="153"/>
      <c r="S28" s="153"/>
      <c r="T28" s="153">
        <v>117</v>
      </c>
      <c r="U28" s="151">
        <f t="shared" si="0"/>
        <v>158</v>
      </c>
    </row>
    <row r="29" spans="1:21" s="34" customFormat="1" ht="17.25">
      <c r="A29" s="113" t="s">
        <v>382</v>
      </c>
      <c r="B29" s="113" t="s">
        <v>383</v>
      </c>
      <c r="C29" s="151">
        <f aca="true" t="shared" si="5" ref="C29:T29">SUM(C25:C28)</f>
        <v>2743</v>
      </c>
      <c r="D29" s="151">
        <f t="shared" si="5"/>
        <v>369</v>
      </c>
      <c r="E29" s="151">
        <f t="shared" si="5"/>
        <v>0</v>
      </c>
      <c r="F29" s="151">
        <f t="shared" si="5"/>
        <v>94</v>
      </c>
      <c r="G29" s="151">
        <f t="shared" si="5"/>
        <v>117</v>
      </c>
      <c r="H29" s="151">
        <f t="shared" si="5"/>
        <v>81</v>
      </c>
      <c r="I29" s="151">
        <f t="shared" si="5"/>
        <v>0</v>
      </c>
      <c r="J29" s="151">
        <f t="shared" si="5"/>
        <v>1027</v>
      </c>
      <c r="K29" s="151">
        <f t="shared" si="5"/>
        <v>36</v>
      </c>
      <c r="L29" s="151">
        <f t="shared" si="5"/>
        <v>792</v>
      </c>
      <c r="M29" s="151">
        <f t="shared" si="5"/>
        <v>2</v>
      </c>
      <c r="N29" s="151">
        <f t="shared" si="5"/>
        <v>715</v>
      </c>
      <c r="O29" s="151">
        <f t="shared" si="5"/>
        <v>1347</v>
      </c>
      <c r="P29" s="151">
        <f t="shared" si="5"/>
        <v>437</v>
      </c>
      <c r="Q29" s="151">
        <f t="shared" si="5"/>
        <v>104</v>
      </c>
      <c r="R29" s="151">
        <f t="shared" si="5"/>
        <v>0</v>
      </c>
      <c r="S29" s="151">
        <f t="shared" si="5"/>
        <v>0</v>
      </c>
      <c r="T29" s="151">
        <f t="shared" si="5"/>
        <v>8127</v>
      </c>
      <c r="U29" s="151">
        <f t="shared" si="0"/>
        <v>15991</v>
      </c>
    </row>
    <row r="30" spans="1:21" ht="14.25">
      <c r="A30" s="113" t="s">
        <v>384</v>
      </c>
      <c r="B30" s="113" t="s">
        <v>48</v>
      </c>
      <c r="C30" s="151">
        <f aca="true" t="shared" si="6" ref="C30:T30">(C10+C13+C21+C24+C29)</f>
        <v>13333</v>
      </c>
      <c r="D30" s="151">
        <f t="shared" si="6"/>
        <v>1967</v>
      </c>
      <c r="E30" s="151">
        <f t="shared" si="6"/>
        <v>3</v>
      </c>
      <c r="F30" s="151">
        <f t="shared" si="6"/>
        <v>443</v>
      </c>
      <c r="G30" s="151">
        <f t="shared" si="6"/>
        <v>5526</v>
      </c>
      <c r="H30" s="151">
        <f t="shared" si="6"/>
        <v>395</v>
      </c>
      <c r="I30" s="151">
        <f t="shared" si="6"/>
        <v>170</v>
      </c>
      <c r="J30" s="151">
        <f t="shared" si="6"/>
        <v>4900</v>
      </c>
      <c r="K30" s="151">
        <f t="shared" si="6"/>
        <v>171</v>
      </c>
      <c r="L30" s="151">
        <f t="shared" si="6"/>
        <v>3675</v>
      </c>
      <c r="M30" s="151">
        <f t="shared" si="6"/>
        <v>2919</v>
      </c>
      <c r="N30" s="151">
        <f t="shared" si="6"/>
        <v>3456</v>
      </c>
      <c r="O30" s="151">
        <f t="shared" si="6"/>
        <v>9000</v>
      </c>
      <c r="P30" s="151">
        <f t="shared" si="6"/>
        <v>2669</v>
      </c>
      <c r="Q30" s="151">
        <f t="shared" si="6"/>
        <v>496</v>
      </c>
      <c r="R30" s="151">
        <f t="shared" si="6"/>
        <v>0</v>
      </c>
      <c r="S30" s="151">
        <f t="shared" si="6"/>
        <v>0</v>
      </c>
      <c r="T30" s="151">
        <f t="shared" si="6"/>
        <v>22172</v>
      </c>
      <c r="U30" s="151">
        <f>(U10+U13+U21+U24+U29)</f>
        <v>71295</v>
      </c>
    </row>
  </sheetData>
  <sheetProtection/>
  <mergeCells count="20">
    <mergeCell ref="A4:U4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F6:F7"/>
    <mergeCell ref="S6:S7"/>
    <mergeCell ref="T6:T7"/>
    <mergeCell ref="U6:U7"/>
    <mergeCell ref="M6:M7"/>
    <mergeCell ref="N6:N7"/>
    <mergeCell ref="O6:O7"/>
    <mergeCell ref="P6:P7"/>
    <mergeCell ref="Q6:Q7"/>
    <mergeCell ref="R6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&amp;R3./c. sz. melléklet e Ft-ban
</oddHeader>
  </headerFooter>
  <ignoredErrors>
    <ignoredError sqref="F5:I5 K5:T5 D5:E5" numberStoredAsText="1"/>
    <ignoredError sqref="R21 R2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F68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" width="9.00390625" style="48" customWidth="1"/>
    <col min="2" max="2" width="56.8515625" style="48" customWidth="1"/>
    <col min="3" max="4" width="19.00390625" style="48" customWidth="1"/>
    <col min="5" max="5" width="12.8515625" style="48" bestFit="1" customWidth="1"/>
    <col min="6" max="16384" width="9.140625" style="48" customWidth="1"/>
  </cols>
  <sheetData>
    <row r="1" spans="1:5" ht="15">
      <c r="A1" s="355" t="s">
        <v>110</v>
      </c>
      <c r="B1" s="355"/>
      <c r="C1" s="355"/>
      <c r="D1" s="308"/>
      <c r="E1" s="93"/>
    </row>
    <row r="2" spans="1:5" ht="15">
      <c r="A2" s="355" t="s">
        <v>505</v>
      </c>
      <c r="B2" s="355"/>
      <c r="C2" s="355"/>
      <c r="D2" s="308"/>
      <c r="E2" s="93"/>
    </row>
    <row r="3" spans="1:5" ht="15" customHeight="1">
      <c r="A3" s="356" t="s">
        <v>107</v>
      </c>
      <c r="B3" s="356"/>
      <c r="C3" s="91" t="s">
        <v>489</v>
      </c>
      <c r="D3" s="309" t="s">
        <v>633</v>
      </c>
      <c r="E3" s="91" t="s">
        <v>496</v>
      </c>
    </row>
    <row r="4" spans="1:5" ht="14.25">
      <c r="A4" s="94" t="s">
        <v>192</v>
      </c>
      <c r="B4" s="94" t="s">
        <v>47</v>
      </c>
      <c r="C4" s="60">
        <v>38159</v>
      </c>
      <c r="D4" s="60">
        <v>74619</v>
      </c>
      <c r="E4" s="95">
        <v>77117</v>
      </c>
    </row>
    <row r="5" spans="1:5" ht="14.25">
      <c r="A5" s="94" t="s">
        <v>191</v>
      </c>
      <c r="B5" s="94" t="s">
        <v>193</v>
      </c>
      <c r="C5" s="60">
        <v>7510</v>
      </c>
      <c r="D5" s="60">
        <v>13000</v>
      </c>
      <c r="E5" s="95">
        <v>14072</v>
      </c>
    </row>
    <row r="6" spans="1:5" ht="14.25">
      <c r="A6" s="94" t="s">
        <v>194</v>
      </c>
      <c r="B6" s="94" t="s">
        <v>48</v>
      </c>
      <c r="C6" s="60">
        <v>53326</v>
      </c>
      <c r="D6" s="60">
        <v>75245</v>
      </c>
      <c r="E6" s="95">
        <v>71293</v>
      </c>
    </row>
    <row r="7" spans="1:5" ht="14.25">
      <c r="A7" s="91" t="s">
        <v>197</v>
      </c>
      <c r="B7" s="84" t="s">
        <v>198</v>
      </c>
      <c r="C7" s="60">
        <v>300</v>
      </c>
      <c r="D7" s="378">
        <v>300</v>
      </c>
      <c r="E7" s="79">
        <v>733</v>
      </c>
    </row>
    <row r="8" spans="1:5" ht="14.25">
      <c r="A8" s="91" t="s">
        <v>199</v>
      </c>
      <c r="B8" s="84" t="s">
        <v>200</v>
      </c>
      <c r="C8" s="60">
        <v>500</v>
      </c>
      <c r="D8" s="378">
        <v>500</v>
      </c>
      <c r="E8" s="79">
        <v>0</v>
      </c>
    </row>
    <row r="9" spans="1:5" ht="14.25">
      <c r="A9" s="91" t="s">
        <v>201</v>
      </c>
      <c r="B9" s="84" t="s">
        <v>256</v>
      </c>
      <c r="C9" s="60">
        <v>3160</v>
      </c>
      <c r="D9" s="378">
        <v>0</v>
      </c>
      <c r="E9" s="79">
        <v>0</v>
      </c>
    </row>
    <row r="10" spans="1:5" ht="14.25">
      <c r="A10" s="91" t="s">
        <v>203</v>
      </c>
      <c r="B10" s="84" t="s">
        <v>204</v>
      </c>
      <c r="C10" s="60">
        <v>4000</v>
      </c>
      <c r="D10" s="378">
        <v>7160</v>
      </c>
      <c r="E10" s="79">
        <v>6795</v>
      </c>
    </row>
    <row r="11" spans="1:5" ht="12.75" customHeight="1">
      <c r="A11" s="94" t="s">
        <v>195</v>
      </c>
      <c r="B11" s="94" t="s">
        <v>196</v>
      </c>
      <c r="C11" s="77">
        <f>SUM(C7:C10)</f>
        <v>7960</v>
      </c>
      <c r="D11" s="77">
        <v>7960</v>
      </c>
      <c r="E11" s="77">
        <f>SUM(E7:E10)</f>
        <v>7528</v>
      </c>
    </row>
    <row r="12" spans="1:5" ht="14.25">
      <c r="A12" s="84" t="s">
        <v>480</v>
      </c>
      <c r="B12" s="84" t="s">
        <v>481</v>
      </c>
      <c r="C12" s="60">
        <v>0</v>
      </c>
      <c r="D12" s="378">
        <v>0</v>
      </c>
      <c r="E12" s="79">
        <v>0</v>
      </c>
    </row>
    <row r="13" spans="1:5" ht="14.25">
      <c r="A13" s="84" t="s">
        <v>599</v>
      </c>
      <c r="B13" s="84" t="s">
        <v>600</v>
      </c>
      <c r="C13" s="60">
        <v>0</v>
      </c>
      <c r="D13" s="378">
        <v>0</v>
      </c>
      <c r="E13" s="79">
        <v>818</v>
      </c>
    </row>
    <row r="14" spans="1:5" ht="14.25">
      <c r="A14" s="96" t="s">
        <v>559</v>
      </c>
      <c r="B14" s="84" t="s">
        <v>273</v>
      </c>
      <c r="C14" s="60">
        <v>6200</v>
      </c>
      <c r="D14" s="60">
        <v>6200</v>
      </c>
      <c r="E14" s="78">
        <f>('13.adott támog. önk'!B17)</f>
        <v>3286</v>
      </c>
    </row>
    <row r="15" spans="1:5" ht="14.25">
      <c r="A15" s="96" t="s">
        <v>559</v>
      </c>
      <c r="B15" s="84" t="s">
        <v>386</v>
      </c>
      <c r="C15" s="60">
        <v>0</v>
      </c>
      <c r="D15" s="378">
        <v>0</v>
      </c>
      <c r="E15" s="79">
        <v>571</v>
      </c>
    </row>
    <row r="16" spans="1:5" ht="14.25">
      <c r="A16" s="84" t="s">
        <v>560</v>
      </c>
      <c r="B16" s="84" t="s">
        <v>211</v>
      </c>
      <c r="C16" s="77">
        <f>SUM(C14:C15)</f>
        <v>6200</v>
      </c>
      <c r="D16" s="77">
        <v>6200</v>
      </c>
      <c r="E16" s="77">
        <f>SUM(E14:E15)</f>
        <v>3857</v>
      </c>
    </row>
    <row r="17" spans="1:5" ht="14.25">
      <c r="A17" s="84" t="s">
        <v>561</v>
      </c>
      <c r="B17" s="84" t="s">
        <v>214</v>
      </c>
      <c r="C17" s="60">
        <v>30075</v>
      </c>
      <c r="D17" s="378">
        <v>103635</v>
      </c>
      <c r="E17" s="97">
        <v>114701</v>
      </c>
    </row>
    <row r="18" spans="1:5" ht="14.25">
      <c r="A18" s="94" t="s">
        <v>205</v>
      </c>
      <c r="B18" s="94" t="s">
        <v>206</v>
      </c>
      <c r="C18" s="77">
        <f>(C12+C13+C16+C17)</f>
        <v>36275</v>
      </c>
      <c r="D18" s="77">
        <v>109835</v>
      </c>
      <c r="E18" s="77">
        <v>4674</v>
      </c>
    </row>
    <row r="19" spans="1:6" ht="14.25">
      <c r="A19" s="94" t="s">
        <v>207</v>
      </c>
      <c r="B19" s="94" t="s">
        <v>50</v>
      </c>
      <c r="C19" s="60">
        <v>4550</v>
      </c>
      <c r="D19" s="60">
        <v>16051</v>
      </c>
      <c r="E19" s="78">
        <f>('9.Beruh,felúj önk'!P69)</f>
        <v>14521</v>
      </c>
      <c r="F19" s="3"/>
    </row>
    <row r="20" spans="1:6" ht="14.25">
      <c r="A20" s="94" t="s">
        <v>208</v>
      </c>
      <c r="B20" s="94" t="s">
        <v>49</v>
      </c>
      <c r="C20" s="60">
        <v>20115</v>
      </c>
      <c r="D20" s="60">
        <v>44450</v>
      </c>
      <c r="E20" s="78">
        <f>('9.Beruh,felúj önk'!O42)</f>
        <v>54724</v>
      </c>
      <c r="F20" s="3"/>
    </row>
    <row r="21" spans="1:5" ht="13.5" customHeight="1">
      <c r="A21" s="84" t="s">
        <v>209</v>
      </c>
      <c r="B21" s="84" t="s">
        <v>210</v>
      </c>
      <c r="C21" s="77">
        <f>C22</f>
        <v>4000</v>
      </c>
      <c r="D21" s="77">
        <v>4000</v>
      </c>
      <c r="E21" s="77">
        <v>2515</v>
      </c>
    </row>
    <row r="22" spans="1:5" ht="14.25">
      <c r="A22" s="84" t="s">
        <v>602</v>
      </c>
      <c r="B22" s="84" t="s">
        <v>603</v>
      </c>
      <c r="C22" s="60">
        <v>4000</v>
      </c>
      <c r="D22" s="378">
        <v>4000</v>
      </c>
      <c r="E22" s="79">
        <v>2515</v>
      </c>
    </row>
    <row r="23" spans="1:5" s="49" customFormat="1" ht="15">
      <c r="A23" s="84" t="s">
        <v>457</v>
      </c>
      <c r="B23" s="84" t="s">
        <v>456</v>
      </c>
      <c r="C23" s="77">
        <f>(C4+C5+C6+C11+C16+C19+C20+C21)</f>
        <v>141820</v>
      </c>
      <c r="D23" s="77">
        <v>345160</v>
      </c>
      <c r="E23" s="77">
        <v>246444</v>
      </c>
    </row>
    <row r="24" spans="1:5" ht="14.25">
      <c r="A24" s="84" t="s">
        <v>215</v>
      </c>
      <c r="B24" s="84" t="s">
        <v>216</v>
      </c>
      <c r="C24" s="77">
        <f>SUM(C25:C26)</f>
        <v>131269</v>
      </c>
      <c r="D24" s="77">
        <v>132478</v>
      </c>
      <c r="E24" s="77">
        <v>131375</v>
      </c>
    </row>
    <row r="25" spans="1:5" ht="14.25">
      <c r="A25" s="91" t="s">
        <v>454</v>
      </c>
      <c r="B25" s="84" t="s">
        <v>455</v>
      </c>
      <c r="C25" s="60">
        <v>5300</v>
      </c>
      <c r="D25" s="378">
        <v>5300</v>
      </c>
      <c r="E25" s="79">
        <v>5300</v>
      </c>
    </row>
    <row r="26" spans="1:5" ht="14.25">
      <c r="A26" s="84" t="s">
        <v>488</v>
      </c>
      <c r="B26" s="84" t="s">
        <v>425</v>
      </c>
      <c r="C26" s="60">
        <v>125969</v>
      </c>
      <c r="D26" s="378">
        <v>127178</v>
      </c>
      <c r="E26" s="79">
        <v>126074</v>
      </c>
    </row>
    <row r="27" spans="1:5" ht="14.25" customHeight="1">
      <c r="A27" s="84" t="s">
        <v>458</v>
      </c>
      <c r="B27" s="84" t="s">
        <v>613</v>
      </c>
      <c r="C27" s="77">
        <f>SUM(C23:C24)</f>
        <v>273089</v>
      </c>
      <c r="D27" s="77">
        <v>477638</v>
      </c>
      <c r="E27" s="77">
        <f>SUM(E23:E24)</f>
        <v>377819</v>
      </c>
    </row>
    <row r="28" spans="1:5" ht="12.75">
      <c r="A28" s="50"/>
      <c r="B28" s="98"/>
      <c r="C28" s="98"/>
      <c r="D28" s="98"/>
      <c r="E28" s="50"/>
    </row>
    <row r="29" spans="1:5" ht="12.75">
      <c r="A29" s="50"/>
      <c r="B29" s="98"/>
      <c r="C29" s="98"/>
      <c r="D29" s="98"/>
      <c r="E29" s="50"/>
    </row>
    <row r="30" spans="1:5" ht="16.5" customHeight="1">
      <c r="A30" s="357" t="s">
        <v>108</v>
      </c>
      <c r="B30" s="357"/>
      <c r="C30" s="88" t="s">
        <v>489</v>
      </c>
      <c r="D30" s="310" t="s">
        <v>635</v>
      </c>
      <c r="E30" s="85" t="s">
        <v>496</v>
      </c>
    </row>
    <row r="31" spans="1:5" ht="14.25">
      <c r="A31" s="85" t="s">
        <v>192</v>
      </c>
      <c r="B31" s="85" t="s">
        <v>47</v>
      </c>
      <c r="C31" s="99">
        <v>36957</v>
      </c>
      <c r="D31" s="99">
        <v>34310</v>
      </c>
      <c r="E31" s="78">
        <f>('7.Személyi jutt int'!C23)</f>
        <v>34532</v>
      </c>
    </row>
    <row r="32" spans="1:5" ht="14.25">
      <c r="A32" s="85" t="s">
        <v>191</v>
      </c>
      <c r="B32" s="85" t="s">
        <v>193</v>
      </c>
      <c r="C32" s="99">
        <v>8512</v>
      </c>
      <c r="D32" s="99">
        <v>8700</v>
      </c>
      <c r="E32" s="78">
        <f>('7.Személyi jutt int'!C29)</f>
        <v>8310</v>
      </c>
    </row>
    <row r="33" spans="1:5" ht="14.25">
      <c r="A33" s="85" t="s">
        <v>194</v>
      </c>
      <c r="B33" s="85" t="s">
        <v>48</v>
      </c>
      <c r="C33" s="99">
        <v>21063</v>
      </c>
      <c r="D33" s="99">
        <v>22768</v>
      </c>
      <c r="E33" s="78">
        <f>('8.Dologi kiad int'!D26)</f>
        <v>22936</v>
      </c>
    </row>
    <row r="34" spans="1:5" ht="13.5" customHeight="1">
      <c r="A34" s="85" t="s">
        <v>195</v>
      </c>
      <c r="B34" s="85" t="s">
        <v>196</v>
      </c>
      <c r="C34" s="99"/>
      <c r="D34" s="379">
        <v>0</v>
      </c>
      <c r="E34" s="79">
        <v>0</v>
      </c>
    </row>
    <row r="35" spans="1:5" ht="14.25">
      <c r="A35" s="85" t="s">
        <v>205</v>
      </c>
      <c r="B35" s="85" t="s">
        <v>206</v>
      </c>
      <c r="C35" s="99"/>
      <c r="D35" s="379">
        <v>0</v>
      </c>
      <c r="E35" s="79">
        <v>0</v>
      </c>
    </row>
    <row r="36" spans="1:5" ht="14.25">
      <c r="A36" s="85" t="s">
        <v>207</v>
      </c>
      <c r="B36" s="85" t="s">
        <v>50</v>
      </c>
      <c r="C36" s="99"/>
      <c r="D36" s="379">
        <v>420</v>
      </c>
      <c r="E36" s="79">
        <v>420</v>
      </c>
    </row>
    <row r="37" spans="1:5" ht="14.25">
      <c r="A37" s="85" t="s">
        <v>208</v>
      </c>
      <c r="B37" s="85" t="s">
        <v>49</v>
      </c>
      <c r="C37" s="99"/>
      <c r="D37" s="379">
        <v>0</v>
      </c>
      <c r="E37" s="79">
        <v>0</v>
      </c>
    </row>
    <row r="38" spans="1:5" ht="14.25">
      <c r="A38" s="85" t="s">
        <v>209</v>
      </c>
      <c r="B38" s="85" t="s">
        <v>210</v>
      </c>
      <c r="C38" s="99"/>
      <c r="D38" s="379">
        <v>0</v>
      </c>
      <c r="E38" s="79">
        <v>0</v>
      </c>
    </row>
    <row r="39" spans="1:5" ht="14.25">
      <c r="A39" s="85" t="s">
        <v>215</v>
      </c>
      <c r="B39" s="85" t="s">
        <v>216</v>
      </c>
      <c r="C39" s="99"/>
      <c r="D39" s="379">
        <v>0</v>
      </c>
      <c r="E39" s="79">
        <v>0</v>
      </c>
    </row>
    <row r="40" spans="1:5" ht="14.25">
      <c r="A40" s="85"/>
      <c r="B40" s="85" t="s">
        <v>51</v>
      </c>
      <c r="C40" s="77">
        <f>SUM(C31:C39)</f>
        <v>66532</v>
      </c>
      <c r="D40" s="77">
        <v>66198</v>
      </c>
      <c r="E40" s="77">
        <f>SUM(E31:E39)</f>
        <v>66198</v>
      </c>
    </row>
    <row r="41" spans="1:5" ht="12.75">
      <c r="A41" s="50"/>
      <c r="B41" s="50"/>
      <c r="C41" s="50"/>
      <c r="D41" s="50"/>
      <c r="E41" s="50"/>
    </row>
    <row r="42" spans="1:5" ht="12.75">
      <c r="A42" s="50"/>
      <c r="B42" s="50"/>
      <c r="C42" s="50"/>
      <c r="D42" s="50"/>
      <c r="E42" s="50"/>
    </row>
    <row r="43" spans="1:5" ht="14.25">
      <c r="A43" s="358" t="s">
        <v>109</v>
      </c>
      <c r="B43" s="358"/>
      <c r="C43" s="89" t="s">
        <v>489</v>
      </c>
      <c r="D43" s="311" t="s">
        <v>635</v>
      </c>
      <c r="E43" s="86" t="s">
        <v>496</v>
      </c>
    </row>
    <row r="44" spans="1:5" ht="14.25">
      <c r="A44" s="86" t="s">
        <v>192</v>
      </c>
      <c r="B44" s="86" t="s">
        <v>47</v>
      </c>
      <c r="C44" s="100">
        <v>14662</v>
      </c>
      <c r="D44" s="100">
        <v>14352</v>
      </c>
      <c r="E44" s="78">
        <f>('7.Személyi jutt int'!D23)</f>
        <v>14655</v>
      </c>
    </row>
    <row r="45" spans="1:5" ht="14.25">
      <c r="A45" s="86" t="s">
        <v>191</v>
      </c>
      <c r="B45" s="86" t="s">
        <v>193</v>
      </c>
      <c r="C45" s="100">
        <v>3287</v>
      </c>
      <c r="D45" s="100">
        <v>3590</v>
      </c>
      <c r="E45" s="78">
        <f>('7.Személyi jutt int'!D29)</f>
        <v>3588</v>
      </c>
    </row>
    <row r="46" spans="1:5" ht="14.25">
      <c r="A46" s="86" t="s">
        <v>194</v>
      </c>
      <c r="B46" s="86" t="s">
        <v>48</v>
      </c>
      <c r="C46" s="100">
        <v>2655</v>
      </c>
      <c r="D46" s="100">
        <v>3017</v>
      </c>
      <c r="E46" s="78">
        <f>('8.Dologi kiad int'!F26)</f>
        <v>2716</v>
      </c>
    </row>
    <row r="47" spans="1:5" ht="14.25">
      <c r="A47" s="86" t="s">
        <v>195</v>
      </c>
      <c r="B47" s="86" t="s">
        <v>196</v>
      </c>
      <c r="C47" s="100"/>
      <c r="D47" s="100">
        <v>0</v>
      </c>
      <c r="E47" s="80">
        <v>0</v>
      </c>
    </row>
    <row r="48" spans="1:5" ht="14.25">
      <c r="A48" s="86" t="s">
        <v>205</v>
      </c>
      <c r="B48" s="86" t="s">
        <v>206</v>
      </c>
      <c r="C48" s="100"/>
      <c r="D48" s="100">
        <v>0</v>
      </c>
      <c r="E48" s="80">
        <v>0</v>
      </c>
    </row>
    <row r="49" spans="1:5" ht="14.25">
      <c r="A49" s="86" t="s">
        <v>207</v>
      </c>
      <c r="B49" s="86" t="s">
        <v>50</v>
      </c>
      <c r="C49" s="100"/>
      <c r="D49" s="100">
        <v>50</v>
      </c>
      <c r="E49" s="80">
        <v>50</v>
      </c>
    </row>
    <row r="50" spans="1:5" ht="14.25">
      <c r="A50" s="86" t="s">
        <v>208</v>
      </c>
      <c r="B50" s="86" t="s">
        <v>49</v>
      </c>
      <c r="C50" s="100"/>
      <c r="D50" s="100">
        <v>0</v>
      </c>
      <c r="E50" s="80">
        <v>0</v>
      </c>
    </row>
    <row r="51" spans="1:5" ht="14.25">
      <c r="A51" s="86" t="s">
        <v>209</v>
      </c>
      <c r="B51" s="86" t="s">
        <v>210</v>
      </c>
      <c r="C51" s="100"/>
      <c r="D51" s="100">
        <v>0</v>
      </c>
      <c r="E51" s="80">
        <v>0</v>
      </c>
    </row>
    <row r="52" spans="1:5" ht="14.25">
      <c r="A52" s="86" t="s">
        <v>215</v>
      </c>
      <c r="B52" s="86" t="s">
        <v>216</v>
      </c>
      <c r="C52" s="100"/>
      <c r="D52" s="100">
        <v>0</v>
      </c>
      <c r="E52" s="80">
        <v>0</v>
      </c>
    </row>
    <row r="53" spans="1:5" ht="14.25">
      <c r="A53" s="86"/>
      <c r="B53" s="86" t="s">
        <v>51</v>
      </c>
      <c r="C53" s="77">
        <f>SUM(C44:C52)</f>
        <v>20604</v>
      </c>
      <c r="D53" s="77">
        <v>21009</v>
      </c>
      <c r="E53" s="77">
        <f>SUM(E44:E52)</f>
        <v>21009</v>
      </c>
    </row>
    <row r="54" spans="1:5" ht="12.75">
      <c r="A54" s="50"/>
      <c r="B54" s="50"/>
      <c r="C54" s="50"/>
      <c r="D54" s="50"/>
      <c r="E54" s="50"/>
    </row>
    <row r="55" spans="1:5" ht="12.75">
      <c r="A55" s="50"/>
      <c r="B55" s="50"/>
      <c r="C55" s="50"/>
      <c r="D55" s="50"/>
      <c r="E55" s="50"/>
    </row>
    <row r="56" spans="1:5" ht="14.25">
      <c r="A56" s="359" t="s">
        <v>255</v>
      </c>
      <c r="B56" s="359"/>
      <c r="C56" s="90" t="s">
        <v>489</v>
      </c>
      <c r="D56" s="312" t="s">
        <v>635</v>
      </c>
      <c r="E56" s="90" t="s">
        <v>583</v>
      </c>
    </row>
    <row r="57" spans="1:5" ht="14.25">
      <c r="A57" s="87" t="s">
        <v>192</v>
      </c>
      <c r="B57" s="87" t="s">
        <v>47</v>
      </c>
      <c r="C57" s="101">
        <v>39539</v>
      </c>
      <c r="D57" s="101">
        <v>39470</v>
      </c>
      <c r="E57" s="78">
        <f>('7.Személyi jutt int'!E23)</f>
        <v>38895</v>
      </c>
    </row>
    <row r="58" spans="1:5" ht="14.25">
      <c r="A58" s="87" t="s">
        <v>191</v>
      </c>
      <c r="B58" s="87" t="s">
        <v>193</v>
      </c>
      <c r="C58" s="101">
        <v>8775</v>
      </c>
      <c r="D58" s="101">
        <v>9900</v>
      </c>
      <c r="E58" s="78">
        <f>('7.Személyi jutt int'!E24)</f>
        <v>9267</v>
      </c>
    </row>
    <row r="59" spans="1:5" ht="14.25">
      <c r="A59" s="87" t="s">
        <v>194</v>
      </c>
      <c r="B59" s="87" t="s">
        <v>48</v>
      </c>
      <c r="C59" s="101">
        <v>4403</v>
      </c>
      <c r="D59" s="101">
        <v>4032</v>
      </c>
      <c r="E59" s="78">
        <f>('8.Dologi kiad int'!E26)</f>
        <v>4710</v>
      </c>
    </row>
    <row r="60" spans="1:5" ht="14.25">
      <c r="A60" s="87" t="s">
        <v>195</v>
      </c>
      <c r="B60" s="87" t="s">
        <v>196</v>
      </c>
      <c r="C60" s="101"/>
      <c r="D60" s="101">
        <v>0</v>
      </c>
      <c r="E60" s="80">
        <v>0</v>
      </c>
    </row>
    <row r="61" spans="1:5" ht="14.25">
      <c r="A61" s="87" t="s">
        <v>205</v>
      </c>
      <c r="B61" s="87" t="s">
        <v>206</v>
      </c>
      <c r="C61" s="101"/>
      <c r="D61" s="101">
        <v>0</v>
      </c>
      <c r="E61" s="80">
        <v>0</v>
      </c>
    </row>
    <row r="62" spans="1:6" ht="14.25">
      <c r="A62" s="87" t="s">
        <v>207</v>
      </c>
      <c r="B62" s="87" t="s">
        <v>50</v>
      </c>
      <c r="C62" s="101"/>
      <c r="D62" s="101">
        <v>954</v>
      </c>
      <c r="E62" s="80">
        <v>1484</v>
      </c>
      <c r="F62" s="3"/>
    </row>
    <row r="63" spans="1:5" ht="14.25">
      <c r="A63" s="87" t="s">
        <v>208</v>
      </c>
      <c r="B63" s="87" t="s">
        <v>49</v>
      </c>
      <c r="C63" s="101"/>
      <c r="D63" s="101">
        <v>0</v>
      </c>
      <c r="E63" s="80">
        <v>0</v>
      </c>
    </row>
    <row r="64" spans="1:5" ht="14.25">
      <c r="A64" s="87" t="s">
        <v>209</v>
      </c>
      <c r="B64" s="87" t="s">
        <v>210</v>
      </c>
      <c r="C64" s="101"/>
      <c r="D64" s="101">
        <v>0</v>
      </c>
      <c r="E64" s="80">
        <v>0</v>
      </c>
    </row>
    <row r="65" spans="1:5" ht="14.25">
      <c r="A65" s="87" t="s">
        <v>215</v>
      </c>
      <c r="B65" s="87" t="s">
        <v>216</v>
      </c>
      <c r="C65" s="101"/>
      <c r="D65" s="101">
        <v>0</v>
      </c>
      <c r="E65" s="80">
        <v>0</v>
      </c>
    </row>
    <row r="66" spans="1:5" ht="14.25">
      <c r="A66" s="87"/>
      <c r="B66" s="87" t="s">
        <v>51</v>
      </c>
      <c r="C66" s="77">
        <f>SUM(C57:C65)</f>
        <v>52717</v>
      </c>
      <c r="D66" s="77">
        <v>54356</v>
      </c>
      <c r="E66" s="77">
        <f>SUM(E57:E65)</f>
        <v>54356</v>
      </c>
    </row>
    <row r="68" spans="3:4" ht="12.75">
      <c r="C68" s="50"/>
      <c r="D68" s="50"/>
    </row>
  </sheetData>
  <sheetProtection/>
  <mergeCells count="6">
    <mergeCell ref="A1:C1"/>
    <mergeCell ref="A2:C2"/>
    <mergeCell ref="A3:B3"/>
    <mergeCell ref="A30:B30"/>
    <mergeCell ref="A43:B43"/>
    <mergeCell ref="A56:B5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&amp;R4.sz. melléklet
e Ft-ban</oddHeader>
  </headerFooter>
  <ignoredErrors>
    <ignoredError sqref="C11 C16 E1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K71"/>
  <sheetViews>
    <sheetView zoomScalePageLayoutView="90" workbookViewId="0" topLeftCell="A1">
      <pane ySplit="4" topLeftCell="A2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28125" style="8" customWidth="1"/>
    <col min="2" max="2" width="30.8515625" style="8" customWidth="1"/>
    <col min="3" max="3" width="6.140625" style="8" customWidth="1"/>
    <col min="4" max="8" width="17.00390625" style="8" customWidth="1"/>
    <col min="9" max="16384" width="9.140625" style="8" customWidth="1"/>
  </cols>
  <sheetData>
    <row r="1" spans="1:8" ht="14.25">
      <c r="A1" s="321" t="s">
        <v>513</v>
      </c>
      <c r="B1" s="349"/>
      <c r="C1" s="349"/>
      <c r="D1" s="349"/>
      <c r="E1" s="349"/>
      <c r="F1" s="349"/>
      <c r="G1" s="349"/>
      <c r="H1" s="349"/>
    </row>
    <row r="2" spans="1:8" ht="14.25">
      <c r="A2" s="322" t="s">
        <v>125</v>
      </c>
      <c r="B2" s="363"/>
      <c r="C2" s="363"/>
      <c r="D2" s="363"/>
      <c r="E2" s="363"/>
      <c r="F2" s="363"/>
      <c r="G2" s="363"/>
      <c r="H2" s="363"/>
    </row>
    <row r="3" spans="1:8" ht="41.25" customHeight="1">
      <c r="A3" s="364" t="s">
        <v>126</v>
      </c>
      <c r="B3" s="172"/>
      <c r="C3" s="364" t="s">
        <v>127</v>
      </c>
      <c r="D3" s="172" t="s">
        <v>47</v>
      </c>
      <c r="E3" s="172" t="s">
        <v>128</v>
      </c>
      <c r="F3" s="172" t="s">
        <v>48</v>
      </c>
      <c r="G3" s="172" t="s">
        <v>453</v>
      </c>
      <c r="H3" s="172" t="s">
        <v>129</v>
      </c>
    </row>
    <row r="4" spans="1:8" ht="18" customHeight="1">
      <c r="A4" s="364"/>
      <c r="B4" s="172" t="s">
        <v>73</v>
      </c>
      <c r="C4" s="364"/>
      <c r="D4" s="347" t="s">
        <v>130</v>
      </c>
      <c r="E4" s="347"/>
      <c r="F4" s="347"/>
      <c r="G4" s="347"/>
      <c r="H4" s="347"/>
    </row>
    <row r="5" spans="1:8" ht="14.25">
      <c r="A5" s="172"/>
      <c r="B5" s="348" t="s">
        <v>148</v>
      </c>
      <c r="C5" s="348"/>
      <c r="D5" s="348"/>
      <c r="E5" s="175"/>
      <c r="F5" s="175"/>
      <c r="G5" s="175"/>
      <c r="H5" s="175"/>
    </row>
    <row r="6" spans="1:8" ht="18" customHeight="1">
      <c r="A6" s="172"/>
      <c r="B6" s="348" t="s">
        <v>131</v>
      </c>
      <c r="C6" s="348"/>
      <c r="D6" s="175"/>
      <c r="E6" s="175"/>
      <c r="F6" s="175"/>
      <c r="G6" s="175"/>
      <c r="H6" s="175"/>
    </row>
    <row r="7" spans="1:8" ht="18" customHeight="1">
      <c r="A7" s="172" t="s">
        <v>10</v>
      </c>
      <c r="B7" s="174" t="s">
        <v>149</v>
      </c>
      <c r="C7" s="263"/>
      <c r="D7" s="264">
        <v>10078</v>
      </c>
      <c r="E7" s="265">
        <v>2466</v>
      </c>
      <c r="F7" s="265">
        <v>13433</v>
      </c>
      <c r="G7" s="265"/>
      <c r="H7" s="190">
        <f>SUM(D7:G7)</f>
        <v>25977</v>
      </c>
    </row>
    <row r="8" spans="1:10" ht="18" customHeight="1">
      <c r="A8" s="172" t="s">
        <v>11</v>
      </c>
      <c r="B8" s="174" t="s">
        <v>263</v>
      </c>
      <c r="C8" s="263"/>
      <c r="D8" s="264">
        <v>13418</v>
      </c>
      <c r="E8" s="265">
        <v>2852</v>
      </c>
      <c r="F8" s="265">
        <v>22834</v>
      </c>
      <c r="G8" s="265"/>
      <c r="H8" s="190">
        <f>SUM(D8:G8)</f>
        <v>39104</v>
      </c>
      <c r="J8" s="35"/>
    </row>
    <row r="9" spans="1:10" ht="18" customHeight="1">
      <c r="A9" s="172" t="s">
        <v>13</v>
      </c>
      <c r="B9" s="174" t="s">
        <v>419</v>
      </c>
      <c r="C9" s="263"/>
      <c r="D9" s="264">
        <v>0</v>
      </c>
      <c r="E9" s="265">
        <v>0</v>
      </c>
      <c r="F9" s="265">
        <v>1967</v>
      </c>
      <c r="G9" s="265"/>
      <c r="H9" s="190">
        <f aca="true" t="shared" si="0" ref="H9:H19">SUM(D9:G9)</f>
        <v>1967</v>
      </c>
      <c r="J9" s="35"/>
    </row>
    <row r="10" spans="1:10" ht="18" customHeight="1">
      <c r="A10" s="172" t="s">
        <v>422</v>
      </c>
      <c r="B10" s="174" t="s">
        <v>514</v>
      </c>
      <c r="C10" s="263"/>
      <c r="D10" s="264">
        <v>0</v>
      </c>
      <c r="E10" s="265">
        <v>0</v>
      </c>
      <c r="F10" s="265">
        <v>0</v>
      </c>
      <c r="G10" s="265"/>
      <c r="H10" s="190">
        <f t="shared" si="0"/>
        <v>0</v>
      </c>
      <c r="J10" s="35"/>
    </row>
    <row r="11" spans="1:8" ht="18" customHeight="1">
      <c r="A11" s="172" t="s">
        <v>15</v>
      </c>
      <c r="B11" s="174" t="s">
        <v>420</v>
      </c>
      <c r="C11" s="263"/>
      <c r="D11" s="264">
        <v>0</v>
      </c>
      <c r="E11" s="265">
        <v>0</v>
      </c>
      <c r="F11" s="265">
        <v>0</v>
      </c>
      <c r="G11" s="265"/>
      <c r="H11" s="190">
        <f t="shared" si="0"/>
        <v>0</v>
      </c>
    </row>
    <row r="12" spans="1:8" ht="18" customHeight="1">
      <c r="A12" s="172" t="s">
        <v>16</v>
      </c>
      <c r="B12" s="174" t="s">
        <v>132</v>
      </c>
      <c r="C12" s="263"/>
      <c r="D12" s="264">
        <v>0</v>
      </c>
      <c r="E12" s="265">
        <v>0</v>
      </c>
      <c r="F12" s="265">
        <v>3674</v>
      </c>
      <c r="G12" s="265"/>
      <c r="H12" s="190">
        <f t="shared" si="0"/>
        <v>3674</v>
      </c>
    </row>
    <row r="13" spans="1:8" ht="18" customHeight="1">
      <c r="A13" s="172" t="s">
        <v>17</v>
      </c>
      <c r="B13" s="174" t="s">
        <v>150</v>
      </c>
      <c r="C13" s="263"/>
      <c r="D13" s="264">
        <v>0</v>
      </c>
      <c r="E13" s="265">
        <v>0</v>
      </c>
      <c r="F13" s="265">
        <v>3456</v>
      </c>
      <c r="G13" s="265"/>
      <c r="H13" s="190">
        <f t="shared" si="0"/>
        <v>3456</v>
      </c>
    </row>
    <row r="14" spans="1:8" ht="18" customHeight="1">
      <c r="A14" s="172" t="s">
        <v>18</v>
      </c>
      <c r="B14" s="174" t="s">
        <v>134</v>
      </c>
      <c r="C14" s="263"/>
      <c r="D14" s="264">
        <v>2385</v>
      </c>
      <c r="E14" s="265">
        <v>1454</v>
      </c>
      <c r="F14" s="265">
        <v>2670</v>
      </c>
      <c r="G14" s="265"/>
      <c r="H14" s="190">
        <f t="shared" si="0"/>
        <v>6509</v>
      </c>
    </row>
    <row r="15" spans="1:8" ht="18" customHeight="1">
      <c r="A15" s="172" t="s">
        <v>19</v>
      </c>
      <c r="B15" s="174" t="s">
        <v>262</v>
      </c>
      <c r="C15" s="263"/>
      <c r="D15" s="264">
        <v>0</v>
      </c>
      <c r="E15" s="265">
        <v>0</v>
      </c>
      <c r="F15" s="265">
        <v>0</v>
      </c>
      <c r="G15" s="265"/>
      <c r="H15" s="190">
        <f t="shared" si="0"/>
        <v>0</v>
      </c>
    </row>
    <row r="16" spans="1:8" ht="18" customHeight="1">
      <c r="A16" s="172" t="s">
        <v>20</v>
      </c>
      <c r="B16" s="174" t="s">
        <v>135</v>
      </c>
      <c r="C16" s="263"/>
      <c r="D16" s="264">
        <v>0</v>
      </c>
      <c r="E16" s="265">
        <v>0</v>
      </c>
      <c r="F16" s="265">
        <v>171</v>
      </c>
      <c r="G16" s="265"/>
      <c r="H16" s="190">
        <f t="shared" si="0"/>
        <v>171</v>
      </c>
    </row>
    <row r="17" spans="1:8" ht="18" customHeight="1">
      <c r="A17" s="172" t="s">
        <v>21</v>
      </c>
      <c r="B17" s="174" t="s">
        <v>614</v>
      </c>
      <c r="C17" s="263"/>
      <c r="D17" s="264">
        <v>0</v>
      </c>
      <c r="E17" s="265">
        <v>0</v>
      </c>
      <c r="F17" s="265">
        <v>0</v>
      </c>
      <c r="G17" s="265">
        <v>11431</v>
      </c>
      <c r="H17" s="190">
        <f t="shared" si="0"/>
        <v>11431</v>
      </c>
    </row>
    <row r="18" spans="1:8" ht="18" customHeight="1">
      <c r="A18" s="172" t="s">
        <v>22</v>
      </c>
      <c r="B18" s="174" t="s">
        <v>451</v>
      </c>
      <c r="C18" s="263"/>
      <c r="D18" s="264">
        <v>0</v>
      </c>
      <c r="E18" s="265">
        <v>0</v>
      </c>
      <c r="F18" s="265">
        <v>372</v>
      </c>
      <c r="G18" s="265" t="s">
        <v>544</v>
      </c>
      <c r="H18" s="190">
        <f t="shared" si="0"/>
        <v>372</v>
      </c>
    </row>
    <row r="19" spans="1:8" ht="18" customHeight="1">
      <c r="A19" s="172" t="s">
        <v>268</v>
      </c>
      <c r="B19" s="174" t="s">
        <v>269</v>
      </c>
      <c r="C19" s="263"/>
      <c r="D19" s="264">
        <v>0</v>
      </c>
      <c r="E19" s="265">
        <v>0</v>
      </c>
      <c r="F19" s="265">
        <v>0</v>
      </c>
      <c r="G19" s="265"/>
      <c r="H19" s="190">
        <f t="shared" si="0"/>
        <v>0</v>
      </c>
    </row>
    <row r="20" spans="1:8" ht="15.75" customHeight="1">
      <c r="A20" s="172" t="s">
        <v>37</v>
      </c>
      <c r="B20" s="174" t="s">
        <v>136</v>
      </c>
      <c r="C20" s="190">
        <f>SUM(C7:C17)</f>
        <v>0</v>
      </c>
      <c r="D20" s="179">
        <f>SUM(D7:D19)</f>
        <v>25881</v>
      </c>
      <c r="E20" s="179">
        <f>SUM(E7:E19)</f>
        <v>6772</v>
      </c>
      <c r="F20" s="179">
        <f>SUM(F7:F19)</f>
        <v>48577</v>
      </c>
      <c r="G20" s="179">
        <f>SUM(G7:G19)</f>
        <v>11431</v>
      </c>
      <c r="H20" s="190">
        <f>SUM(D20:G20)</f>
        <v>92661</v>
      </c>
    </row>
    <row r="21" spans="1:8" ht="18" customHeight="1">
      <c r="A21" s="172" t="s">
        <v>10</v>
      </c>
      <c r="B21" s="174" t="s">
        <v>424</v>
      </c>
      <c r="C21" s="265"/>
      <c r="D21" s="264">
        <v>0</v>
      </c>
      <c r="E21" s="265">
        <v>0</v>
      </c>
      <c r="F21" s="265">
        <v>0</v>
      </c>
      <c r="G21" s="137">
        <f>('13.adott támog. önk'!B17)</f>
        <v>3286</v>
      </c>
      <c r="H21" s="190">
        <f>SUM(D21:G21)</f>
        <v>3286</v>
      </c>
    </row>
    <row r="22" spans="1:8" ht="18" customHeight="1">
      <c r="A22" s="172" t="s">
        <v>11</v>
      </c>
      <c r="B22" s="174" t="s">
        <v>512</v>
      </c>
      <c r="C22" s="265"/>
      <c r="D22" s="264">
        <v>1771</v>
      </c>
      <c r="E22" s="265">
        <v>392</v>
      </c>
      <c r="F22" s="265">
        <v>5525</v>
      </c>
      <c r="G22" s="265"/>
      <c r="H22" s="190">
        <f>SUM(D22:G22)</f>
        <v>7688</v>
      </c>
    </row>
    <row r="23" spans="1:8" ht="18" customHeight="1">
      <c r="A23" s="172" t="s">
        <v>12</v>
      </c>
      <c r="B23" s="174" t="s">
        <v>264</v>
      </c>
      <c r="C23" s="263"/>
      <c r="D23" s="264">
        <v>0</v>
      </c>
      <c r="E23" s="265">
        <v>0</v>
      </c>
      <c r="F23" s="265">
        <v>496</v>
      </c>
      <c r="G23" s="265"/>
      <c r="H23" s="190">
        <f>SUM(D23:G23)</f>
        <v>496</v>
      </c>
    </row>
    <row r="24" spans="1:8" ht="18" customHeight="1">
      <c r="A24" s="172" t="s">
        <v>13</v>
      </c>
      <c r="B24" s="174" t="s">
        <v>147</v>
      </c>
      <c r="C24" s="263"/>
      <c r="D24" s="264">
        <v>0</v>
      </c>
      <c r="E24" s="265">
        <v>0</v>
      </c>
      <c r="F24" s="265">
        <v>0</v>
      </c>
      <c r="G24" s="265"/>
      <c r="H24" s="190">
        <f>SUM(D24:G24)</f>
        <v>0</v>
      </c>
    </row>
    <row r="25" spans="1:8" ht="18" customHeight="1">
      <c r="A25" s="172" t="s">
        <v>14</v>
      </c>
      <c r="B25" s="174" t="s">
        <v>265</v>
      </c>
      <c r="C25" s="263"/>
      <c r="D25" s="264">
        <v>0</v>
      </c>
      <c r="E25" s="265">
        <v>0</v>
      </c>
      <c r="F25" s="265">
        <v>2919</v>
      </c>
      <c r="G25" s="265"/>
      <c r="H25" s="190">
        <f aca="true" t="shared" si="1" ref="H25:H31">SUM(D25:G25)</f>
        <v>2919</v>
      </c>
    </row>
    <row r="26" spans="1:8" ht="18" customHeight="1">
      <c r="A26" s="172" t="s">
        <v>15</v>
      </c>
      <c r="B26" s="174" t="s">
        <v>133</v>
      </c>
      <c r="C26" s="179">
        <f>('7.Személyi jutt int'!G34)</f>
        <v>46</v>
      </c>
      <c r="D26" s="177">
        <v>49465</v>
      </c>
      <c r="E26" s="265">
        <v>6908</v>
      </c>
      <c r="F26" s="265">
        <v>13332</v>
      </c>
      <c r="G26" s="265"/>
      <c r="H26" s="190">
        <f t="shared" si="1"/>
        <v>69705</v>
      </c>
    </row>
    <row r="27" spans="1:8" ht="18" customHeight="1">
      <c r="A27" s="172" t="s">
        <v>16</v>
      </c>
      <c r="B27" s="174" t="s">
        <v>421</v>
      </c>
      <c r="C27" s="263"/>
      <c r="D27" s="264">
        <v>0</v>
      </c>
      <c r="E27" s="265">
        <v>0</v>
      </c>
      <c r="F27" s="265">
        <v>0</v>
      </c>
      <c r="G27" s="265"/>
      <c r="H27" s="190">
        <f t="shared" si="1"/>
        <v>0</v>
      </c>
    </row>
    <row r="28" spans="1:8" ht="18" customHeight="1">
      <c r="A28" s="172" t="s">
        <v>17</v>
      </c>
      <c r="B28" s="174" t="s">
        <v>423</v>
      </c>
      <c r="C28" s="263"/>
      <c r="D28" s="264">
        <v>0</v>
      </c>
      <c r="E28" s="265">
        <v>0</v>
      </c>
      <c r="F28" s="265">
        <v>0</v>
      </c>
      <c r="G28" s="265"/>
      <c r="H28" s="190">
        <f t="shared" si="1"/>
        <v>0</v>
      </c>
    </row>
    <row r="29" spans="1:8" ht="18" customHeight="1">
      <c r="A29" s="172" t="s">
        <v>18</v>
      </c>
      <c r="B29" s="174" t="s">
        <v>398</v>
      </c>
      <c r="C29" s="263"/>
      <c r="D29" s="264">
        <v>0</v>
      </c>
      <c r="E29" s="265">
        <v>0</v>
      </c>
      <c r="F29" s="265">
        <v>0</v>
      </c>
      <c r="G29" s="265"/>
      <c r="H29" s="190">
        <f t="shared" si="1"/>
        <v>0</v>
      </c>
    </row>
    <row r="30" spans="1:8" ht="18" customHeight="1">
      <c r="A30" s="172" t="s">
        <v>19</v>
      </c>
      <c r="B30" s="174" t="s">
        <v>417</v>
      </c>
      <c r="C30" s="263"/>
      <c r="D30" s="264">
        <v>0</v>
      </c>
      <c r="E30" s="265">
        <v>0</v>
      </c>
      <c r="F30" s="265">
        <v>443714</v>
      </c>
      <c r="G30" s="265"/>
      <c r="H30" s="190">
        <f t="shared" si="1"/>
        <v>443714</v>
      </c>
    </row>
    <row r="31" spans="1:8" ht="18" customHeight="1">
      <c r="A31" s="172" t="s">
        <v>20</v>
      </c>
      <c r="B31" s="174" t="s">
        <v>452</v>
      </c>
      <c r="C31" s="263"/>
      <c r="D31" s="264">
        <v>0</v>
      </c>
      <c r="E31" s="265">
        <v>0</v>
      </c>
      <c r="F31" s="265">
        <v>0</v>
      </c>
      <c r="G31" s="265"/>
      <c r="H31" s="190">
        <f t="shared" si="1"/>
        <v>0</v>
      </c>
    </row>
    <row r="32" spans="1:8" ht="18" customHeight="1">
      <c r="A32" s="172" t="s">
        <v>41</v>
      </c>
      <c r="B32" s="174" t="s">
        <v>137</v>
      </c>
      <c r="C32" s="190">
        <f>SUM(C21:C25)</f>
        <v>0</v>
      </c>
      <c r="D32" s="190">
        <f>SUM(D21:D31)</f>
        <v>51236</v>
      </c>
      <c r="E32" s="190">
        <f>SUM(E21:E31)</f>
        <v>7300</v>
      </c>
      <c r="F32" s="190">
        <f>SUM(F21:F31)</f>
        <v>465986</v>
      </c>
      <c r="G32" s="190">
        <f>SUM(G21:G31)</f>
        <v>3286</v>
      </c>
      <c r="H32" s="190">
        <f>SUM(D32:G32)</f>
        <v>527808</v>
      </c>
    </row>
    <row r="33" spans="1:8" ht="15" customHeight="1">
      <c r="A33" s="172" t="s">
        <v>42</v>
      </c>
      <c r="B33" s="174" t="s">
        <v>138</v>
      </c>
      <c r="C33" s="178"/>
      <c r="D33" s="266"/>
      <c r="E33" s="178"/>
      <c r="F33" s="178"/>
      <c r="G33" s="178"/>
      <c r="H33" s="190"/>
    </row>
    <row r="34" spans="1:8" ht="18" customHeight="1">
      <c r="A34" s="172"/>
      <c r="B34" s="174" t="s">
        <v>267</v>
      </c>
      <c r="C34" s="190">
        <f>C32+C20</f>
        <v>0</v>
      </c>
      <c r="D34" s="267">
        <f>D32+D20</f>
        <v>77117</v>
      </c>
      <c r="E34" s="268">
        <f>E32+E20</f>
        <v>14072</v>
      </c>
      <c r="F34" s="268">
        <f>F32+F20</f>
        <v>514563</v>
      </c>
      <c r="G34" s="268">
        <f>G32+G20</f>
        <v>14717</v>
      </c>
      <c r="H34" s="190">
        <f>H20+H32</f>
        <v>620469</v>
      </c>
    </row>
    <row r="35" spans="1:8" ht="18" customHeight="1">
      <c r="A35" s="172"/>
      <c r="B35" s="174" t="s">
        <v>545</v>
      </c>
      <c r="C35" s="269"/>
      <c r="D35" s="206">
        <f>('7.Személyi jutt int'!F23)</f>
        <v>77117</v>
      </c>
      <c r="E35" s="206">
        <f>('7.Személyi jutt int'!F29)</f>
        <v>14072</v>
      </c>
      <c r="F35" s="206">
        <f>('8.Dologi kiad int'!G26)</f>
        <v>71293</v>
      </c>
      <c r="G35" s="179">
        <f>G34</f>
        <v>14717</v>
      </c>
      <c r="H35" s="206">
        <f>SUM(D35:G35)</f>
        <v>177199</v>
      </c>
    </row>
    <row r="36" spans="1:9" ht="18" customHeight="1">
      <c r="A36" s="270"/>
      <c r="B36" s="271"/>
      <c r="C36" s="272"/>
      <c r="D36" s="273"/>
      <c r="E36" s="273"/>
      <c r="F36" s="273"/>
      <c r="G36" s="273"/>
      <c r="H36" s="273"/>
      <c r="I36" s="53"/>
    </row>
    <row r="37" spans="1:8" ht="17.25" customHeight="1">
      <c r="A37" s="183"/>
      <c r="B37" s="339" t="s">
        <v>142</v>
      </c>
      <c r="C37" s="339"/>
      <c r="D37" s="339"/>
      <c r="E37" s="184"/>
      <c r="F37" s="184"/>
      <c r="G37" s="184"/>
      <c r="H37" s="184"/>
    </row>
    <row r="38" spans="1:10" ht="17.25" customHeight="1">
      <c r="A38" s="183" t="s">
        <v>37</v>
      </c>
      <c r="B38" s="185" t="s">
        <v>131</v>
      </c>
      <c r="C38" s="183"/>
      <c r="D38" s="179">
        <f>SUM(D39:D40)</f>
        <v>35532</v>
      </c>
      <c r="E38" s="179">
        <f>SUM(E39:E40)</f>
        <v>8310</v>
      </c>
      <c r="F38" s="179">
        <f>SUM(F39:F40)</f>
        <v>22936</v>
      </c>
      <c r="G38" s="179">
        <f>SUM(G39:G40)</f>
        <v>0</v>
      </c>
      <c r="H38" s="179">
        <f>SUM(H39:H40)</f>
        <v>66778</v>
      </c>
      <c r="J38" s="36"/>
    </row>
    <row r="39" spans="1:10" ht="17.25" customHeight="1">
      <c r="A39" s="183" t="s">
        <v>10</v>
      </c>
      <c r="B39" s="185" t="s">
        <v>555</v>
      </c>
      <c r="C39" s="183"/>
      <c r="D39" s="265">
        <v>29500</v>
      </c>
      <c r="E39" s="265">
        <v>6743</v>
      </c>
      <c r="F39" s="265">
        <v>3400</v>
      </c>
      <c r="G39" s="265">
        <v>0</v>
      </c>
      <c r="H39" s="179">
        <f>SUM(D39:G39)</f>
        <v>39643</v>
      </c>
      <c r="J39" s="36"/>
    </row>
    <row r="40" spans="1:10" ht="17.25" customHeight="1">
      <c r="A40" s="183" t="s">
        <v>11</v>
      </c>
      <c r="B40" s="185" t="s">
        <v>556</v>
      </c>
      <c r="C40" s="183"/>
      <c r="D40" s="265">
        <v>6032</v>
      </c>
      <c r="E40" s="265">
        <v>1567</v>
      </c>
      <c r="F40" s="265">
        <v>19536</v>
      </c>
      <c r="G40" s="265">
        <v>0</v>
      </c>
      <c r="H40" s="179">
        <f>SUM(D40:G40)</f>
        <v>27135</v>
      </c>
      <c r="J40" s="36"/>
    </row>
    <row r="41" spans="1:10" ht="17.25" customHeight="1">
      <c r="A41" s="183" t="s">
        <v>41</v>
      </c>
      <c r="B41" s="185" t="s">
        <v>159</v>
      </c>
      <c r="C41" s="183"/>
      <c r="D41" s="265">
        <v>0</v>
      </c>
      <c r="E41" s="265">
        <v>0</v>
      </c>
      <c r="F41" s="265">
        <v>0</v>
      </c>
      <c r="G41" s="265">
        <v>0</v>
      </c>
      <c r="H41" s="179">
        <f>SUM(D41:G41)</f>
        <v>0</v>
      </c>
      <c r="J41" s="36"/>
    </row>
    <row r="42" spans="1:11" ht="17.25" customHeight="1">
      <c r="A42" s="183" t="s">
        <v>42</v>
      </c>
      <c r="B42" s="185" t="s">
        <v>266</v>
      </c>
      <c r="C42" s="185"/>
      <c r="D42" s="265">
        <v>0</v>
      </c>
      <c r="E42" s="265">
        <v>0</v>
      </c>
      <c r="F42" s="265">
        <v>0</v>
      </c>
      <c r="G42" s="265">
        <v>0</v>
      </c>
      <c r="H42" s="179">
        <f>SUM(D42:G42)</f>
        <v>0</v>
      </c>
      <c r="K42" s="7"/>
    </row>
    <row r="43" spans="1:8" ht="17.25" customHeight="1">
      <c r="A43" s="183"/>
      <c r="B43" s="185" t="s">
        <v>554</v>
      </c>
      <c r="C43" s="183"/>
      <c r="D43" s="179">
        <f>SUM(D39:D42)</f>
        <v>35532</v>
      </c>
      <c r="E43" s="179">
        <f>SUM(E39:E42)</f>
        <v>8310</v>
      </c>
      <c r="F43" s="179">
        <f>SUM(F39:F42)</f>
        <v>22936</v>
      </c>
      <c r="G43" s="179">
        <f>SUM(G39:G42)</f>
        <v>0</v>
      </c>
      <c r="H43" s="179">
        <f>SUM(H39:H42)</f>
        <v>66778</v>
      </c>
    </row>
    <row r="44" spans="1:8" ht="17.25" customHeight="1">
      <c r="A44" s="183"/>
      <c r="B44" s="185" t="s">
        <v>547</v>
      </c>
      <c r="C44" s="183"/>
      <c r="D44" s="206">
        <f>('7.Személyi jutt int'!C23)</f>
        <v>34532</v>
      </c>
      <c r="E44" s="206">
        <f>('7.Személyi jutt int'!C29)</f>
        <v>8310</v>
      </c>
      <c r="F44" s="206">
        <f>('8.Dologi kiad int'!D26)</f>
        <v>22936</v>
      </c>
      <c r="G44" s="206">
        <v>0</v>
      </c>
      <c r="H44" s="206">
        <f>SUM(D44:G44)</f>
        <v>65778</v>
      </c>
    </row>
    <row r="45" spans="1:9" ht="17.25" customHeight="1">
      <c r="A45" s="272"/>
      <c r="B45" s="271"/>
      <c r="C45" s="272"/>
      <c r="D45" s="274"/>
      <c r="E45" s="274"/>
      <c r="F45" s="274"/>
      <c r="G45" s="274"/>
      <c r="H45" s="274"/>
      <c r="I45" s="53"/>
    </row>
    <row r="46" spans="1:8" ht="16.5" customHeight="1">
      <c r="A46" s="195"/>
      <c r="B46" s="341" t="s">
        <v>144</v>
      </c>
      <c r="C46" s="341"/>
      <c r="D46" s="341"/>
      <c r="E46" s="196"/>
      <c r="F46" s="196"/>
      <c r="G46" s="196"/>
      <c r="H46" s="196"/>
    </row>
    <row r="47" spans="1:8" ht="14.25">
      <c r="A47" s="195"/>
      <c r="B47" s="341" t="s">
        <v>131</v>
      </c>
      <c r="C47" s="341"/>
      <c r="D47" s="196"/>
      <c r="E47" s="196"/>
      <c r="F47" s="196"/>
      <c r="G47" s="196"/>
      <c r="H47" s="196"/>
    </row>
    <row r="48" spans="1:8" ht="15.75" customHeight="1">
      <c r="A48" s="195"/>
      <c r="B48" s="197" t="s">
        <v>139</v>
      </c>
      <c r="C48" s="195">
        <v>14</v>
      </c>
      <c r="D48" s="265">
        <v>29960</v>
      </c>
      <c r="E48" s="265">
        <v>7464</v>
      </c>
      <c r="F48" s="265">
        <v>4110</v>
      </c>
      <c r="G48" s="265">
        <v>0</v>
      </c>
      <c r="H48" s="190">
        <f>SUM(D48:G48)</f>
        <v>41534</v>
      </c>
    </row>
    <row r="49" spans="1:8" ht="18" customHeight="1">
      <c r="A49" s="195" t="s">
        <v>37</v>
      </c>
      <c r="B49" s="197" t="s">
        <v>136</v>
      </c>
      <c r="C49" s="195">
        <v>14</v>
      </c>
      <c r="D49" s="190">
        <f>SUM(D48)</f>
        <v>29960</v>
      </c>
      <c r="E49" s="190">
        <f>SUM(E48)</f>
        <v>7464</v>
      </c>
      <c r="F49" s="190">
        <f>SUM(F48)</f>
        <v>4110</v>
      </c>
      <c r="G49" s="190">
        <f>SUM(G48)</f>
        <v>0</v>
      </c>
      <c r="H49" s="190">
        <f>SUM(D49:G49)</f>
        <v>41534</v>
      </c>
    </row>
    <row r="50" spans="1:8" ht="18" customHeight="1">
      <c r="A50" s="195"/>
      <c r="B50" s="197" t="s">
        <v>143</v>
      </c>
      <c r="C50" s="195"/>
      <c r="D50" s="198"/>
      <c r="E50" s="198"/>
      <c r="F50" s="198"/>
      <c r="G50" s="198"/>
      <c r="H50" s="198"/>
    </row>
    <row r="51" spans="1:8" ht="18" customHeight="1">
      <c r="A51" s="195" t="s">
        <v>10</v>
      </c>
      <c r="B51" s="197" t="s">
        <v>557</v>
      </c>
      <c r="C51" s="195">
        <v>3</v>
      </c>
      <c r="D51" s="265">
        <v>8935</v>
      </c>
      <c r="E51" s="265">
        <v>1803</v>
      </c>
      <c r="F51" s="265">
        <v>600</v>
      </c>
      <c r="G51" s="265">
        <v>0</v>
      </c>
      <c r="H51" s="190">
        <f>SUM(D51:G51)</f>
        <v>11338</v>
      </c>
    </row>
    <row r="52" spans="1:8" ht="18" customHeight="1">
      <c r="A52" s="195" t="s">
        <v>41</v>
      </c>
      <c r="B52" s="197" t="s">
        <v>137</v>
      </c>
      <c r="C52" s="195">
        <f>C51</f>
        <v>3</v>
      </c>
      <c r="D52" s="190">
        <f>SUM(D51)</f>
        <v>8935</v>
      </c>
      <c r="E52" s="190">
        <f>SUM(E51)</f>
        <v>1803</v>
      </c>
      <c r="F52" s="190">
        <f>SUM(F51)</f>
        <v>600</v>
      </c>
      <c r="G52" s="190">
        <f>SUM(G51)</f>
        <v>0</v>
      </c>
      <c r="H52" s="190">
        <f>SUM(D52:G52)</f>
        <v>11338</v>
      </c>
    </row>
    <row r="53" spans="1:8" ht="18" customHeight="1">
      <c r="A53" s="195" t="s">
        <v>42</v>
      </c>
      <c r="B53" s="197" t="s">
        <v>266</v>
      </c>
      <c r="C53" s="196"/>
      <c r="D53" s="265">
        <v>0</v>
      </c>
      <c r="E53" s="265">
        <v>0</v>
      </c>
      <c r="F53" s="265">
        <v>0</v>
      </c>
      <c r="G53" s="265">
        <v>0</v>
      </c>
      <c r="H53" s="190">
        <v>0</v>
      </c>
    </row>
    <row r="54" spans="1:8" ht="18" customHeight="1">
      <c r="A54" s="195"/>
      <c r="B54" s="197" t="s">
        <v>140</v>
      </c>
      <c r="C54" s="195">
        <f aca="true" t="shared" si="2" ref="C54:H54">SUM(C52+C49)</f>
        <v>17</v>
      </c>
      <c r="D54" s="190">
        <f>SUM(D52+D49)</f>
        <v>38895</v>
      </c>
      <c r="E54" s="190">
        <f t="shared" si="2"/>
        <v>9267</v>
      </c>
      <c r="F54" s="190">
        <f t="shared" si="2"/>
        <v>4710</v>
      </c>
      <c r="G54" s="190">
        <f t="shared" si="2"/>
        <v>0</v>
      </c>
      <c r="H54" s="190">
        <f t="shared" si="2"/>
        <v>52872</v>
      </c>
    </row>
    <row r="55" spans="1:8" ht="18" customHeight="1">
      <c r="A55" s="195"/>
      <c r="B55" s="197" t="s">
        <v>545</v>
      </c>
      <c r="C55" s="195"/>
      <c r="D55" s="206">
        <f>('7.Személyi jutt int'!E23)</f>
        <v>38895</v>
      </c>
      <c r="E55" s="206">
        <f>('7.Személyi jutt int'!E29)</f>
        <v>9267</v>
      </c>
      <c r="F55" s="206">
        <f>('8.Dologi kiad int'!E26)</f>
        <v>4710</v>
      </c>
      <c r="G55" s="206">
        <v>0</v>
      </c>
      <c r="H55" s="206">
        <f>SUM(D55:G55)</f>
        <v>52872</v>
      </c>
    </row>
    <row r="56" spans="1:9" ht="18" customHeight="1">
      <c r="A56" s="272"/>
      <c r="B56" s="200"/>
      <c r="C56" s="199"/>
      <c r="D56" s="275"/>
      <c r="E56" s="275"/>
      <c r="F56" s="276"/>
      <c r="G56" s="276"/>
      <c r="H56" s="275"/>
      <c r="I56" s="53"/>
    </row>
    <row r="57" spans="1:8" ht="18" customHeight="1">
      <c r="A57" s="202"/>
      <c r="B57" s="360" t="s">
        <v>146</v>
      </c>
      <c r="C57" s="360"/>
      <c r="D57" s="360"/>
      <c r="E57" s="203"/>
      <c r="F57" s="203"/>
      <c r="G57" s="203"/>
      <c r="H57" s="203"/>
    </row>
    <row r="58" spans="1:8" ht="18" customHeight="1">
      <c r="A58" s="202" t="s">
        <v>37</v>
      </c>
      <c r="B58" s="277" t="s">
        <v>145</v>
      </c>
      <c r="C58" s="277"/>
      <c r="D58" s="277"/>
      <c r="E58" s="203"/>
      <c r="F58" s="203"/>
      <c r="G58" s="203"/>
      <c r="H58" s="203"/>
    </row>
    <row r="59" spans="1:8" ht="17.25" customHeight="1">
      <c r="A59" s="202" t="s">
        <v>10</v>
      </c>
      <c r="B59" s="204" t="s">
        <v>548</v>
      </c>
      <c r="C59" s="202">
        <v>2</v>
      </c>
      <c r="D59" s="265">
        <v>2620</v>
      </c>
      <c r="E59" s="265">
        <v>580</v>
      </c>
      <c r="F59" s="265">
        <v>1380</v>
      </c>
      <c r="G59" s="265">
        <v>0</v>
      </c>
      <c r="H59" s="190">
        <f aca="true" t="shared" si="3" ref="H59:H64">SUM(D59:G59)</f>
        <v>4580</v>
      </c>
    </row>
    <row r="60" spans="1:8" ht="17.25" customHeight="1">
      <c r="A60" s="202" t="s">
        <v>11</v>
      </c>
      <c r="B60" s="204" t="s">
        <v>553</v>
      </c>
      <c r="C60" s="202">
        <v>1</v>
      </c>
      <c r="D60" s="265">
        <v>0</v>
      </c>
      <c r="E60" s="265">
        <v>1</v>
      </c>
      <c r="F60" s="265">
        <v>375</v>
      </c>
      <c r="G60" s="265">
        <v>0</v>
      </c>
      <c r="H60" s="190">
        <f t="shared" si="3"/>
        <v>376</v>
      </c>
    </row>
    <row r="61" spans="1:8" ht="17.25" customHeight="1">
      <c r="A61" s="202" t="s">
        <v>12</v>
      </c>
      <c r="B61" s="204" t="s">
        <v>549</v>
      </c>
      <c r="C61" s="202">
        <v>1</v>
      </c>
      <c r="D61" s="265">
        <v>3330</v>
      </c>
      <c r="E61" s="265">
        <v>1100</v>
      </c>
      <c r="F61" s="265">
        <v>5</v>
      </c>
      <c r="G61" s="265">
        <v>0</v>
      </c>
      <c r="H61" s="190">
        <f t="shared" si="3"/>
        <v>4435</v>
      </c>
    </row>
    <row r="62" spans="1:8" ht="17.25" customHeight="1">
      <c r="A62" s="202" t="s">
        <v>13</v>
      </c>
      <c r="B62" s="204" t="s">
        <v>550</v>
      </c>
      <c r="C62" s="202">
        <v>1</v>
      </c>
      <c r="D62" s="265">
        <v>3230</v>
      </c>
      <c r="E62" s="265">
        <v>687</v>
      </c>
      <c r="F62" s="265">
        <v>521</v>
      </c>
      <c r="G62" s="265">
        <v>0</v>
      </c>
      <c r="H62" s="190">
        <f t="shared" si="3"/>
        <v>4438</v>
      </c>
    </row>
    <row r="63" spans="1:8" ht="17.25" customHeight="1">
      <c r="A63" s="202" t="s">
        <v>14</v>
      </c>
      <c r="B63" s="204" t="s">
        <v>551</v>
      </c>
      <c r="C63" s="202">
        <v>1</v>
      </c>
      <c r="D63" s="265">
        <v>0</v>
      </c>
      <c r="E63" s="265">
        <v>0</v>
      </c>
      <c r="F63" s="265">
        <v>0</v>
      </c>
      <c r="G63" s="265">
        <v>0</v>
      </c>
      <c r="H63" s="190">
        <f t="shared" si="3"/>
        <v>0</v>
      </c>
    </row>
    <row r="64" spans="1:8" ht="17.25" customHeight="1">
      <c r="A64" s="202" t="s">
        <v>15</v>
      </c>
      <c r="B64" s="204" t="s">
        <v>552</v>
      </c>
      <c r="C64" s="202">
        <v>1</v>
      </c>
      <c r="D64" s="265">
        <v>5472</v>
      </c>
      <c r="E64" s="265">
        <v>1220</v>
      </c>
      <c r="F64" s="265">
        <v>435</v>
      </c>
      <c r="G64" s="265">
        <v>0</v>
      </c>
      <c r="H64" s="190">
        <f t="shared" si="3"/>
        <v>7127</v>
      </c>
    </row>
    <row r="65" spans="1:10" ht="15.75" customHeight="1">
      <c r="A65" s="202"/>
      <c r="B65" s="204" t="s">
        <v>145</v>
      </c>
      <c r="C65" s="202">
        <f aca="true" t="shared" si="4" ref="C65:H65">SUM(C59:C64)</f>
        <v>7</v>
      </c>
      <c r="D65" s="190">
        <f t="shared" si="4"/>
        <v>14652</v>
      </c>
      <c r="E65" s="190">
        <f t="shared" si="4"/>
        <v>3588</v>
      </c>
      <c r="F65" s="190">
        <f t="shared" si="4"/>
        <v>2716</v>
      </c>
      <c r="G65" s="190">
        <f t="shared" si="4"/>
        <v>0</v>
      </c>
      <c r="H65" s="190">
        <f t="shared" si="4"/>
        <v>20956</v>
      </c>
      <c r="J65" s="37"/>
    </row>
    <row r="66" spans="1:8" ht="15.75" customHeight="1">
      <c r="A66" s="202"/>
      <c r="B66" s="204" t="s">
        <v>151</v>
      </c>
      <c r="C66" s="202">
        <f aca="true" t="shared" si="5" ref="C66:H66">C65</f>
        <v>7</v>
      </c>
      <c r="D66" s="190">
        <f t="shared" si="5"/>
        <v>14652</v>
      </c>
      <c r="E66" s="190">
        <f t="shared" si="5"/>
        <v>3588</v>
      </c>
      <c r="F66" s="190">
        <f t="shared" si="5"/>
        <v>2716</v>
      </c>
      <c r="G66" s="190">
        <f t="shared" si="5"/>
        <v>0</v>
      </c>
      <c r="H66" s="190">
        <f t="shared" si="5"/>
        <v>20956</v>
      </c>
    </row>
    <row r="67" spans="1:8" ht="15.75" customHeight="1">
      <c r="A67" s="202"/>
      <c r="B67" s="204" t="s">
        <v>547</v>
      </c>
      <c r="C67" s="202"/>
      <c r="D67" s="206">
        <f>('7.Személyi jutt int'!D23)</f>
        <v>14655</v>
      </c>
      <c r="E67" s="206">
        <f>('7.Személyi jutt int'!D29)</f>
        <v>3588</v>
      </c>
      <c r="F67" s="206">
        <f>('8.Dologi kiad int'!F26)</f>
        <v>2716</v>
      </c>
      <c r="G67" s="206">
        <v>0</v>
      </c>
      <c r="H67" s="206">
        <f>SUM(D67:G67)</f>
        <v>20959</v>
      </c>
    </row>
    <row r="68" spans="1:9" ht="15.75" customHeight="1">
      <c r="A68" s="278"/>
      <c r="B68" s="279"/>
      <c r="C68" s="278"/>
      <c r="D68" s="201"/>
      <c r="E68" s="201"/>
      <c r="F68" s="201"/>
      <c r="G68" s="201"/>
      <c r="H68" s="201"/>
      <c r="I68" s="58"/>
    </row>
    <row r="69" spans="1:8" ht="13.5" customHeight="1">
      <c r="A69" s="361"/>
      <c r="B69" s="362" t="s">
        <v>141</v>
      </c>
      <c r="C69" s="280"/>
      <c r="D69" s="281"/>
      <c r="E69" s="281"/>
      <c r="F69" s="281"/>
      <c r="G69" s="281"/>
      <c r="H69" s="281"/>
    </row>
    <row r="70" spans="1:8" ht="24" customHeight="1">
      <c r="A70" s="361"/>
      <c r="B70" s="362"/>
      <c r="C70" s="281"/>
      <c r="D70" s="282">
        <v>165199</v>
      </c>
      <c r="E70" s="282">
        <f>E66+E54+E43+E34</f>
        <v>35237</v>
      </c>
      <c r="F70" s="282">
        <v>101655</v>
      </c>
      <c r="G70" s="282">
        <f>G66+G54+G43+G34</f>
        <v>14717</v>
      </c>
      <c r="H70" s="282">
        <f>SUM(D70:G70)</f>
        <v>316808</v>
      </c>
    </row>
    <row r="71" ht="15">
      <c r="A71" s="38"/>
    </row>
  </sheetData>
  <sheetProtection/>
  <mergeCells count="13">
    <mergeCell ref="A1:H1"/>
    <mergeCell ref="A2:H2"/>
    <mergeCell ref="A3:A4"/>
    <mergeCell ref="C3:C4"/>
    <mergeCell ref="D4:H4"/>
    <mergeCell ref="B5:D5"/>
    <mergeCell ref="B6:C6"/>
    <mergeCell ref="B37:D37"/>
    <mergeCell ref="B46:D46"/>
    <mergeCell ref="B47:C47"/>
    <mergeCell ref="B57:D57"/>
    <mergeCell ref="A69:A70"/>
    <mergeCell ref="B69:B70"/>
  </mergeCells>
  <printOptions/>
  <pageMargins left="0.7086614173228347" right="0.7086614173228347" top="0.5511811023622047" bottom="0.15748031496062992" header="0.11811023622047245" footer="0.11811023622047245"/>
  <pageSetup fitToHeight="1" fitToWidth="1" horizontalDpi="600" verticalDpi="600" orientation="portrait" paperSize="9" scale="68" r:id="rId1"/>
  <headerFooter>
    <oddHeader>&amp;R4./a szamú melléklet
e Ft-ban</oddHeader>
  </headerFooter>
  <ignoredErrors>
    <ignoredError sqref="H59:H64 H48:H51 D38:G38" formulaRange="1"/>
    <ignoredError sqref="H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15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21.00390625" style="7" customWidth="1"/>
    <col min="2" max="7" width="9.8515625" style="7" bestFit="1" customWidth="1"/>
    <col min="8" max="8" width="10.8515625" style="7" bestFit="1" customWidth="1"/>
    <col min="9" max="13" width="9.8515625" style="7" bestFit="1" customWidth="1"/>
    <col min="14" max="14" width="10.8515625" style="7" bestFit="1" customWidth="1"/>
    <col min="15" max="16384" width="9.140625" style="7" customWidth="1"/>
  </cols>
  <sheetData>
    <row r="1" spans="1:14" ht="14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4.25">
      <c r="A2" s="321" t="s">
        <v>82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4" ht="14.25">
      <c r="A3" s="321" t="s">
        <v>515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5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5">
      <c r="A5" s="219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14.25">
      <c r="A6" s="220" t="s">
        <v>73</v>
      </c>
      <c r="B6" s="221" t="s">
        <v>83</v>
      </c>
      <c r="C6" s="221" t="s">
        <v>84</v>
      </c>
      <c r="D6" s="221" t="s">
        <v>85</v>
      </c>
      <c r="E6" s="221" t="s">
        <v>86</v>
      </c>
      <c r="F6" s="221" t="s">
        <v>87</v>
      </c>
      <c r="G6" s="221" t="s">
        <v>88</v>
      </c>
      <c r="H6" s="221" t="s">
        <v>89</v>
      </c>
      <c r="I6" s="221" t="s">
        <v>90</v>
      </c>
      <c r="J6" s="221" t="s">
        <v>91</v>
      </c>
      <c r="K6" s="221" t="s">
        <v>92</v>
      </c>
      <c r="L6" s="221" t="s">
        <v>93</v>
      </c>
      <c r="M6" s="221" t="s">
        <v>94</v>
      </c>
      <c r="N6" s="222" t="s">
        <v>23</v>
      </c>
    </row>
    <row r="7" spans="1:14" ht="39.75" customHeight="1">
      <c r="A7" s="220" t="s">
        <v>387</v>
      </c>
      <c r="B7" s="223">
        <v>21713</v>
      </c>
      <c r="C7" s="223">
        <v>21714</v>
      </c>
      <c r="D7" s="223">
        <v>21713</v>
      </c>
      <c r="E7" s="223">
        <v>21714</v>
      </c>
      <c r="F7" s="223">
        <v>21713</v>
      </c>
      <c r="G7" s="223">
        <v>21714</v>
      </c>
      <c r="H7" s="223">
        <v>21713</v>
      </c>
      <c r="I7" s="223">
        <v>21714</v>
      </c>
      <c r="J7" s="223">
        <v>21713</v>
      </c>
      <c r="K7" s="223">
        <v>21714</v>
      </c>
      <c r="L7" s="223">
        <v>21713</v>
      </c>
      <c r="M7" s="223">
        <v>21714</v>
      </c>
      <c r="N7" s="224">
        <f>SUM(B7:M7)</f>
        <v>260562</v>
      </c>
    </row>
    <row r="8" spans="1:14" ht="35.25" customHeight="1">
      <c r="A8" s="220" t="s">
        <v>388</v>
      </c>
      <c r="B8" s="223"/>
      <c r="C8" s="223"/>
      <c r="D8" s="223"/>
      <c r="E8" s="223"/>
      <c r="F8" s="223"/>
      <c r="G8" s="223"/>
      <c r="H8" s="223">
        <v>84279</v>
      </c>
      <c r="I8" s="223"/>
      <c r="J8" s="223"/>
      <c r="K8" s="223"/>
      <c r="L8" s="223"/>
      <c r="M8" s="223"/>
      <c r="N8" s="224">
        <f aca="true" t="shared" si="0" ref="N8:N15">SUM(B8:M8)</f>
        <v>84279</v>
      </c>
    </row>
    <row r="9" spans="1:14" ht="35.25" customHeight="1">
      <c r="A9" s="220" t="s">
        <v>74</v>
      </c>
      <c r="B9" s="223">
        <v>1900</v>
      </c>
      <c r="C9" s="223">
        <v>2100</v>
      </c>
      <c r="D9" s="223">
        <v>2200</v>
      </c>
      <c r="E9" s="223">
        <v>7900</v>
      </c>
      <c r="F9" s="223">
        <v>3900</v>
      </c>
      <c r="G9" s="223">
        <v>3100</v>
      </c>
      <c r="H9" s="223">
        <v>1400</v>
      </c>
      <c r="I9" s="223">
        <v>4800</v>
      </c>
      <c r="J9" s="223">
        <v>15030</v>
      </c>
      <c r="K9" s="223">
        <v>7501</v>
      </c>
      <c r="L9" s="223">
        <v>2500</v>
      </c>
      <c r="M9" s="223">
        <v>3000</v>
      </c>
      <c r="N9" s="224">
        <f t="shared" si="0"/>
        <v>55331</v>
      </c>
    </row>
    <row r="10" spans="1:14" ht="35.25" customHeight="1">
      <c r="A10" s="220" t="s">
        <v>38</v>
      </c>
      <c r="B10" s="223">
        <v>2733</v>
      </c>
      <c r="C10" s="223">
        <v>2732</v>
      </c>
      <c r="D10" s="223">
        <v>2733</v>
      </c>
      <c r="E10" s="223">
        <v>2733</v>
      </c>
      <c r="F10" s="223">
        <v>2732</v>
      </c>
      <c r="G10" s="223">
        <v>2733</v>
      </c>
      <c r="H10" s="223">
        <v>2733</v>
      </c>
      <c r="I10" s="223">
        <v>2732</v>
      </c>
      <c r="J10" s="223">
        <v>2733</v>
      </c>
      <c r="K10" s="223">
        <v>2733</v>
      </c>
      <c r="L10" s="223">
        <v>2733</v>
      </c>
      <c r="M10" s="223">
        <v>2733</v>
      </c>
      <c r="N10" s="224">
        <f t="shared" si="0"/>
        <v>32793</v>
      </c>
    </row>
    <row r="11" spans="1:14" ht="35.25" customHeight="1">
      <c r="A11" s="220" t="s">
        <v>615</v>
      </c>
      <c r="B11" s="223"/>
      <c r="C11" s="223"/>
      <c r="D11" s="223"/>
      <c r="E11" s="223"/>
      <c r="F11" s="223"/>
      <c r="G11" s="223"/>
      <c r="H11" s="223"/>
      <c r="I11" s="223">
        <v>11000</v>
      </c>
      <c r="J11" s="223"/>
      <c r="K11" s="223"/>
      <c r="L11" s="223"/>
      <c r="M11" s="223"/>
      <c r="N11" s="224">
        <f t="shared" si="0"/>
        <v>11000</v>
      </c>
    </row>
    <row r="12" spans="1:14" ht="35.25" customHeight="1">
      <c r="A12" s="220" t="s">
        <v>240</v>
      </c>
      <c r="B12" s="223"/>
      <c r="C12" s="223"/>
      <c r="D12" s="223"/>
      <c r="E12" s="223"/>
      <c r="F12" s="223">
        <v>1046</v>
      </c>
      <c r="G12" s="223">
        <v>365</v>
      </c>
      <c r="H12" s="223"/>
      <c r="I12" s="223">
        <v>429</v>
      </c>
      <c r="J12" s="223"/>
      <c r="K12" s="223"/>
      <c r="L12" s="223"/>
      <c r="M12" s="223"/>
      <c r="N12" s="224">
        <f t="shared" si="0"/>
        <v>1840</v>
      </c>
    </row>
    <row r="13" spans="1:14" ht="35.25" customHeight="1">
      <c r="A13" s="220" t="s">
        <v>243</v>
      </c>
      <c r="B13" s="223"/>
      <c r="C13" s="223"/>
      <c r="D13" s="223"/>
      <c r="E13" s="223"/>
      <c r="F13" s="223">
        <v>999</v>
      </c>
      <c r="G13" s="223"/>
      <c r="H13" s="223"/>
      <c r="I13" s="223"/>
      <c r="J13" s="223"/>
      <c r="K13" s="223"/>
      <c r="L13" s="223"/>
      <c r="M13" s="223"/>
      <c r="N13" s="224">
        <f t="shared" si="0"/>
        <v>999</v>
      </c>
    </row>
    <row r="14" spans="1:14" ht="35.25" customHeight="1">
      <c r="A14" s="220" t="s">
        <v>96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4">
        <f t="shared" si="0"/>
        <v>0</v>
      </c>
    </row>
    <row r="15" spans="1:14" ht="35.25" customHeight="1">
      <c r="A15" s="220" t="s">
        <v>1</v>
      </c>
      <c r="B15" s="225">
        <f aca="true" t="shared" si="1" ref="B15:M15">SUM(B7:B14)</f>
        <v>26346</v>
      </c>
      <c r="C15" s="225">
        <f t="shared" si="1"/>
        <v>26546</v>
      </c>
      <c r="D15" s="225">
        <f t="shared" si="1"/>
        <v>26646</v>
      </c>
      <c r="E15" s="225">
        <f t="shared" si="1"/>
        <v>32347</v>
      </c>
      <c r="F15" s="225">
        <f t="shared" si="1"/>
        <v>30390</v>
      </c>
      <c r="G15" s="225">
        <f t="shared" si="1"/>
        <v>27912</v>
      </c>
      <c r="H15" s="225">
        <f t="shared" si="1"/>
        <v>110125</v>
      </c>
      <c r="I15" s="225">
        <f t="shared" si="1"/>
        <v>40675</v>
      </c>
      <c r="J15" s="225">
        <f t="shared" si="1"/>
        <v>39476</v>
      </c>
      <c r="K15" s="225">
        <f t="shared" si="1"/>
        <v>31948</v>
      </c>
      <c r="L15" s="225">
        <f t="shared" si="1"/>
        <v>26946</v>
      </c>
      <c r="M15" s="225">
        <f t="shared" si="1"/>
        <v>27447</v>
      </c>
      <c r="N15" s="225">
        <f t="shared" si="0"/>
        <v>446804</v>
      </c>
    </row>
  </sheetData>
  <sheetProtection/>
  <mergeCells count="2">
    <mergeCell ref="A2:N2"/>
    <mergeCell ref="A3:N3"/>
  </mergeCells>
  <printOptions/>
  <pageMargins left="0.4330708661417323" right="0.1968503937007874" top="0.7480314960629921" bottom="0.4330708661417323" header="0.4724409448818898" footer="0.15748031496062992"/>
  <pageSetup fitToHeight="1" fitToWidth="1" horizontalDpi="600" verticalDpi="600" orientation="landscape" paperSize="9" scale="95" r:id="rId1"/>
  <headerFooter alignWithMargins="0">
    <oddHeader>&amp;R5.sz. melléklet
e FT-ban</oddHeader>
  </headerFooter>
  <ignoredErrors>
    <ignoredError sqref="N1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P1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9.8515625" style="7" customWidth="1"/>
    <col min="2" max="4" width="9.8515625" style="7" bestFit="1" customWidth="1"/>
    <col min="5" max="5" width="10.00390625" style="7" customWidth="1"/>
    <col min="6" max="9" width="9.8515625" style="7" bestFit="1" customWidth="1"/>
    <col min="10" max="10" width="10.421875" style="7" customWidth="1"/>
    <col min="11" max="11" width="9.8515625" style="7" bestFit="1" customWidth="1"/>
    <col min="12" max="12" width="9.8515625" style="7" customWidth="1"/>
    <col min="13" max="13" width="10.28125" style="7" customWidth="1"/>
    <col min="14" max="14" width="10.7109375" style="7" customWidth="1"/>
    <col min="15" max="15" width="10.28125" style="7" bestFit="1" customWidth="1"/>
    <col min="16" max="16384" width="9.140625" style="7" customWidth="1"/>
  </cols>
  <sheetData>
    <row r="1" spans="1:14" ht="14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4.25">
      <c r="A2" s="321" t="s">
        <v>97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4" ht="14.25">
      <c r="A3" s="321" t="s">
        <v>516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6.5">
      <c r="A4" s="28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4.25">
      <c r="A5" s="220" t="s">
        <v>73</v>
      </c>
      <c r="B5" s="221" t="s">
        <v>83</v>
      </c>
      <c r="C5" s="221" t="s">
        <v>84</v>
      </c>
      <c r="D5" s="221" t="s">
        <v>85</v>
      </c>
      <c r="E5" s="221" t="s">
        <v>86</v>
      </c>
      <c r="F5" s="221" t="s">
        <v>87</v>
      </c>
      <c r="G5" s="221" t="s">
        <v>88</v>
      </c>
      <c r="H5" s="221" t="s">
        <v>89</v>
      </c>
      <c r="I5" s="221" t="s">
        <v>90</v>
      </c>
      <c r="J5" s="221" t="s">
        <v>91</v>
      </c>
      <c r="K5" s="221" t="s">
        <v>92</v>
      </c>
      <c r="L5" s="221" t="s">
        <v>93</v>
      </c>
      <c r="M5" s="221" t="s">
        <v>94</v>
      </c>
      <c r="N5" s="221" t="s">
        <v>23</v>
      </c>
    </row>
    <row r="6" spans="1:14" ht="14.25">
      <c r="A6" s="220" t="s">
        <v>568</v>
      </c>
      <c r="B6" s="288">
        <v>13767</v>
      </c>
      <c r="C6" s="288">
        <v>13766</v>
      </c>
      <c r="D6" s="288">
        <v>13767</v>
      </c>
      <c r="E6" s="288">
        <v>13766</v>
      </c>
      <c r="F6" s="288">
        <v>13767</v>
      </c>
      <c r="G6" s="288">
        <v>13766</v>
      </c>
      <c r="H6" s="288">
        <v>13767</v>
      </c>
      <c r="I6" s="288">
        <v>13766</v>
      </c>
      <c r="J6" s="288">
        <v>13767</v>
      </c>
      <c r="K6" s="288">
        <v>13766</v>
      </c>
      <c r="L6" s="288">
        <v>13767</v>
      </c>
      <c r="M6" s="288">
        <v>13767</v>
      </c>
      <c r="N6" s="289">
        <f>SUM(B6:M6)</f>
        <v>165199</v>
      </c>
    </row>
    <row r="7" spans="1:14" ht="14.25">
      <c r="A7" s="220" t="s">
        <v>389</v>
      </c>
      <c r="B7" s="288">
        <v>2936</v>
      </c>
      <c r="C7" s="288">
        <v>2937</v>
      </c>
      <c r="D7" s="288">
        <v>2936</v>
      </c>
      <c r="E7" s="288">
        <v>2937</v>
      </c>
      <c r="F7" s="288">
        <v>2936</v>
      </c>
      <c r="G7" s="288">
        <v>2937</v>
      </c>
      <c r="H7" s="288">
        <v>2936</v>
      </c>
      <c r="I7" s="288">
        <v>2937</v>
      </c>
      <c r="J7" s="288">
        <v>2936</v>
      </c>
      <c r="K7" s="288">
        <v>2937</v>
      </c>
      <c r="L7" s="288">
        <v>2936</v>
      </c>
      <c r="M7" s="288">
        <v>2936</v>
      </c>
      <c r="N7" s="289">
        <f aca="true" t="shared" si="0" ref="N7:N12">SUM(B7:M7)</f>
        <v>35237</v>
      </c>
    </row>
    <row r="8" spans="1:14" ht="14.25">
      <c r="A8" s="220" t="s">
        <v>48</v>
      </c>
      <c r="B8" s="288">
        <v>8471</v>
      </c>
      <c r="C8" s="288">
        <v>8471</v>
      </c>
      <c r="D8" s="288">
        <v>8472</v>
      </c>
      <c r="E8" s="288">
        <v>8471</v>
      </c>
      <c r="F8" s="288">
        <v>8471</v>
      </c>
      <c r="G8" s="288">
        <v>8472</v>
      </c>
      <c r="H8" s="288">
        <v>8471</v>
      </c>
      <c r="I8" s="288">
        <v>8471</v>
      </c>
      <c r="J8" s="288">
        <v>8472</v>
      </c>
      <c r="K8" s="288">
        <v>8471</v>
      </c>
      <c r="L8" s="288">
        <v>8471</v>
      </c>
      <c r="M8" s="288">
        <v>8471</v>
      </c>
      <c r="N8" s="289">
        <f t="shared" si="0"/>
        <v>101655</v>
      </c>
    </row>
    <row r="9" spans="1:14" ht="28.5">
      <c r="A9" s="220" t="s">
        <v>196</v>
      </c>
      <c r="B9" s="288">
        <v>627</v>
      </c>
      <c r="C9" s="288">
        <v>627</v>
      </c>
      <c r="D9" s="288">
        <v>628</v>
      </c>
      <c r="E9" s="288">
        <v>627</v>
      </c>
      <c r="F9" s="288">
        <v>627</v>
      </c>
      <c r="G9" s="288">
        <v>628</v>
      </c>
      <c r="H9" s="288">
        <v>627</v>
      </c>
      <c r="I9" s="288">
        <v>627</v>
      </c>
      <c r="J9" s="288">
        <v>628</v>
      </c>
      <c r="K9" s="288">
        <v>627</v>
      </c>
      <c r="L9" s="288">
        <v>628</v>
      </c>
      <c r="M9" s="288">
        <v>627</v>
      </c>
      <c r="N9" s="289">
        <f t="shared" si="0"/>
        <v>7528</v>
      </c>
    </row>
    <row r="10" spans="1:14" ht="28.5">
      <c r="A10" s="220" t="s">
        <v>206</v>
      </c>
      <c r="B10" s="288">
        <v>321</v>
      </c>
      <c r="C10" s="288">
        <v>322</v>
      </c>
      <c r="D10" s="288">
        <v>322</v>
      </c>
      <c r="E10" s="288">
        <v>322</v>
      </c>
      <c r="F10" s="288">
        <v>721</v>
      </c>
      <c r="G10" s="288">
        <v>322</v>
      </c>
      <c r="H10" s="288">
        <v>322</v>
      </c>
      <c r="I10" s="288">
        <v>321</v>
      </c>
      <c r="J10" s="288">
        <v>739</v>
      </c>
      <c r="K10" s="288">
        <v>321</v>
      </c>
      <c r="L10" s="288">
        <v>321</v>
      </c>
      <c r="M10" s="288">
        <v>321</v>
      </c>
      <c r="N10" s="289">
        <f t="shared" si="0"/>
        <v>4675</v>
      </c>
    </row>
    <row r="11" spans="1:14" ht="14.25">
      <c r="A11" s="220" t="s">
        <v>45</v>
      </c>
      <c r="B11" s="288"/>
      <c r="C11" s="288">
        <v>3150</v>
      </c>
      <c r="D11" s="288"/>
      <c r="E11" s="288">
        <v>450</v>
      </c>
      <c r="F11" s="288"/>
      <c r="G11" s="288"/>
      <c r="H11" s="288">
        <v>865</v>
      </c>
      <c r="I11" s="288">
        <v>4500</v>
      </c>
      <c r="J11" s="288">
        <v>7000</v>
      </c>
      <c r="K11" s="288">
        <v>509</v>
      </c>
      <c r="L11" s="288"/>
      <c r="M11" s="288"/>
      <c r="N11" s="289">
        <f t="shared" si="0"/>
        <v>16474</v>
      </c>
    </row>
    <row r="12" spans="1:14" ht="14.25">
      <c r="A12" s="220" t="s">
        <v>49</v>
      </c>
      <c r="B12" s="288"/>
      <c r="C12" s="288"/>
      <c r="D12" s="288">
        <v>1764</v>
      </c>
      <c r="E12" s="288"/>
      <c r="F12" s="288">
        <v>999</v>
      </c>
      <c r="G12" s="288">
        <v>1950</v>
      </c>
      <c r="H12" s="288">
        <v>6000</v>
      </c>
      <c r="I12" s="288">
        <v>3273</v>
      </c>
      <c r="J12" s="288">
        <v>12914</v>
      </c>
      <c r="K12" s="288">
        <v>3548</v>
      </c>
      <c r="L12" s="288">
        <v>12138</v>
      </c>
      <c r="M12" s="288">
        <v>12138</v>
      </c>
      <c r="N12" s="289">
        <f t="shared" si="0"/>
        <v>54724</v>
      </c>
    </row>
    <row r="13" spans="1:14" ht="28.5">
      <c r="A13" s="220" t="s">
        <v>210</v>
      </c>
      <c r="B13" s="288">
        <v>210</v>
      </c>
      <c r="C13" s="288">
        <v>209</v>
      </c>
      <c r="D13" s="288">
        <v>210</v>
      </c>
      <c r="E13" s="288">
        <v>209</v>
      </c>
      <c r="F13" s="288">
        <v>210</v>
      </c>
      <c r="G13" s="288">
        <v>209</v>
      </c>
      <c r="H13" s="288">
        <v>210</v>
      </c>
      <c r="I13" s="288">
        <v>209</v>
      </c>
      <c r="J13" s="288">
        <v>210</v>
      </c>
      <c r="K13" s="288">
        <v>209</v>
      </c>
      <c r="L13" s="288">
        <v>210</v>
      </c>
      <c r="M13" s="288">
        <v>210</v>
      </c>
      <c r="N13" s="289">
        <f>SUM(B13:M13)</f>
        <v>2515</v>
      </c>
    </row>
    <row r="14" spans="1:14" ht="14.25">
      <c r="A14" s="220" t="s">
        <v>467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90">
        <f>('16.Kiadások össz'!E22)</f>
        <v>114701</v>
      </c>
    </row>
    <row r="15" spans="1:16" ht="14.25">
      <c r="A15" s="220" t="s">
        <v>1</v>
      </c>
      <c r="B15" s="289">
        <f aca="true" t="shared" si="1" ref="B15:M15">SUM(B6:B13)</f>
        <v>26332</v>
      </c>
      <c r="C15" s="289">
        <f t="shared" si="1"/>
        <v>29482</v>
      </c>
      <c r="D15" s="289">
        <f t="shared" si="1"/>
        <v>28099</v>
      </c>
      <c r="E15" s="289">
        <f t="shared" si="1"/>
        <v>26782</v>
      </c>
      <c r="F15" s="289">
        <f t="shared" si="1"/>
        <v>27731</v>
      </c>
      <c r="G15" s="289">
        <f t="shared" si="1"/>
        <v>28284</v>
      </c>
      <c r="H15" s="289">
        <f t="shared" si="1"/>
        <v>33198</v>
      </c>
      <c r="I15" s="289">
        <f t="shared" si="1"/>
        <v>34104</v>
      </c>
      <c r="J15" s="289">
        <f t="shared" si="1"/>
        <v>46666</v>
      </c>
      <c r="K15" s="289">
        <f t="shared" si="1"/>
        <v>30388</v>
      </c>
      <c r="L15" s="289">
        <f t="shared" si="1"/>
        <v>38471</v>
      </c>
      <c r="M15" s="289">
        <f t="shared" si="1"/>
        <v>38470</v>
      </c>
      <c r="N15" s="289">
        <f>SUM(N6:N14)</f>
        <v>502708</v>
      </c>
      <c r="P15" s="64"/>
    </row>
  </sheetData>
  <sheetProtection/>
  <mergeCells count="2">
    <mergeCell ref="A2:N2"/>
    <mergeCell ref="A3:N3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&amp;R6.sz . melléklet
e Ft-  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I18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140625" style="7" customWidth="1"/>
    <col min="2" max="2" width="31.8515625" style="7" customWidth="1"/>
    <col min="3" max="3" width="13.7109375" style="7" customWidth="1"/>
    <col min="4" max="4" width="14.00390625" style="7" customWidth="1"/>
    <col min="5" max="5" width="14.28125" style="7" bestFit="1" customWidth="1"/>
    <col min="6" max="6" width="30.8515625" style="7" customWidth="1"/>
    <col min="7" max="7" width="14.421875" style="7" customWidth="1"/>
    <col min="8" max="8" width="14.00390625" style="7" customWidth="1"/>
    <col min="9" max="9" width="14.28125" style="7" bestFit="1" customWidth="1"/>
    <col min="10" max="16384" width="9.140625" style="7" customWidth="1"/>
  </cols>
  <sheetData>
    <row r="1" spans="2:9" ht="14.25">
      <c r="B1" s="113"/>
      <c r="C1" s="113"/>
      <c r="D1" s="113"/>
      <c r="E1" s="113"/>
      <c r="F1" s="113"/>
      <c r="G1" s="113"/>
      <c r="H1" s="113"/>
      <c r="I1" s="113"/>
    </row>
    <row r="2" spans="2:9" ht="14.25">
      <c r="B2" s="321" t="s">
        <v>517</v>
      </c>
      <c r="C2" s="321"/>
      <c r="D2" s="321"/>
      <c r="E2" s="321"/>
      <c r="F2" s="321"/>
      <c r="G2" s="321"/>
      <c r="H2" s="321"/>
      <c r="I2" s="321"/>
    </row>
    <row r="3" spans="2:9" ht="12.75">
      <c r="B3" s="218"/>
      <c r="C3" s="218"/>
      <c r="D3" s="218"/>
      <c r="E3" s="218"/>
      <c r="F3" s="218"/>
      <c r="G3" s="218"/>
      <c r="H3" s="218"/>
      <c r="I3" s="218"/>
    </row>
    <row r="4" spans="2:9" ht="21.75" customHeight="1">
      <c r="B4" s="334" t="s">
        <v>98</v>
      </c>
      <c r="C4" s="334"/>
      <c r="D4" s="334"/>
      <c r="E4" s="334"/>
      <c r="F4" s="334" t="s">
        <v>99</v>
      </c>
      <c r="G4" s="334"/>
      <c r="H4" s="334"/>
      <c r="I4" s="334"/>
    </row>
    <row r="5" spans="2:9" ht="45" customHeight="1">
      <c r="B5" s="293" t="s">
        <v>100</v>
      </c>
      <c r="C5" s="293" t="s">
        <v>101</v>
      </c>
      <c r="D5" s="293" t="s">
        <v>102</v>
      </c>
      <c r="E5" s="294" t="s">
        <v>23</v>
      </c>
      <c r="F5" s="293" t="s">
        <v>100</v>
      </c>
      <c r="G5" s="293" t="s">
        <v>103</v>
      </c>
      <c r="H5" s="293" t="s">
        <v>104</v>
      </c>
      <c r="I5" s="294" t="s">
        <v>23</v>
      </c>
    </row>
    <row r="6" spans="2:9" ht="35.25" customHeight="1">
      <c r="B6" s="295" t="s">
        <v>257</v>
      </c>
      <c r="C6" s="152">
        <f>('5.Bevételek össz'!G4)</f>
        <v>260562</v>
      </c>
      <c r="D6" s="81"/>
      <c r="E6" s="151">
        <f>SUM(C6:D6)</f>
        <v>260562</v>
      </c>
      <c r="F6" s="295" t="s">
        <v>568</v>
      </c>
      <c r="G6" s="152">
        <f>('16.Kiadások össz'!E4)</f>
        <v>165199</v>
      </c>
      <c r="H6" s="81"/>
      <c r="I6" s="151">
        <f aca="true" t="shared" si="0" ref="I6:I14">SUM(G6:H6)</f>
        <v>165199</v>
      </c>
    </row>
    <row r="7" spans="2:9" ht="35.25" customHeight="1">
      <c r="B7" s="295" t="s">
        <v>74</v>
      </c>
      <c r="C7" s="152">
        <f>('5.Bevételek össz'!G12)</f>
        <v>55331</v>
      </c>
      <c r="D7" s="81"/>
      <c r="E7" s="151">
        <f aca="true" t="shared" si="1" ref="E7:E17">SUM(C7:D7)</f>
        <v>55331</v>
      </c>
      <c r="F7" s="295" t="s">
        <v>390</v>
      </c>
      <c r="G7" s="152">
        <f>('16.Kiadások össz'!E5)</f>
        <v>35237</v>
      </c>
      <c r="H7" s="81"/>
      <c r="I7" s="151">
        <f t="shared" si="0"/>
        <v>35237</v>
      </c>
    </row>
    <row r="8" spans="2:9" ht="35.25" customHeight="1">
      <c r="B8" s="295" t="s">
        <v>38</v>
      </c>
      <c r="C8" s="152">
        <f>('5.Bevételek össz'!G18)</f>
        <v>32793</v>
      </c>
      <c r="D8" s="81"/>
      <c r="E8" s="151">
        <f t="shared" si="1"/>
        <v>32793</v>
      </c>
      <c r="F8" s="295" t="s">
        <v>48</v>
      </c>
      <c r="G8" s="152">
        <f>('16.Kiadások össz'!E6)</f>
        <v>101655</v>
      </c>
      <c r="H8" s="81"/>
      <c r="I8" s="151">
        <f t="shared" si="0"/>
        <v>101655</v>
      </c>
    </row>
    <row r="9" spans="2:9" ht="35.25" customHeight="1">
      <c r="B9" s="295" t="s">
        <v>236</v>
      </c>
      <c r="C9" s="296"/>
      <c r="D9" s="297">
        <f>('5.Bevételek össz'!G10)</f>
        <v>84279</v>
      </c>
      <c r="E9" s="298">
        <f t="shared" si="1"/>
        <v>84279</v>
      </c>
      <c r="F9" s="299" t="s">
        <v>196</v>
      </c>
      <c r="G9" s="152">
        <f>('16.Kiadások össz'!E7)</f>
        <v>7528</v>
      </c>
      <c r="H9" s="296"/>
      <c r="I9" s="151">
        <f t="shared" si="0"/>
        <v>7528</v>
      </c>
    </row>
    <row r="10" spans="2:9" ht="35.25" customHeight="1">
      <c r="B10" s="295" t="s">
        <v>240</v>
      </c>
      <c r="C10" s="296"/>
      <c r="D10" s="297">
        <f>('5.Bevételek össz'!G21)</f>
        <v>1840</v>
      </c>
      <c r="E10" s="298">
        <f t="shared" si="1"/>
        <v>1840</v>
      </c>
      <c r="F10" s="83" t="s">
        <v>206</v>
      </c>
      <c r="G10" s="152">
        <f>('16.Kiadások össz'!E15)</f>
        <v>4675</v>
      </c>
      <c r="H10" s="81"/>
      <c r="I10" s="151">
        <f t="shared" si="0"/>
        <v>4675</v>
      </c>
    </row>
    <row r="11" spans="2:9" ht="35.25" customHeight="1">
      <c r="B11" s="295" t="s">
        <v>620</v>
      </c>
      <c r="C11" s="81"/>
      <c r="D11" s="297">
        <f>('5.Bevételek össz'!G19)</f>
        <v>11000</v>
      </c>
      <c r="E11" s="298">
        <f t="shared" si="1"/>
        <v>11000</v>
      </c>
      <c r="F11" s="295" t="s">
        <v>258</v>
      </c>
      <c r="G11" s="152">
        <f>('16.Kiadások össz'!E22)</f>
        <v>114701</v>
      </c>
      <c r="H11" s="81"/>
      <c r="I11" s="151">
        <f t="shared" si="0"/>
        <v>114701</v>
      </c>
    </row>
    <row r="12" spans="2:9" ht="35.25" customHeight="1">
      <c r="B12" s="295" t="s">
        <v>543</v>
      </c>
      <c r="C12" s="296"/>
      <c r="D12" s="297">
        <f>('5.Bevételek össz'!G24)</f>
        <v>999</v>
      </c>
      <c r="E12" s="298">
        <f t="shared" si="1"/>
        <v>999</v>
      </c>
      <c r="F12" s="295" t="s">
        <v>45</v>
      </c>
      <c r="G12" s="81"/>
      <c r="H12" s="152">
        <f>('16.Kiadások össz'!E23)</f>
        <v>16474</v>
      </c>
      <c r="I12" s="151">
        <f t="shared" si="0"/>
        <v>16474</v>
      </c>
    </row>
    <row r="13" spans="2:9" ht="35.25" customHeight="1">
      <c r="B13" s="295"/>
      <c r="C13" s="296"/>
      <c r="D13" s="296"/>
      <c r="E13" s="151"/>
      <c r="F13" s="295" t="s">
        <v>49</v>
      </c>
      <c r="G13" s="81"/>
      <c r="H13" s="152">
        <f>('16.Kiadások össz'!E29)</f>
        <v>54724</v>
      </c>
      <c r="I13" s="151">
        <f t="shared" si="0"/>
        <v>54724</v>
      </c>
    </row>
    <row r="14" spans="2:9" ht="35.25" customHeight="1">
      <c r="B14" s="295"/>
      <c r="C14" s="81"/>
      <c r="D14" s="296"/>
      <c r="E14" s="151"/>
      <c r="F14" s="295" t="s">
        <v>210</v>
      </c>
      <c r="G14" s="81"/>
      <c r="H14" s="152">
        <f>('16.Kiadások össz'!E33)</f>
        <v>2515</v>
      </c>
      <c r="I14" s="151">
        <f t="shared" si="0"/>
        <v>2515</v>
      </c>
    </row>
    <row r="15" spans="2:9" ht="35.25" customHeight="1">
      <c r="B15" s="295"/>
      <c r="C15" s="81"/>
      <c r="D15" s="296"/>
      <c r="E15" s="151"/>
      <c r="F15" s="295"/>
      <c r="G15" s="81"/>
      <c r="H15" s="296"/>
      <c r="I15" s="151"/>
    </row>
    <row r="16" spans="2:9" ht="35.25" customHeight="1">
      <c r="B16" s="295" t="s">
        <v>248</v>
      </c>
      <c r="C16" s="152">
        <f>('5.Bevételek össz'!G26)</f>
        <v>61204</v>
      </c>
      <c r="D16" s="81"/>
      <c r="E16" s="151">
        <f t="shared" si="1"/>
        <v>61204</v>
      </c>
      <c r="F16" s="83" t="s">
        <v>216</v>
      </c>
      <c r="G16" s="152">
        <f>('16.Kiadások össz'!E36)</f>
        <v>5300</v>
      </c>
      <c r="H16" s="81"/>
      <c r="I16" s="151">
        <f>SUM(G16:H16)</f>
        <v>5300</v>
      </c>
    </row>
    <row r="17" spans="2:9" ht="35.25" customHeight="1">
      <c r="B17" s="295" t="s">
        <v>105</v>
      </c>
      <c r="C17" s="151">
        <f>SUM(C6:C16)</f>
        <v>409890</v>
      </c>
      <c r="D17" s="258">
        <f>SUM(D6:D16)</f>
        <v>98118</v>
      </c>
      <c r="E17" s="300">
        <f t="shared" si="1"/>
        <v>508008</v>
      </c>
      <c r="F17" s="133" t="s">
        <v>106</v>
      </c>
      <c r="G17" s="258">
        <f>SUM(G6:G16)</f>
        <v>434295</v>
      </c>
      <c r="H17" s="258">
        <f>SUM(H6:H16)</f>
        <v>73713</v>
      </c>
      <c r="I17" s="300">
        <f>SUM(I6:I16)</f>
        <v>508008</v>
      </c>
    </row>
    <row r="18" spans="4:9" ht="14.25">
      <c r="D18" s="301"/>
      <c r="E18" s="302"/>
      <c r="F18" s="303"/>
      <c r="G18" s="303"/>
      <c r="H18" s="301"/>
      <c r="I18" s="302"/>
    </row>
  </sheetData>
  <sheetProtection/>
  <mergeCells count="3">
    <mergeCell ref="B2:I2"/>
    <mergeCell ref="B4:E4"/>
    <mergeCell ref="F4:I4"/>
  </mergeCells>
  <printOptions/>
  <pageMargins left="0.35433070866141736" right="0.1968503937007874" top="0.6299212598425197" bottom="0.35433070866141736" header="0.2362204724409449" footer="0.15748031496062992"/>
  <pageSetup fitToHeight="1" fitToWidth="1" horizontalDpi="600" verticalDpi="600" orientation="landscape" paperSize="9" scale="92" r:id="rId1"/>
  <headerFooter alignWithMargins="0">
    <oddHeader>&amp;R7. sz melléklet
e Ft- 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D13"/>
  <sheetViews>
    <sheetView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49.28125" style="0" customWidth="1"/>
  </cols>
  <sheetData>
    <row r="2" spans="1:4" ht="37.5" customHeight="1">
      <c r="A2" s="365" t="s">
        <v>518</v>
      </c>
      <c r="B2" s="365"/>
      <c r="C2" s="365"/>
      <c r="D2" s="365"/>
    </row>
    <row r="3" spans="1:4" ht="14.25">
      <c r="A3" s="313"/>
      <c r="B3" s="313"/>
      <c r="C3" s="313"/>
      <c r="D3" s="313"/>
    </row>
    <row r="4" spans="1:4" ht="14.25">
      <c r="A4" s="313"/>
      <c r="B4" s="313"/>
      <c r="C4" s="313"/>
      <c r="D4" s="313"/>
    </row>
    <row r="5" spans="1:4" ht="14.25">
      <c r="A5" s="313" t="s">
        <v>111</v>
      </c>
      <c r="B5" s="313"/>
      <c r="C5" s="313"/>
      <c r="D5" s="313"/>
    </row>
    <row r="6" spans="1:4" ht="14.25">
      <c r="A6" s="313"/>
      <c r="B6" s="313"/>
      <c r="C6" s="313"/>
      <c r="D6" s="313"/>
    </row>
    <row r="7" spans="1:4" ht="14.25">
      <c r="A7" s="313" t="s">
        <v>112</v>
      </c>
      <c r="B7" s="313" t="s">
        <v>113</v>
      </c>
      <c r="C7" s="313"/>
      <c r="D7" s="314">
        <v>0</v>
      </c>
    </row>
    <row r="8" spans="1:4" ht="14.25">
      <c r="A8" s="313"/>
      <c r="B8" s="313"/>
      <c r="C8" s="313"/>
      <c r="D8" s="313"/>
    </row>
    <row r="9" spans="1:4" ht="14.25">
      <c r="A9" s="313" t="s">
        <v>114</v>
      </c>
      <c r="B9" s="313"/>
      <c r="C9" s="313"/>
      <c r="D9" s="313"/>
    </row>
    <row r="10" spans="1:4" ht="14.25">
      <c r="A10" s="313"/>
      <c r="B10" s="313"/>
      <c r="C10" s="313"/>
      <c r="D10" s="313"/>
    </row>
    <row r="11" spans="1:4" ht="28.5">
      <c r="A11" s="313" t="s">
        <v>112</v>
      </c>
      <c r="B11" s="315" t="s">
        <v>115</v>
      </c>
      <c r="C11" s="313"/>
      <c r="D11" s="313"/>
    </row>
    <row r="12" spans="1:4" ht="14.25">
      <c r="A12" s="313"/>
      <c r="B12" s="313"/>
      <c r="C12" s="313"/>
      <c r="D12" s="313"/>
    </row>
    <row r="13" spans="1:4" ht="14.25">
      <c r="A13" s="313" t="s">
        <v>116</v>
      </c>
      <c r="B13" s="313"/>
      <c r="C13" s="313"/>
      <c r="D13" s="316">
        <f>SUM(D7:D12)</f>
        <v>0</v>
      </c>
    </row>
  </sheetData>
  <sheetProtection/>
  <mergeCells count="1">
    <mergeCell ref="A2:D2"/>
  </mergeCells>
  <printOptions/>
  <pageMargins left="1.07" right="0.75" top="1" bottom="1" header="0.5" footer="0.5"/>
  <pageSetup horizontalDpi="600" verticalDpi="600" orientation="portrait" paperSize="9" r:id="rId1"/>
  <headerFooter alignWithMargins="0">
    <oddHeader>&amp;R8.sz. melléklet
e Ft 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3:H18"/>
  <sheetViews>
    <sheetView workbookViewId="0" topLeftCell="A1">
      <selection activeCell="B3" sqref="B3"/>
    </sheetView>
  </sheetViews>
  <sheetFormatPr defaultColWidth="9.140625" defaultRowHeight="12.75"/>
  <cols>
    <col min="3" max="3" width="6.28125" style="0" customWidth="1"/>
    <col min="4" max="4" width="23.7109375" style="0" customWidth="1"/>
  </cols>
  <sheetData>
    <row r="2" ht="6.75" customHeight="1"/>
    <row r="3" spans="3:8" ht="69" customHeight="1">
      <c r="C3" s="368" t="s">
        <v>519</v>
      </c>
      <c r="D3" s="365"/>
      <c r="E3" s="365"/>
      <c r="F3" s="365"/>
      <c r="G3" s="365"/>
      <c r="H3" s="313"/>
    </row>
    <row r="4" spans="3:8" ht="14.25">
      <c r="C4" s="313"/>
      <c r="D4" s="313"/>
      <c r="E4" s="313"/>
      <c r="F4" s="313"/>
      <c r="G4" s="313"/>
      <c r="H4" s="313"/>
    </row>
    <row r="5" spans="3:8" ht="14.25">
      <c r="C5" s="366" t="s">
        <v>118</v>
      </c>
      <c r="D5" s="366" t="s">
        <v>121</v>
      </c>
      <c r="E5" s="317">
        <v>2017</v>
      </c>
      <c r="F5" s="317">
        <v>2018</v>
      </c>
      <c r="G5" s="317">
        <v>2019</v>
      </c>
      <c r="H5" s="317">
        <v>2020</v>
      </c>
    </row>
    <row r="6" spans="3:8" ht="14.25">
      <c r="C6" s="367"/>
      <c r="D6" s="367"/>
      <c r="E6" s="318"/>
      <c r="F6" s="318"/>
      <c r="G6" s="318"/>
      <c r="H6" s="317"/>
    </row>
    <row r="7" spans="3:8" ht="14.25">
      <c r="C7" s="367"/>
      <c r="D7" s="367"/>
      <c r="E7" s="313"/>
      <c r="F7" s="313"/>
      <c r="G7" s="313"/>
      <c r="H7" s="313"/>
    </row>
    <row r="8" spans="3:8" ht="14.25">
      <c r="C8" s="319">
        <v>1</v>
      </c>
      <c r="D8" s="313" t="s">
        <v>119</v>
      </c>
      <c r="E8" s="314">
        <v>817500</v>
      </c>
      <c r="F8" s="314">
        <v>175000</v>
      </c>
      <c r="G8" s="314">
        <v>50000</v>
      </c>
      <c r="H8" s="314">
        <v>0</v>
      </c>
    </row>
    <row r="9" spans="3:8" ht="14.25">
      <c r="C9" s="319">
        <v>2</v>
      </c>
      <c r="D9" s="313"/>
      <c r="E9" s="313"/>
      <c r="F9" s="313"/>
      <c r="G9" s="313"/>
      <c r="H9" s="313"/>
    </row>
    <row r="10" spans="3:8" ht="14.25">
      <c r="C10" s="319">
        <v>3</v>
      </c>
      <c r="D10" s="313"/>
      <c r="E10" s="313"/>
      <c r="F10" s="313"/>
      <c r="G10" s="313"/>
      <c r="H10" s="313"/>
    </row>
    <row r="11" spans="3:8" ht="14.25">
      <c r="C11" s="319">
        <v>4</v>
      </c>
      <c r="D11" s="313"/>
      <c r="E11" s="313"/>
      <c r="F11" s="313"/>
      <c r="G11" s="313"/>
      <c r="H11" s="313"/>
    </row>
    <row r="12" spans="3:8" ht="14.25">
      <c r="C12" s="319">
        <v>5</v>
      </c>
      <c r="D12" s="313"/>
      <c r="E12" s="313"/>
      <c r="F12" s="313"/>
      <c r="G12" s="313"/>
      <c r="H12" s="313"/>
    </row>
    <row r="13" spans="3:8" ht="14.25">
      <c r="C13" s="319">
        <v>6</v>
      </c>
      <c r="D13" s="313"/>
      <c r="E13" s="313"/>
      <c r="F13" s="313"/>
      <c r="G13" s="313"/>
      <c r="H13" s="313"/>
    </row>
    <row r="14" spans="3:8" ht="14.25">
      <c r="C14" s="319">
        <v>7</v>
      </c>
      <c r="D14" s="313"/>
      <c r="E14" s="313"/>
      <c r="F14" s="313"/>
      <c r="G14" s="313"/>
      <c r="H14" s="313"/>
    </row>
    <row r="15" spans="3:8" ht="14.25">
      <c r="C15" s="319">
        <v>8</v>
      </c>
      <c r="D15" s="313"/>
      <c r="E15" s="313"/>
      <c r="F15" s="313"/>
      <c r="G15" s="313"/>
      <c r="H15" s="313"/>
    </row>
    <row r="16" spans="3:8" ht="14.25">
      <c r="C16" s="319">
        <v>9</v>
      </c>
      <c r="D16" s="313"/>
      <c r="E16" s="313"/>
      <c r="F16" s="313"/>
      <c r="G16" s="313"/>
      <c r="H16" s="313"/>
    </row>
    <row r="17" spans="3:8" ht="14.25">
      <c r="C17" s="319">
        <v>10</v>
      </c>
      <c r="D17" s="313"/>
      <c r="E17" s="313"/>
      <c r="F17" s="313"/>
      <c r="G17" s="313"/>
      <c r="H17" s="313"/>
    </row>
    <row r="18" spans="3:8" ht="16.5" customHeight="1">
      <c r="C18" s="319">
        <v>11</v>
      </c>
      <c r="D18" s="313" t="s">
        <v>120</v>
      </c>
      <c r="E18" s="320">
        <f>SUM(E8:E17)</f>
        <v>817500</v>
      </c>
      <c r="F18" s="320">
        <f>SUM(F8:F17)</f>
        <v>175000</v>
      </c>
      <c r="G18" s="320">
        <f>SUM(G8:G17)</f>
        <v>50000</v>
      </c>
      <c r="H18" s="320">
        <f>SUM(H8:H17)</f>
        <v>0</v>
      </c>
    </row>
  </sheetData>
  <sheetProtection/>
  <mergeCells count="3">
    <mergeCell ref="D5:D7"/>
    <mergeCell ref="C5:C7"/>
    <mergeCell ref="C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&amp;R9.sz. melléklet
Ft- 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23"/>
  <sheetViews>
    <sheetView workbookViewId="0" topLeftCell="A1">
      <selection activeCell="C6" sqref="C6:G6"/>
    </sheetView>
  </sheetViews>
  <sheetFormatPr defaultColWidth="9.140625" defaultRowHeight="12.75"/>
  <cols>
    <col min="1" max="1" width="6.00390625" style="7" customWidth="1"/>
    <col min="2" max="2" width="40.57421875" style="7" customWidth="1"/>
    <col min="3" max="3" width="10.28125" style="7" customWidth="1"/>
    <col min="4" max="4" width="10.7109375" style="7" customWidth="1"/>
    <col min="5" max="5" width="10.140625" style="7" customWidth="1"/>
    <col min="6" max="6" width="9.7109375" style="7" customWidth="1"/>
    <col min="7" max="7" width="11.00390625" style="7" customWidth="1"/>
    <col min="8" max="16384" width="9.140625" style="7" customWidth="1"/>
  </cols>
  <sheetData>
    <row r="1" spans="1:7" ht="12.75">
      <c r="A1" s="218"/>
      <c r="B1" s="218"/>
      <c r="C1" s="218"/>
      <c r="D1" s="218"/>
      <c r="E1" s="218"/>
      <c r="F1" s="218"/>
      <c r="G1" s="218"/>
    </row>
    <row r="2" spans="1:7" ht="12.75">
      <c r="A2" s="218"/>
      <c r="B2" s="218"/>
      <c r="C2" s="218"/>
      <c r="D2" s="218"/>
      <c r="E2" s="218"/>
      <c r="F2" s="218"/>
      <c r="G2" s="218"/>
    </row>
    <row r="3" spans="1:7" ht="14.25">
      <c r="A3" s="321" t="s">
        <v>520</v>
      </c>
      <c r="B3" s="321"/>
      <c r="C3" s="321"/>
      <c r="D3" s="321"/>
      <c r="E3" s="321"/>
      <c r="F3" s="321"/>
      <c r="G3" s="321"/>
    </row>
    <row r="4" spans="1:7" ht="12.75">
      <c r="A4" s="218"/>
      <c r="B4" s="218"/>
      <c r="C4" s="218"/>
      <c r="D4" s="218"/>
      <c r="E4" s="218"/>
      <c r="F4" s="218"/>
      <c r="G4" s="218"/>
    </row>
    <row r="5" spans="1:7" ht="12.75">
      <c r="A5" s="218"/>
      <c r="B5" s="218"/>
      <c r="C5" s="218"/>
      <c r="D5" s="218"/>
      <c r="E5" s="218"/>
      <c r="F5" s="218"/>
      <c r="G5" s="218"/>
    </row>
    <row r="6" spans="1:7" ht="34.5" customHeight="1">
      <c r="A6" s="113"/>
      <c r="B6" s="113" t="s">
        <v>73</v>
      </c>
      <c r="C6" s="354" t="s">
        <v>117</v>
      </c>
      <c r="D6" s="354"/>
      <c r="E6" s="354"/>
      <c r="F6" s="354"/>
      <c r="G6" s="354"/>
    </row>
    <row r="7" spans="1:7" ht="17.25" customHeight="1">
      <c r="A7" s="113"/>
      <c r="B7" s="113"/>
      <c r="C7" s="113"/>
      <c r="D7" s="113"/>
      <c r="E7" s="113"/>
      <c r="F7" s="113"/>
      <c r="G7" s="113"/>
    </row>
    <row r="8" spans="1:7" ht="17.25" customHeight="1">
      <c r="A8" s="113"/>
      <c r="B8" s="113"/>
      <c r="C8" s="260">
        <v>2017</v>
      </c>
      <c r="D8" s="260">
        <v>2018</v>
      </c>
      <c r="E8" s="260">
        <v>2019</v>
      </c>
      <c r="F8" s="260">
        <v>2020</v>
      </c>
      <c r="G8" s="260" t="s">
        <v>23</v>
      </c>
    </row>
    <row r="9" spans="1:7" ht="17.25" customHeight="1">
      <c r="A9" s="113"/>
      <c r="B9" s="113" t="s">
        <v>40</v>
      </c>
      <c r="C9" s="152">
        <f>('5.Bevételek össz'!G13)</f>
        <v>54686</v>
      </c>
      <c r="D9" s="153">
        <v>50000</v>
      </c>
      <c r="E9" s="153">
        <v>50000</v>
      </c>
      <c r="F9" s="153">
        <v>50000</v>
      </c>
      <c r="G9" s="151">
        <f>SUM(C9:F9)</f>
        <v>204686</v>
      </c>
    </row>
    <row r="10" spans="1:7" ht="17.25" customHeight="1">
      <c r="A10" s="113"/>
      <c r="B10" s="113" t="s">
        <v>259</v>
      </c>
      <c r="C10" s="152">
        <f>('5.Bevételek össz'!G18)</f>
        <v>32793</v>
      </c>
      <c r="D10" s="153">
        <v>20000</v>
      </c>
      <c r="E10" s="153">
        <v>20000</v>
      </c>
      <c r="F10" s="153">
        <v>20000</v>
      </c>
      <c r="G10" s="151">
        <f>SUM(C10:F10)</f>
        <v>92793</v>
      </c>
    </row>
    <row r="11" spans="1:7" ht="17.25" customHeight="1">
      <c r="A11" s="113"/>
      <c r="B11" s="113" t="s">
        <v>260</v>
      </c>
      <c r="C11" s="153"/>
      <c r="D11" s="153"/>
      <c r="E11" s="153"/>
      <c r="F11" s="153"/>
      <c r="G11" s="151"/>
    </row>
    <row r="12" spans="1:7" ht="17.25" customHeight="1">
      <c r="A12" s="113"/>
      <c r="B12" s="113" t="s">
        <v>261</v>
      </c>
      <c r="C12" s="152">
        <f>('5.Bevételek össz'!G17)</f>
        <v>645</v>
      </c>
      <c r="D12" s="153">
        <v>10000</v>
      </c>
      <c r="E12" s="153">
        <v>10000</v>
      </c>
      <c r="F12" s="153">
        <v>10000</v>
      </c>
      <c r="G12" s="151">
        <f>SUM(C12:F12)</f>
        <v>30645</v>
      </c>
    </row>
    <row r="13" spans="1:7" ht="17.25" customHeight="1">
      <c r="A13" s="113"/>
      <c r="B13" s="113" t="s">
        <v>75</v>
      </c>
      <c r="C13" s="151">
        <f>SUM(C9:C12)</f>
        <v>88124</v>
      </c>
      <c r="D13" s="151">
        <f>SUM(D9:D11)</f>
        <v>70000</v>
      </c>
      <c r="E13" s="151">
        <f>SUM(E9:E11)</f>
        <v>70000</v>
      </c>
      <c r="F13" s="151">
        <f>SUM(F9:F11)</f>
        <v>70000</v>
      </c>
      <c r="G13" s="151">
        <f>SUM(G9:G12)</f>
        <v>328124</v>
      </c>
    </row>
    <row r="14" spans="1:7" ht="17.25" customHeight="1">
      <c r="A14" s="113"/>
      <c r="B14" s="113" t="s">
        <v>76</v>
      </c>
      <c r="C14" s="153"/>
      <c r="D14" s="153"/>
      <c r="E14" s="153"/>
      <c r="F14" s="153"/>
      <c r="G14" s="151">
        <f aca="true" t="shared" si="0" ref="G14:G22">SUM(C14:F14)</f>
        <v>0</v>
      </c>
    </row>
    <row r="15" spans="1:7" ht="17.25" customHeight="1">
      <c r="A15" s="113"/>
      <c r="B15" s="113" t="s">
        <v>77</v>
      </c>
      <c r="C15" s="153"/>
      <c r="D15" s="153"/>
      <c r="E15" s="153"/>
      <c r="F15" s="153"/>
      <c r="G15" s="151">
        <f t="shared" si="0"/>
        <v>0</v>
      </c>
    </row>
    <row r="16" spans="1:7" ht="17.25" customHeight="1">
      <c r="A16" s="113"/>
      <c r="B16" s="113" t="s">
        <v>78</v>
      </c>
      <c r="C16" s="153"/>
      <c r="D16" s="153"/>
      <c r="E16" s="153"/>
      <c r="F16" s="153"/>
      <c r="G16" s="151">
        <f t="shared" si="0"/>
        <v>0</v>
      </c>
    </row>
    <row r="17" spans="1:7" ht="17.25" customHeight="1">
      <c r="A17" s="113"/>
      <c r="B17" s="113" t="s">
        <v>79</v>
      </c>
      <c r="C17" s="153"/>
      <c r="D17" s="153"/>
      <c r="E17" s="153"/>
      <c r="F17" s="153"/>
      <c r="G17" s="151">
        <f t="shared" si="0"/>
        <v>0</v>
      </c>
    </row>
    <row r="18" spans="1:7" ht="17.25" customHeight="1">
      <c r="A18" s="113"/>
      <c r="B18" s="113" t="s">
        <v>80</v>
      </c>
      <c r="C18" s="151">
        <v>0</v>
      </c>
      <c r="D18" s="151">
        <f>SUM(D14:D17)</f>
        <v>0</v>
      </c>
      <c r="E18" s="151">
        <f>SUM(E14:E17)</f>
        <v>0</v>
      </c>
      <c r="F18" s="151">
        <f>SUM(F14:F17)</f>
        <v>0</v>
      </c>
      <c r="G18" s="151">
        <f t="shared" si="0"/>
        <v>0</v>
      </c>
    </row>
    <row r="19" spans="1:7" ht="17.25" customHeight="1">
      <c r="A19" s="113"/>
      <c r="B19" s="113" t="s">
        <v>76</v>
      </c>
      <c r="C19" s="153"/>
      <c r="D19" s="153"/>
      <c r="E19" s="153"/>
      <c r="F19" s="153"/>
      <c r="G19" s="151">
        <f t="shared" si="0"/>
        <v>0</v>
      </c>
    </row>
    <row r="20" spans="1:7" ht="17.25" customHeight="1">
      <c r="A20" s="113"/>
      <c r="B20" s="113" t="s">
        <v>77</v>
      </c>
      <c r="C20" s="153"/>
      <c r="D20" s="153"/>
      <c r="E20" s="153"/>
      <c r="F20" s="153"/>
      <c r="G20" s="151">
        <f t="shared" si="0"/>
        <v>0</v>
      </c>
    </row>
    <row r="21" spans="1:7" ht="17.25" customHeight="1">
      <c r="A21" s="113"/>
      <c r="B21" s="113" t="s">
        <v>78</v>
      </c>
      <c r="C21" s="153"/>
      <c r="D21" s="153"/>
      <c r="E21" s="153"/>
      <c r="F21" s="153"/>
      <c r="G21" s="151">
        <f t="shared" si="0"/>
        <v>0</v>
      </c>
    </row>
    <row r="22" spans="1:7" ht="17.25" customHeight="1">
      <c r="A22" s="113"/>
      <c r="B22" s="113" t="s">
        <v>79</v>
      </c>
      <c r="C22" s="153"/>
      <c r="D22" s="153"/>
      <c r="E22" s="153"/>
      <c r="F22" s="153"/>
      <c r="G22" s="151">
        <f t="shared" si="0"/>
        <v>0</v>
      </c>
    </row>
    <row r="23" spans="1:7" ht="17.25" customHeight="1">
      <c r="A23" s="113"/>
      <c r="B23" s="113" t="s">
        <v>81</v>
      </c>
      <c r="C23" s="151">
        <f>SUM(C19:C22)</f>
        <v>0</v>
      </c>
      <c r="D23" s="151">
        <f>SUM(D19:D22)</f>
        <v>0</v>
      </c>
      <c r="E23" s="151">
        <f>SUM(E19:E22)</f>
        <v>0</v>
      </c>
      <c r="F23" s="151">
        <f>SUM(F19:F22)</f>
        <v>0</v>
      </c>
      <c r="G23" s="151">
        <f>SUM(G19:G22)</f>
        <v>0</v>
      </c>
    </row>
  </sheetData>
  <sheetProtection/>
  <mergeCells count="2">
    <mergeCell ref="A3:G3"/>
    <mergeCell ref="C6:G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&amp;R10. számú melléklet
e Ft-ban</oddHeader>
  </headerFooter>
  <ignoredErrors>
    <ignoredError sqref="C23 C13:F13" formulaRange="1"/>
    <ignoredError sqref="G13" formula="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B18"/>
  <sheetViews>
    <sheetView workbookViewId="0" topLeftCell="A1">
      <selection activeCell="F6" sqref="F6"/>
    </sheetView>
  </sheetViews>
  <sheetFormatPr defaultColWidth="9.140625" defaultRowHeight="12.75"/>
  <cols>
    <col min="1" max="1" width="42.57421875" style="0" customWidth="1"/>
    <col min="2" max="2" width="16.7109375" style="0" customWidth="1"/>
  </cols>
  <sheetData>
    <row r="2" spans="1:2" ht="14.25">
      <c r="A2" s="321" t="s">
        <v>61</v>
      </c>
      <c r="B2" s="321"/>
    </row>
    <row r="3" spans="1:2" ht="14.25">
      <c r="A3" s="321" t="s">
        <v>505</v>
      </c>
      <c r="B3" s="321"/>
    </row>
    <row r="4" spans="1:2" ht="14.25">
      <c r="A4" s="260"/>
      <c r="B4" s="260"/>
    </row>
    <row r="5" spans="1:2" ht="14.25">
      <c r="A5" s="260"/>
      <c r="B5" s="113" t="s">
        <v>627</v>
      </c>
    </row>
    <row r="6" spans="1:2" ht="14.25">
      <c r="A6" s="113" t="s">
        <v>62</v>
      </c>
      <c r="B6" s="153">
        <v>0</v>
      </c>
    </row>
    <row r="7" spans="1:2" ht="14.25">
      <c r="A7" s="113" t="s">
        <v>63</v>
      </c>
      <c r="B7" s="153">
        <v>1400</v>
      </c>
    </row>
    <row r="8" spans="1:2" ht="14.25">
      <c r="A8" s="113" t="s">
        <v>64</v>
      </c>
      <c r="B8" s="153">
        <v>250</v>
      </c>
    </row>
    <row r="9" spans="1:2" ht="14.25">
      <c r="A9" s="113" t="s">
        <v>65</v>
      </c>
      <c r="B9" s="153">
        <v>1100</v>
      </c>
    </row>
    <row r="10" spans="1:2" ht="14.25">
      <c r="A10" s="113" t="s">
        <v>66</v>
      </c>
      <c r="B10" s="153">
        <v>250</v>
      </c>
    </row>
    <row r="11" spans="1:2" ht="14.25">
      <c r="A11" s="113" t="s">
        <v>67</v>
      </c>
      <c r="B11" s="153">
        <v>0</v>
      </c>
    </row>
    <row r="12" spans="1:2" ht="14.25">
      <c r="A12" s="261" t="s">
        <v>601</v>
      </c>
      <c r="B12" s="153">
        <v>61</v>
      </c>
    </row>
    <row r="13" spans="1:2" ht="14.25">
      <c r="A13" s="113"/>
      <c r="B13" s="249"/>
    </row>
    <row r="14" spans="1:2" ht="14.25">
      <c r="A14" s="113"/>
      <c r="B14" s="249"/>
    </row>
    <row r="15" spans="1:2" ht="14.25">
      <c r="A15" s="113" t="s">
        <v>68</v>
      </c>
      <c r="B15" s="262">
        <v>150</v>
      </c>
    </row>
    <row r="16" spans="1:2" ht="14.25">
      <c r="A16" s="261" t="s">
        <v>69</v>
      </c>
      <c r="B16" s="153">
        <v>75</v>
      </c>
    </row>
    <row r="17" spans="1:2" ht="14.25">
      <c r="A17" s="113" t="s">
        <v>1</v>
      </c>
      <c r="B17" s="151">
        <f>SUM(B6:B16)</f>
        <v>3286</v>
      </c>
    </row>
    <row r="18" spans="1:2" ht="12.75">
      <c r="A18" s="121"/>
      <c r="B18" s="121"/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&amp;R11.számú melléklet
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E73"/>
  <sheetViews>
    <sheetView workbookViewId="0" topLeftCell="A1">
      <selection activeCell="C73" sqref="C73"/>
    </sheetView>
  </sheetViews>
  <sheetFormatPr defaultColWidth="9.140625" defaultRowHeight="12.75"/>
  <cols>
    <col min="1" max="1" width="76.7109375" style="7" customWidth="1"/>
    <col min="2" max="2" width="14.57421875" style="7" bestFit="1" customWidth="1"/>
    <col min="3" max="3" width="14.57421875" style="7" customWidth="1"/>
    <col min="4" max="4" width="14.57421875" style="7" bestFit="1" customWidth="1"/>
    <col min="5" max="5" width="78.00390625" style="7" bestFit="1" customWidth="1"/>
    <col min="6" max="16384" width="9.140625" style="7" customWidth="1"/>
  </cols>
  <sheetData>
    <row r="1" spans="1:4" ht="15" customHeight="1">
      <c r="A1" s="102" t="s">
        <v>521</v>
      </c>
      <c r="B1" s="103"/>
      <c r="C1" s="103"/>
      <c r="D1" s="103"/>
    </row>
    <row r="2" spans="1:4" ht="15" customHeight="1">
      <c r="A2" s="103" t="s">
        <v>24</v>
      </c>
      <c r="B2" s="103" t="s">
        <v>522</v>
      </c>
      <c r="C2" s="103" t="s">
        <v>629</v>
      </c>
      <c r="D2" s="103" t="s">
        <v>584</v>
      </c>
    </row>
    <row r="3" spans="1:4" ht="15" customHeight="1">
      <c r="A3" s="104" t="s">
        <v>26</v>
      </c>
      <c r="B3" s="105"/>
      <c r="C3" s="105"/>
      <c r="D3" s="105"/>
    </row>
    <row r="4" spans="1:4" ht="15" customHeight="1">
      <c r="A4" s="104" t="s">
        <v>174</v>
      </c>
      <c r="B4" s="106">
        <v>37189600</v>
      </c>
      <c r="C4" s="106">
        <v>37189600</v>
      </c>
      <c r="D4" s="106">
        <v>37189600</v>
      </c>
    </row>
    <row r="5" spans="1:4" ht="15" customHeight="1">
      <c r="A5" s="104" t="s">
        <v>173</v>
      </c>
      <c r="B5" s="107">
        <f>B4</f>
        <v>37189600</v>
      </c>
      <c r="C5" s="107">
        <v>37189600</v>
      </c>
      <c r="D5" s="107">
        <f>D4</f>
        <v>37189600</v>
      </c>
    </row>
    <row r="6" spans="1:4" ht="15" customHeight="1">
      <c r="A6" s="104" t="s">
        <v>175</v>
      </c>
      <c r="B6" s="106">
        <v>4179020</v>
      </c>
      <c r="C6" s="106">
        <v>4179020</v>
      </c>
      <c r="D6" s="106">
        <v>4179020</v>
      </c>
    </row>
    <row r="7" spans="1:4" ht="15" customHeight="1">
      <c r="A7" s="104" t="s">
        <v>176</v>
      </c>
      <c r="B7" s="106">
        <v>6144000</v>
      </c>
      <c r="C7" s="106">
        <v>6144000</v>
      </c>
      <c r="D7" s="106">
        <v>6144000</v>
      </c>
    </row>
    <row r="8" spans="1:4" ht="15" customHeight="1">
      <c r="A8" s="104" t="s">
        <v>292</v>
      </c>
      <c r="B8" s="106">
        <v>234900</v>
      </c>
      <c r="C8" s="106">
        <v>234900</v>
      </c>
      <c r="D8" s="106">
        <v>234900</v>
      </c>
    </row>
    <row r="9" spans="1:4" ht="15" customHeight="1">
      <c r="A9" s="104" t="s">
        <v>177</v>
      </c>
      <c r="B9" s="106">
        <v>4253980</v>
      </c>
      <c r="C9" s="106">
        <v>4253980</v>
      </c>
      <c r="D9" s="106">
        <v>4253980</v>
      </c>
    </row>
    <row r="10" spans="1:4" ht="15" customHeight="1">
      <c r="A10" s="104" t="s">
        <v>27</v>
      </c>
      <c r="B10" s="107">
        <f>SUM(B6:B9)</f>
        <v>14811900</v>
      </c>
      <c r="C10" s="107">
        <v>14811900</v>
      </c>
      <c r="D10" s="107">
        <f>SUM(D6:D9)</f>
        <v>14811900</v>
      </c>
    </row>
    <row r="11" spans="1:4" ht="15" customHeight="1">
      <c r="A11" s="104" t="s">
        <v>178</v>
      </c>
      <c r="B11" s="108">
        <v>8208000</v>
      </c>
      <c r="C11" s="108">
        <v>8208000</v>
      </c>
      <c r="D11" s="108">
        <v>8208000</v>
      </c>
    </row>
    <row r="12" spans="1:4" ht="15" customHeight="1">
      <c r="A12" s="104" t="s">
        <v>179</v>
      </c>
      <c r="B12" s="106">
        <v>693836</v>
      </c>
      <c r="C12" s="106">
        <v>693836</v>
      </c>
      <c r="D12" s="106">
        <v>693836</v>
      </c>
    </row>
    <row r="13" spans="1:4" ht="15" customHeight="1">
      <c r="A13" s="104" t="s">
        <v>291</v>
      </c>
      <c r="B13" s="106">
        <v>61200</v>
      </c>
      <c r="C13" s="106">
        <v>61200</v>
      </c>
      <c r="D13" s="106">
        <v>61200</v>
      </c>
    </row>
    <row r="14" spans="1:4" ht="15" customHeight="1">
      <c r="A14" s="104" t="s">
        <v>533</v>
      </c>
      <c r="B14" s="106">
        <v>0</v>
      </c>
      <c r="C14" s="106">
        <v>1000000</v>
      </c>
      <c r="D14" s="106">
        <v>1000000</v>
      </c>
    </row>
    <row r="15" spans="1:4" ht="15" customHeight="1">
      <c r="A15" s="104" t="s">
        <v>532</v>
      </c>
      <c r="B15" s="106">
        <v>0</v>
      </c>
      <c r="C15" s="106">
        <v>130556</v>
      </c>
      <c r="D15" s="106">
        <v>130556</v>
      </c>
    </row>
    <row r="16" spans="1:4" ht="15" customHeight="1">
      <c r="A16" s="109" t="s">
        <v>25</v>
      </c>
      <c r="B16" s="107">
        <f>SUM(B10:B15)+B5-B11</f>
        <v>52756536</v>
      </c>
      <c r="C16" s="107">
        <v>53887092</v>
      </c>
      <c r="D16" s="110">
        <f>SUM(D10:D15)+D5-D11</f>
        <v>53887092</v>
      </c>
    </row>
    <row r="17" spans="1:4" ht="15" customHeight="1">
      <c r="A17" s="111"/>
      <c r="B17" s="112"/>
      <c r="C17" s="112"/>
      <c r="D17" s="112"/>
    </row>
    <row r="18" spans="1:4" ht="14.25">
      <c r="A18" s="104" t="s">
        <v>29</v>
      </c>
      <c r="B18" s="106">
        <v>21753513</v>
      </c>
      <c r="C18" s="106">
        <v>21753513</v>
      </c>
      <c r="D18" s="106">
        <v>21753513</v>
      </c>
    </row>
    <row r="19" spans="1:4" ht="28.5">
      <c r="A19" s="104" t="s">
        <v>290</v>
      </c>
      <c r="B19" s="106">
        <v>4800000</v>
      </c>
      <c r="C19" s="106">
        <v>4800000</v>
      </c>
      <c r="D19" s="106">
        <v>4800000</v>
      </c>
    </row>
    <row r="20" spans="1:4" ht="15" customHeight="1">
      <c r="A20" s="104" t="s">
        <v>30</v>
      </c>
      <c r="B20" s="106">
        <v>9088797</v>
      </c>
      <c r="C20" s="106">
        <v>9535787</v>
      </c>
      <c r="D20" s="106">
        <v>9535787</v>
      </c>
    </row>
    <row r="21" spans="1:4" ht="15" customHeight="1">
      <c r="A21" s="104" t="s">
        <v>180</v>
      </c>
      <c r="B21" s="106">
        <v>233020</v>
      </c>
      <c r="C21" s="106">
        <v>244480</v>
      </c>
      <c r="D21" s="106">
        <v>244480</v>
      </c>
    </row>
    <row r="22" spans="1:4" ht="28.5">
      <c r="A22" s="104" t="s">
        <v>31</v>
      </c>
      <c r="B22" s="106">
        <v>2400000</v>
      </c>
      <c r="C22" s="106">
        <v>2400000</v>
      </c>
      <c r="D22" s="106">
        <v>2400000</v>
      </c>
    </row>
    <row r="23" spans="1:4" ht="28.5">
      <c r="A23" s="104" t="s">
        <v>190</v>
      </c>
      <c r="B23" s="107">
        <f>SUM(B18:B22)</f>
        <v>38275330</v>
      </c>
      <c r="C23" s="107">
        <v>38733780</v>
      </c>
      <c r="D23" s="107">
        <f>SUM(D18:D22)</f>
        <v>38733780</v>
      </c>
    </row>
    <row r="24" spans="1:4" ht="15" customHeight="1">
      <c r="A24" s="104" t="s">
        <v>182</v>
      </c>
      <c r="B24" s="106"/>
      <c r="C24" s="106"/>
      <c r="D24" s="106">
        <v>0</v>
      </c>
    </row>
    <row r="25" spans="1:4" ht="15" customHeight="1">
      <c r="A25" s="104" t="s">
        <v>183</v>
      </c>
      <c r="B25" s="106">
        <v>4030533</v>
      </c>
      <c r="C25" s="106">
        <v>4030533</v>
      </c>
      <c r="D25" s="106">
        <v>4030533</v>
      </c>
    </row>
    <row r="26" spans="1:4" ht="15" customHeight="1">
      <c r="A26" s="113" t="s">
        <v>184</v>
      </c>
      <c r="B26" s="106"/>
      <c r="C26" s="106"/>
      <c r="D26" s="106">
        <v>0</v>
      </c>
    </row>
    <row r="27" spans="1:4" ht="15" customHeight="1">
      <c r="A27" s="104" t="s">
        <v>185</v>
      </c>
      <c r="B27" s="106">
        <v>1606767</v>
      </c>
      <c r="C27" s="106">
        <v>1688467</v>
      </c>
      <c r="D27" s="106">
        <v>1688467</v>
      </c>
    </row>
    <row r="28" spans="1:4" s="9" customFormat="1" ht="15" customHeight="1">
      <c r="A28" s="104" t="s">
        <v>427</v>
      </c>
      <c r="B28" s="106"/>
      <c r="C28" s="106"/>
      <c r="D28" s="106">
        <v>0</v>
      </c>
    </row>
    <row r="29" spans="1:4" s="9" customFormat="1" ht="15" customHeight="1">
      <c r="A29" s="104" t="s">
        <v>181</v>
      </c>
      <c r="B29" s="107">
        <f>SUM(B24:B28)</f>
        <v>5637300</v>
      </c>
      <c r="C29" s="107">
        <v>5719000</v>
      </c>
      <c r="D29" s="107">
        <f>SUM(D24:D28)</f>
        <v>5719000</v>
      </c>
    </row>
    <row r="30" spans="1:4" s="9" customFormat="1" ht="28.5">
      <c r="A30" s="114" t="s">
        <v>28</v>
      </c>
      <c r="B30" s="107">
        <f>B23+B29</f>
        <v>43912630</v>
      </c>
      <c r="C30" s="107">
        <v>44452780</v>
      </c>
      <c r="D30" s="110">
        <f>D23+D29</f>
        <v>44452780</v>
      </c>
    </row>
    <row r="31" spans="1:4" ht="15" customHeight="1">
      <c r="A31" s="104"/>
      <c r="B31" s="115"/>
      <c r="C31" s="115"/>
      <c r="D31" s="115"/>
    </row>
    <row r="32" spans="1:4" ht="15" customHeight="1">
      <c r="A32" s="113" t="s">
        <v>289</v>
      </c>
      <c r="B32" s="106">
        <v>22658000</v>
      </c>
      <c r="C32" s="106">
        <v>22658000</v>
      </c>
      <c r="D32" s="106">
        <v>22658000</v>
      </c>
    </row>
    <row r="33" spans="1:4" ht="15" customHeight="1">
      <c r="A33" s="113" t="s">
        <v>288</v>
      </c>
      <c r="B33" s="324">
        <v>3000000</v>
      </c>
      <c r="C33" s="372">
        <v>3000000</v>
      </c>
      <c r="D33" s="324">
        <v>3000000</v>
      </c>
    </row>
    <row r="34" spans="1:4" ht="15" customHeight="1">
      <c r="A34" s="113" t="s">
        <v>287</v>
      </c>
      <c r="B34" s="324"/>
      <c r="C34" s="373"/>
      <c r="D34" s="324"/>
    </row>
    <row r="35" spans="1:4" ht="15" customHeight="1">
      <c r="A35" s="113" t="s">
        <v>33</v>
      </c>
      <c r="B35" s="106">
        <v>2380480</v>
      </c>
      <c r="C35" s="106">
        <v>2380480</v>
      </c>
      <c r="D35" s="106">
        <v>2380480</v>
      </c>
    </row>
    <row r="36" spans="1:4" ht="15" customHeight="1">
      <c r="A36" s="113" t="s">
        <v>34</v>
      </c>
      <c r="B36" s="106">
        <v>1050000</v>
      </c>
      <c r="C36" s="106">
        <v>1680000</v>
      </c>
      <c r="D36" s="106">
        <v>1680000</v>
      </c>
    </row>
    <row r="37" spans="1:4" ht="15" customHeight="1">
      <c r="A37" s="113" t="s">
        <v>35</v>
      </c>
      <c r="B37" s="106">
        <v>1308000</v>
      </c>
      <c r="C37" s="106">
        <v>1417000</v>
      </c>
      <c r="D37" s="106">
        <v>1417000</v>
      </c>
    </row>
    <row r="38" spans="1:4" ht="15" customHeight="1">
      <c r="A38" s="113" t="s">
        <v>186</v>
      </c>
      <c r="B38" s="106">
        <v>2964600</v>
      </c>
      <c r="C38" s="106">
        <v>3458700</v>
      </c>
      <c r="D38" s="106">
        <v>3458700</v>
      </c>
    </row>
    <row r="39" spans="1:4" ht="15" customHeight="1">
      <c r="A39" s="113" t="s">
        <v>187</v>
      </c>
      <c r="B39" s="106">
        <v>1037610</v>
      </c>
      <c r="C39" s="106"/>
      <c r="D39" s="106">
        <v>0</v>
      </c>
    </row>
    <row r="40" spans="1:4" ht="15" customHeight="1">
      <c r="A40" s="113" t="s">
        <v>535</v>
      </c>
      <c r="B40" s="106">
        <v>0</v>
      </c>
      <c r="C40" s="106">
        <v>3325000</v>
      </c>
      <c r="D40" s="106">
        <v>3325000</v>
      </c>
    </row>
    <row r="41" spans="1:4" ht="15" customHeight="1">
      <c r="A41" s="113" t="s">
        <v>188</v>
      </c>
      <c r="B41" s="106"/>
      <c r="C41" s="106"/>
      <c r="D41" s="106">
        <v>0</v>
      </c>
    </row>
    <row r="42" spans="1:4" ht="15" customHeight="1">
      <c r="A42" s="113" t="s">
        <v>189</v>
      </c>
      <c r="B42" s="106">
        <v>7866240</v>
      </c>
      <c r="C42" s="106">
        <v>8616960</v>
      </c>
      <c r="D42" s="106">
        <v>8616960</v>
      </c>
    </row>
    <row r="43" spans="1:4" ht="15" customHeight="1">
      <c r="A43" s="113" t="s">
        <v>286</v>
      </c>
      <c r="B43" s="106">
        <v>2741520</v>
      </c>
      <c r="C43" s="106">
        <v>946088</v>
      </c>
      <c r="D43" s="106">
        <v>946088</v>
      </c>
    </row>
    <row r="44" spans="1:4" ht="15" customHeight="1">
      <c r="A44" s="113" t="s">
        <v>428</v>
      </c>
      <c r="B44" s="106">
        <v>697680</v>
      </c>
      <c r="C44" s="106">
        <v>355680</v>
      </c>
      <c r="D44" s="106">
        <v>355680</v>
      </c>
    </row>
    <row r="45" spans="1:4" ht="29.25" customHeight="1">
      <c r="A45" s="104" t="s">
        <v>470</v>
      </c>
      <c r="B45" s="106">
        <v>3017520</v>
      </c>
      <c r="C45" s="106">
        <v>3017520</v>
      </c>
      <c r="D45" s="106">
        <v>3017520</v>
      </c>
    </row>
    <row r="46" spans="1:4" ht="29.25" customHeight="1">
      <c r="A46" s="114" t="s">
        <v>32</v>
      </c>
      <c r="B46" s="107">
        <f>SUM(B32:B45)</f>
        <v>48721650</v>
      </c>
      <c r="C46" s="107">
        <v>50855428</v>
      </c>
      <c r="D46" s="110">
        <f>SUM(D32:D45)</f>
        <v>50855428</v>
      </c>
    </row>
    <row r="47" spans="1:4" ht="15" customHeight="1">
      <c r="A47" s="116" t="s">
        <v>70</v>
      </c>
      <c r="B47" s="107">
        <f>B16+B30+B46</f>
        <v>145390816</v>
      </c>
      <c r="C47" s="107">
        <v>149195300</v>
      </c>
      <c r="D47" s="110">
        <f>D16+D30+D46</f>
        <v>149195300</v>
      </c>
    </row>
    <row r="48" spans="1:4" ht="15" customHeight="1">
      <c r="A48" s="117"/>
      <c r="B48" s="115"/>
      <c r="C48" s="115"/>
      <c r="D48" s="115"/>
    </row>
    <row r="49" spans="1:4" ht="15" customHeight="1">
      <c r="A49" s="118" t="s">
        <v>71</v>
      </c>
      <c r="B49" s="106">
        <v>3465600</v>
      </c>
      <c r="C49" s="106">
        <v>3465600</v>
      </c>
      <c r="D49" s="106">
        <v>3465600</v>
      </c>
    </row>
    <row r="50" spans="1:4" ht="15" customHeight="1">
      <c r="A50" s="116" t="s">
        <v>72</v>
      </c>
      <c r="B50" s="107">
        <f>SUM(B47:B49)</f>
        <v>148856416</v>
      </c>
      <c r="C50" s="107">
        <v>152660900</v>
      </c>
      <c r="D50" s="110">
        <f>SUM(D47:D49)</f>
        <v>152660900</v>
      </c>
    </row>
    <row r="51" spans="1:4" ht="15" customHeight="1">
      <c r="A51" s="117"/>
      <c r="B51" s="119"/>
      <c r="C51" s="119"/>
      <c r="D51" s="115"/>
    </row>
    <row r="52" spans="1:4" ht="15" customHeight="1">
      <c r="A52" s="113" t="s">
        <v>562</v>
      </c>
      <c r="B52" s="106"/>
      <c r="C52" s="106">
        <v>1334546</v>
      </c>
      <c r="D52" s="106">
        <v>1468000</v>
      </c>
    </row>
    <row r="53" spans="1:4" ht="15" customHeight="1">
      <c r="A53" s="113" t="s">
        <v>476</v>
      </c>
      <c r="B53" s="106"/>
      <c r="C53" s="106">
        <v>2113258</v>
      </c>
      <c r="D53" s="106">
        <v>1634515</v>
      </c>
    </row>
    <row r="54" spans="1:4" ht="15" customHeight="1">
      <c r="A54" s="113" t="s">
        <v>564</v>
      </c>
      <c r="B54" s="106"/>
      <c r="C54" s="106">
        <v>31199</v>
      </c>
      <c r="D54" s="106">
        <v>31199</v>
      </c>
    </row>
    <row r="55" spans="1:4" ht="15" customHeight="1">
      <c r="A55" s="113" t="s">
        <v>534</v>
      </c>
      <c r="B55" s="106"/>
      <c r="C55" s="106">
        <v>1001500</v>
      </c>
      <c r="D55" s="106">
        <v>1120024</v>
      </c>
    </row>
    <row r="56" spans="1:4" ht="15" customHeight="1">
      <c r="A56" s="113" t="s">
        <v>563</v>
      </c>
      <c r="B56" s="106"/>
      <c r="C56" s="106">
        <v>197540</v>
      </c>
      <c r="D56" s="106">
        <v>286416</v>
      </c>
    </row>
    <row r="57" spans="1:4" ht="15" customHeight="1">
      <c r="A57" s="113" t="s">
        <v>477</v>
      </c>
      <c r="B57" s="106"/>
      <c r="C57" s="106">
        <v>481948</v>
      </c>
      <c r="D57" s="106">
        <v>880230</v>
      </c>
    </row>
    <row r="58" spans="1:4" ht="15" customHeight="1">
      <c r="A58" s="113" t="s">
        <v>493</v>
      </c>
      <c r="B58" s="106"/>
      <c r="C58" s="106">
        <v>2827020</v>
      </c>
      <c r="D58" s="106">
        <v>2827020</v>
      </c>
    </row>
    <row r="59" spans="1:4" ht="15" customHeight="1">
      <c r="A59" s="113" t="s">
        <v>567</v>
      </c>
      <c r="B59" s="106"/>
      <c r="C59" s="106">
        <v>0</v>
      </c>
      <c r="D59" s="106">
        <v>1952529</v>
      </c>
    </row>
    <row r="60" spans="1:4" ht="15" customHeight="1">
      <c r="A60" s="113" t="s">
        <v>471</v>
      </c>
      <c r="B60" s="106"/>
      <c r="C60" s="106">
        <v>0</v>
      </c>
      <c r="D60" s="106">
        <v>0</v>
      </c>
    </row>
    <row r="61" spans="1:4" ht="15" customHeight="1">
      <c r="A61" s="113" t="s">
        <v>565</v>
      </c>
      <c r="B61" s="107">
        <f>SUM(B52:B60)</f>
        <v>0</v>
      </c>
      <c r="C61" s="107">
        <v>7987011</v>
      </c>
      <c r="D61" s="110">
        <f>SUM(D52:D60)</f>
        <v>10199933</v>
      </c>
    </row>
    <row r="62" spans="1:4" ht="15" customHeight="1">
      <c r="A62" s="113"/>
      <c r="B62" s="107"/>
      <c r="C62" s="107"/>
      <c r="D62" s="107"/>
    </row>
    <row r="63" spans="1:5" s="8" customFormat="1" ht="15" customHeight="1">
      <c r="A63" s="113" t="s">
        <v>585</v>
      </c>
      <c r="B63" s="106">
        <v>10557447</v>
      </c>
      <c r="C63" s="106">
        <v>70000000</v>
      </c>
      <c r="D63" s="106">
        <v>74071466</v>
      </c>
      <c r="E63" s="43"/>
    </row>
    <row r="64" spans="1:5" s="8" customFormat="1" ht="15" customHeight="1">
      <c r="A64" s="113" t="s">
        <v>586</v>
      </c>
      <c r="B64" s="106"/>
      <c r="C64" s="106">
        <v>0</v>
      </c>
      <c r="D64" s="106">
        <v>135000</v>
      </c>
      <c r="E64" s="43"/>
    </row>
    <row r="65" spans="1:5" s="8" customFormat="1" ht="15" customHeight="1">
      <c r="A65" s="113" t="s">
        <v>589</v>
      </c>
      <c r="B65" s="106"/>
      <c r="C65" s="106">
        <v>0</v>
      </c>
      <c r="D65" s="106">
        <v>1614007</v>
      </c>
      <c r="E65" s="43"/>
    </row>
    <row r="66" spans="1:5" s="8" customFormat="1" ht="15" customHeight="1">
      <c r="A66" s="113" t="s">
        <v>590</v>
      </c>
      <c r="B66" s="106"/>
      <c r="C66" s="106">
        <v>0</v>
      </c>
      <c r="D66" s="106">
        <v>733000</v>
      </c>
      <c r="E66" s="43"/>
    </row>
    <row r="67" spans="1:5" s="8" customFormat="1" ht="15" customHeight="1">
      <c r="A67" s="113" t="s">
        <v>591</v>
      </c>
      <c r="B67" s="106"/>
      <c r="C67" s="106">
        <v>0</v>
      </c>
      <c r="D67" s="106">
        <v>693735</v>
      </c>
      <c r="E67" s="43"/>
    </row>
    <row r="68" spans="1:4" s="8" customFormat="1" ht="15" customHeight="1">
      <c r="A68" s="113" t="s">
        <v>588</v>
      </c>
      <c r="B68" s="106">
        <v>17484000</v>
      </c>
      <c r="C68" s="106">
        <v>17484000</v>
      </c>
      <c r="D68" s="106">
        <v>18539784</v>
      </c>
    </row>
    <row r="69" spans="1:4" ht="15" customHeight="1">
      <c r="A69" s="113" t="s">
        <v>592</v>
      </c>
      <c r="B69" s="106">
        <v>1080000</v>
      </c>
      <c r="C69" s="106">
        <v>1080000</v>
      </c>
      <c r="D69" s="106">
        <v>1350000</v>
      </c>
    </row>
    <row r="70" spans="1:4" ht="15" customHeight="1">
      <c r="A70" s="113" t="s">
        <v>587</v>
      </c>
      <c r="B70" s="106">
        <v>0</v>
      </c>
      <c r="C70" s="106">
        <v>499000</v>
      </c>
      <c r="D70" s="106">
        <v>499000</v>
      </c>
    </row>
    <row r="71" spans="1:4" s="9" customFormat="1" ht="15">
      <c r="A71" s="113" t="s">
        <v>429</v>
      </c>
      <c r="B71" s="107">
        <f>SUM(B63:B70)</f>
        <v>29121447</v>
      </c>
      <c r="C71" s="107">
        <v>89063000</v>
      </c>
      <c r="D71" s="110">
        <f>SUM(D63:D70)</f>
        <v>97635992</v>
      </c>
    </row>
    <row r="72" spans="2:4" ht="12.75">
      <c r="B72" s="42"/>
      <c r="C72" s="42"/>
      <c r="D72" s="42"/>
    </row>
    <row r="73" ht="12.75">
      <c r="D73" s="42"/>
    </row>
  </sheetData>
  <sheetProtection/>
  <mergeCells count="3">
    <mergeCell ref="B33:B34"/>
    <mergeCell ref="D33:D34"/>
    <mergeCell ref="C33:C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Header>&amp;R1./a sz. melléklet
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36"/>
  <sheetViews>
    <sheetView zoomScalePageLayoutView="0" workbookViewId="0" topLeftCell="A4">
      <selection activeCell="H36" sqref="H36"/>
    </sheetView>
  </sheetViews>
  <sheetFormatPr defaultColWidth="9.140625" defaultRowHeight="12.75"/>
  <cols>
    <col min="2" max="2" width="5.57421875" style="0" customWidth="1"/>
    <col min="3" max="3" width="10.7109375" style="0" bestFit="1" customWidth="1"/>
    <col min="4" max="4" width="4.421875" style="0" customWidth="1"/>
    <col min="8" max="8" width="13.28125" style="0" bestFit="1" customWidth="1"/>
    <col min="9" max="9" width="9.8515625" style="0" bestFit="1" customWidth="1"/>
    <col min="10" max="10" width="11.00390625" style="0" customWidth="1"/>
    <col min="12" max="12" width="9.8515625" style="0" bestFit="1" customWidth="1"/>
    <col min="14" max="14" width="12.8515625" style="0" customWidth="1"/>
    <col min="15" max="15" width="8.140625" style="0" bestFit="1" customWidth="1"/>
    <col min="16" max="16" width="9.421875" style="0" bestFit="1" customWidth="1"/>
    <col min="18" max="18" width="10.57421875" style="0" customWidth="1"/>
  </cols>
  <sheetData>
    <row r="1" spans="3:15" ht="13.5">
      <c r="C1" s="327" t="s">
        <v>499</v>
      </c>
      <c r="D1" s="327"/>
      <c r="E1" s="327"/>
      <c r="F1" s="327"/>
      <c r="G1" s="327"/>
      <c r="H1" s="120"/>
      <c r="I1" s="120"/>
      <c r="J1" s="120"/>
      <c r="K1" s="120"/>
      <c r="L1" s="120"/>
      <c r="M1" s="20"/>
      <c r="N1" s="20"/>
      <c r="O1" s="20"/>
    </row>
    <row r="2" spans="3:15" ht="13.5">
      <c r="C2" s="327" t="s">
        <v>307</v>
      </c>
      <c r="D2" s="327"/>
      <c r="E2" s="327"/>
      <c r="F2" s="327"/>
      <c r="G2" s="327"/>
      <c r="H2" s="120"/>
      <c r="I2" s="120"/>
      <c r="J2" s="120"/>
      <c r="K2" s="120"/>
      <c r="L2" s="120"/>
      <c r="M2" s="20"/>
      <c r="N2" s="20"/>
      <c r="O2" s="20"/>
    </row>
    <row r="3" spans="3:19" ht="12.75">
      <c r="C3" s="121"/>
      <c r="D3" s="121"/>
      <c r="E3" s="121"/>
      <c r="F3" s="121"/>
      <c r="G3" s="121"/>
      <c r="H3" s="326" t="s">
        <v>578</v>
      </c>
      <c r="I3" s="326"/>
      <c r="J3" s="326"/>
      <c r="K3" s="326"/>
      <c r="L3" s="326"/>
      <c r="N3" s="76"/>
      <c r="O3" s="76"/>
      <c r="P3" s="76"/>
      <c r="Q3" s="76"/>
      <c r="R3" s="76"/>
      <c r="S3" s="59"/>
    </row>
    <row r="4" spans="3:19" ht="42" customHeight="1">
      <c r="C4" s="81" t="s">
        <v>478</v>
      </c>
      <c r="D4" s="328" t="s">
        <v>479</v>
      </c>
      <c r="E4" s="328"/>
      <c r="F4" s="328"/>
      <c r="G4" s="328"/>
      <c r="H4" s="122" t="s">
        <v>9</v>
      </c>
      <c r="I4" s="123" t="s">
        <v>580</v>
      </c>
      <c r="J4" s="124" t="s">
        <v>546</v>
      </c>
      <c r="K4" s="125" t="s">
        <v>7</v>
      </c>
      <c r="L4" s="126" t="s">
        <v>558</v>
      </c>
      <c r="M4" s="68"/>
      <c r="N4" s="70"/>
      <c r="O4" s="71"/>
      <c r="P4" s="72"/>
      <c r="Q4" s="73"/>
      <c r="R4" s="74"/>
      <c r="S4" s="59"/>
    </row>
    <row r="5" spans="3:19" ht="14.25">
      <c r="C5" s="81" t="s">
        <v>293</v>
      </c>
      <c r="D5" s="325" t="s">
        <v>294</v>
      </c>
      <c r="E5" s="325"/>
      <c r="F5" s="325"/>
      <c r="G5" s="325"/>
      <c r="H5" s="127">
        <v>200</v>
      </c>
      <c r="I5" s="127"/>
      <c r="J5" s="127"/>
      <c r="K5" s="127"/>
      <c r="L5" s="128">
        <f aca="true" t="shared" si="0" ref="L5:L12">SUM(H5:K5)</f>
        <v>200</v>
      </c>
      <c r="M5" s="69"/>
      <c r="N5" s="75"/>
      <c r="O5" s="75"/>
      <c r="P5" s="75"/>
      <c r="Q5" s="75"/>
      <c r="R5" s="67"/>
      <c r="S5" s="59"/>
    </row>
    <row r="6" spans="3:19" ht="14.25">
      <c r="C6" s="81" t="s">
        <v>295</v>
      </c>
      <c r="D6" s="325" t="s">
        <v>296</v>
      </c>
      <c r="E6" s="325"/>
      <c r="F6" s="325"/>
      <c r="G6" s="325"/>
      <c r="H6" s="127">
        <v>6800</v>
      </c>
      <c r="I6" s="127"/>
      <c r="J6" s="127"/>
      <c r="K6" s="127"/>
      <c r="L6" s="128">
        <f t="shared" si="0"/>
        <v>6800</v>
      </c>
      <c r="M6" s="69"/>
      <c r="N6" s="75"/>
      <c r="O6" s="75"/>
      <c r="P6" s="75"/>
      <c r="Q6" s="75"/>
      <c r="R6" s="67"/>
      <c r="S6" s="59"/>
    </row>
    <row r="7" spans="3:19" ht="14.25">
      <c r="C7" s="81" t="s">
        <v>297</v>
      </c>
      <c r="D7" s="325" t="s">
        <v>298</v>
      </c>
      <c r="E7" s="325"/>
      <c r="F7" s="325"/>
      <c r="G7" s="325"/>
      <c r="H7" s="127">
        <v>2200</v>
      </c>
      <c r="I7" s="127"/>
      <c r="J7" s="127"/>
      <c r="K7" s="127"/>
      <c r="L7" s="128">
        <f t="shared" si="0"/>
        <v>2200</v>
      </c>
      <c r="M7" s="69"/>
      <c r="N7" s="75"/>
      <c r="O7" s="75"/>
      <c r="P7" s="75"/>
      <c r="Q7" s="75"/>
      <c r="R7" s="67"/>
      <c r="S7" s="59"/>
    </row>
    <row r="8" spans="3:19" ht="14.25">
      <c r="C8" s="81" t="s">
        <v>299</v>
      </c>
      <c r="D8" s="325" t="s">
        <v>300</v>
      </c>
      <c r="E8" s="325"/>
      <c r="F8" s="325"/>
      <c r="G8" s="325"/>
      <c r="H8" s="127">
        <v>0</v>
      </c>
      <c r="I8" s="127">
        <v>10500</v>
      </c>
      <c r="J8" s="127"/>
      <c r="K8" s="127"/>
      <c r="L8" s="128">
        <f t="shared" si="0"/>
        <v>10500</v>
      </c>
      <c r="M8" s="69"/>
      <c r="N8" s="75"/>
      <c r="O8" s="75"/>
      <c r="P8" s="75"/>
      <c r="Q8" s="75"/>
      <c r="R8" s="67"/>
      <c r="S8" s="59"/>
    </row>
    <row r="9" spans="3:19" ht="14.25">
      <c r="C9" s="81" t="s">
        <v>301</v>
      </c>
      <c r="D9" s="325" t="s">
        <v>302</v>
      </c>
      <c r="E9" s="325"/>
      <c r="F9" s="325"/>
      <c r="G9" s="325"/>
      <c r="H9" s="127">
        <v>2430</v>
      </c>
      <c r="I9" s="127">
        <v>2835</v>
      </c>
      <c r="J9" s="127"/>
      <c r="K9" s="127"/>
      <c r="L9" s="128">
        <f t="shared" si="0"/>
        <v>5265</v>
      </c>
      <c r="M9" s="69"/>
      <c r="N9" s="75"/>
      <c r="O9" s="75"/>
      <c r="P9" s="75"/>
      <c r="Q9" s="75"/>
      <c r="R9" s="67"/>
      <c r="S9" s="59"/>
    </row>
    <row r="10" spans="3:19" ht="14.25">
      <c r="C10" s="81" t="s">
        <v>303</v>
      </c>
      <c r="D10" s="325" t="s">
        <v>304</v>
      </c>
      <c r="E10" s="325"/>
      <c r="F10" s="325"/>
      <c r="G10" s="325"/>
      <c r="H10" s="127">
        <v>50</v>
      </c>
      <c r="I10" s="127"/>
      <c r="J10" s="127"/>
      <c r="K10" s="127"/>
      <c r="L10" s="128">
        <f t="shared" si="0"/>
        <v>50</v>
      </c>
      <c r="M10" s="69"/>
      <c r="N10" s="75"/>
      <c r="O10" s="75"/>
      <c r="P10" s="75"/>
      <c r="Q10" s="75"/>
      <c r="R10" s="67"/>
      <c r="S10" s="59"/>
    </row>
    <row r="11" spans="3:19" ht="14.25">
      <c r="C11" s="81" t="s">
        <v>539</v>
      </c>
      <c r="D11" s="325" t="s">
        <v>305</v>
      </c>
      <c r="E11" s="325"/>
      <c r="F11" s="325"/>
      <c r="G11" s="325"/>
      <c r="H11" s="127">
        <v>200</v>
      </c>
      <c r="I11" s="127"/>
      <c r="J11" s="127"/>
      <c r="K11" s="127"/>
      <c r="L11" s="128">
        <f t="shared" si="0"/>
        <v>200</v>
      </c>
      <c r="M11" s="69"/>
      <c r="N11" s="75"/>
      <c r="O11" s="75"/>
      <c r="P11" s="75"/>
      <c r="Q11" s="75"/>
      <c r="R11" s="67"/>
      <c r="S11" s="59"/>
    </row>
    <row r="12" spans="3:19" s="1" customFormat="1" ht="14.25">
      <c r="C12" s="82" t="s">
        <v>306</v>
      </c>
      <c r="D12" s="81" t="s">
        <v>270</v>
      </c>
      <c r="E12" s="81"/>
      <c r="F12" s="81"/>
      <c r="G12" s="81"/>
      <c r="H12" s="129">
        <f>SUM(H5:H11)</f>
        <v>11880</v>
      </c>
      <c r="I12" s="129">
        <f>SUM(I8:I11)</f>
        <v>13335</v>
      </c>
      <c r="J12" s="129">
        <f>SUM(J8:J11)</f>
        <v>0</v>
      </c>
      <c r="K12" s="129">
        <f>SUM(K8:K11)</f>
        <v>0</v>
      </c>
      <c r="L12" s="129">
        <f t="shared" si="0"/>
        <v>25215</v>
      </c>
      <c r="M12" s="67"/>
      <c r="N12" s="67"/>
      <c r="O12" s="67"/>
      <c r="P12" s="67"/>
      <c r="Q12" s="67"/>
      <c r="R12" s="67"/>
      <c r="S12" s="14"/>
    </row>
    <row r="13" spans="3:19" s="1" customFormat="1" ht="14.25">
      <c r="C13" s="65"/>
      <c r="D13" s="66"/>
      <c r="E13" s="66"/>
      <c r="F13" s="66"/>
      <c r="G13" s="66"/>
      <c r="H13" s="130"/>
      <c r="I13" s="130"/>
      <c r="J13" s="130"/>
      <c r="K13" s="130"/>
      <c r="L13" s="130"/>
      <c r="M13" s="67"/>
      <c r="N13" s="67"/>
      <c r="O13" s="67"/>
      <c r="P13" s="67"/>
      <c r="Q13" s="67"/>
      <c r="R13" s="67"/>
      <c r="S13" s="14"/>
    </row>
    <row r="14" spans="1:19" s="1" customFormat="1" ht="14.25">
      <c r="A14"/>
      <c r="B14"/>
      <c r="C14" s="121"/>
      <c r="D14" s="121"/>
      <c r="E14" s="121"/>
      <c r="F14" s="121"/>
      <c r="G14" s="121"/>
      <c r="H14" s="326" t="s">
        <v>630</v>
      </c>
      <c r="I14" s="326"/>
      <c r="J14" s="326"/>
      <c r="K14" s="326"/>
      <c r="L14" s="326"/>
      <c r="M14" s="67"/>
      <c r="N14" s="67"/>
      <c r="O14" s="67"/>
      <c r="P14" s="67"/>
      <c r="Q14" s="67"/>
      <c r="R14" s="67"/>
      <c r="S14" s="14"/>
    </row>
    <row r="15" spans="1:19" s="1" customFormat="1" ht="28.5">
      <c r="A15"/>
      <c r="B15"/>
      <c r="C15" s="81" t="s">
        <v>478</v>
      </c>
      <c r="D15" s="328" t="s">
        <v>479</v>
      </c>
      <c r="E15" s="328"/>
      <c r="F15" s="328"/>
      <c r="G15" s="328"/>
      <c r="H15" s="131" t="s">
        <v>581</v>
      </c>
      <c r="I15" s="123" t="s">
        <v>582</v>
      </c>
      <c r="J15" s="124" t="s">
        <v>546</v>
      </c>
      <c r="K15" s="125" t="s">
        <v>7</v>
      </c>
      <c r="L15" s="132" t="s">
        <v>558</v>
      </c>
      <c r="M15" s="67"/>
      <c r="N15" s="67"/>
      <c r="O15" s="67"/>
      <c r="P15" s="67"/>
      <c r="Q15" s="67"/>
      <c r="R15" s="67"/>
      <c r="S15" s="14"/>
    </row>
    <row r="16" spans="1:19" s="1" customFormat="1" ht="14.25">
      <c r="A16"/>
      <c r="B16"/>
      <c r="C16" s="81" t="s">
        <v>293</v>
      </c>
      <c r="D16" s="325" t="s">
        <v>294</v>
      </c>
      <c r="E16" s="325"/>
      <c r="F16" s="325"/>
      <c r="G16" s="325"/>
      <c r="H16" s="127"/>
      <c r="I16" s="127"/>
      <c r="J16" s="127"/>
      <c r="K16" s="127"/>
      <c r="L16" s="129">
        <f aca="true" t="shared" si="1" ref="L16:L24">SUM(H16:K16)</f>
        <v>0</v>
      </c>
      <c r="M16" s="67"/>
      <c r="N16" s="67"/>
      <c r="O16" s="67"/>
      <c r="P16" s="67"/>
      <c r="Q16" s="67"/>
      <c r="R16" s="67"/>
      <c r="S16" s="14"/>
    </row>
    <row r="17" spans="1:19" s="1" customFormat="1" ht="14.25">
      <c r="A17"/>
      <c r="B17"/>
      <c r="C17" s="81" t="s">
        <v>295</v>
      </c>
      <c r="D17" s="325" t="s">
        <v>296</v>
      </c>
      <c r="E17" s="325"/>
      <c r="F17" s="325"/>
      <c r="G17" s="325"/>
      <c r="H17" s="127">
        <v>6800</v>
      </c>
      <c r="I17" s="127"/>
      <c r="J17" s="127">
        <v>319</v>
      </c>
      <c r="K17" s="127"/>
      <c r="L17" s="129">
        <f t="shared" si="1"/>
        <v>7119</v>
      </c>
      <c r="M17" s="67"/>
      <c r="N17" s="67"/>
      <c r="O17" s="67"/>
      <c r="P17" s="67"/>
      <c r="Q17" s="67"/>
      <c r="R17" s="67"/>
      <c r="S17" s="14"/>
    </row>
    <row r="18" spans="1:19" s="1" customFormat="1" ht="14.25">
      <c r="A18"/>
      <c r="B18"/>
      <c r="C18" s="81" t="s">
        <v>297</v>
      </c>
      <c r="D18" s="325" t="s">
        <v>298</v>
      </c>
      <c r="E18" s="325"/>
      <c r="F18" s="325"/>
      <c r="G18" s="325"/>
      <c r="H18" s="127">
        <v>2200</v>
      </c>
      <c r="I18" s="127"/>
      <c r="J18" s="127"/>
      <c r="K18" s="127"/>
      <c r="L18" s="129">
        <f t="shared" si="1"/>
        <v>2200</v>
      </c>
      <c r="M18" s="67"/>
      <c r="N18" s="67"/>
      <c r="O18" s="67"/>
      <c r="P18" s="67"/>
      <c r="Q18" s="67"/>
      <c r="R18" s="67"/>
      <c r="S18" s="14"/>
    </row>
    <row r="19" spans="1:19" s="1" customFormat="1" ht="14.25">
      <c r="A19"/>
      <c r="B19"/>
      <c r="C19" s="81" t="s">
        <v>593</v>
      </c>
      <c r="D19" s="306" t="s">
        <v>594</v>
      </c>
      <c r="E19" s="306"/>
      <c r="F19" s="306"/>
      <c r="G19" s="306"/>
      <c r="H19" s="127"/>
      <c r="I19" s="127"/>
      <c r="J19" s="127"/>
      <c r="K19" s="127"/>
      <c r="L19" s="129">
        <f t="shared" si="1"/>
        <v>0</v>
      </c>
      <c r="M19" s="67"/>
      <c r="N19" s="67"/>
      <c r="O19" s="67"/>
      <c r="P19" s="67"/>
      <c r="Q19" s="67"/>
      <c r="R19" s="67"/>
      <c r="S19" s="14"/>
    </row>
    <row r="20" spans="1:19" s="1" customFormat="1" ht="14.25">
      <c r="A20"/>
      <c r="B20"/>
      <c r="C20" s="81" t="s">
        <v>299</v>
      </c>
      <c r="D20" s="325" t="s">
        <v>300</v>
      </c>
      <c r="E20" s="325"/>
      <c r="F20" s="325"/>
      <c r="G20" s="325"/>
      <c r="H20" s="127">
        <v>561</v>
      </c>
      <c r="I20" s="127">
        <v>10500</v>
      </c>
      <c r="J20" s="127"/>
      <c r="K20" s="127"/>
      <c r="L20" s="129">
        <f t="shared" si="1"/>
        <v>11061</v>
      </c>
      <c r="M20" s="67"/>
      <c r="N20" s="67"/>
      <c r="O20" s="67"/>
      <c r="P20" s="67"/>
      <c r="Q20" s="67"/>
      <c r="R20" s="67"/>
      <c r="S20" s="14"/>
    </row>
    <row r="21" spans="1:19" s="1" customFormat="1" ht="14.25">
      <c r="A21"/>
      <c r="B21"/>
      <c r="C21" s="81" t="s">
        <v>301</v>
      </c>
      <c r="D21" s="325" t="s">
        <v>302</v>
      </c>
      <c r="E21" s="325"/>
      <c r="F21" s="325"/>
      <c r="G21" s="325"/>
      <c r="H21" s="127">
        <v>5000</v>
      </c>
      <c r="I21" s="127">
        <v>2835</v>
      </c>
      <c r="J21" s="127">
        <v>86</v>
      </c>
      <c r="K21" s="127"/>
      <c r="L21" s="129">
        <f t="shared" si="1"/>
        <v>7921</v>
      </c>
      <c r="M21" s="67"/>
      <c r="N21" s="67"/>
      <c r="O21" s="67"/>
      <c r="P21" s="67"/>
      <c r="Q21" s="67"/>
      <c r="R21" s="67"/>
      <c r="S21" s="14"/>
    </row>
    <row r="22" spans="1:19" s="1" customFormat="1" ht="14.25">
      <c r="A22"/>
      <c r="B22"/>
      <c r="C22" s="81" t="s">
        <v>303</v>
      </c>
      <c r="D22" s="325" t="s">
        <v>304</v>
      </c>
      <c r="E22" s="325"/>
      <c r="F22" s="325"/>
      <c r="G22" s="325"/>
      <c r="H22" s="127">
        <v>100</v>
      </c>
      <c r="I22" s="127"/>
      <c r="J22" s="127"/>
      <c r="K22" s="127"/>
      <c r="L22" s="129">
        <f t="shared" si="1"/>
        <v>100</v>
      </c>
      <c r="M22" s="67"/>
      <c r="N22" s="67"/>
      <c r="O22" s="67"/>
      <c r="P22" s="67"/>
      <c r="Q22" s="67"/>
      <c r="R22" s="67"/>
      <c r="S22" s="14"/>
    </row>
    <row r="23" spans="1:19" s="1" customFormat="1" ht="14.25">
      <c r="A23"/>
      <c r="B23"/>
      <c r="C23" s="81" t="s">
        <v>539</v>
      </c>
      <c r="D23" s="325" t="s">
        <v>305</v>
      </c>
      <c r="E23" s="325"/>
      <c r="F23" s="325"/>
      <c r="G23" s="325"/>
      <c r="H23" s="127">
        <v>2213</v>
      </c>
      <c r="I23" s="127"/>
      <c r="J23" s="127"/>
      <c r="K23" s="127"/>
      <c r="L23" s="129">
        <f t="shared" si="1"/>
        <v>2213</v>
      </c>
      <c r="M23" s="67"/>
      <c r="N23" s="67"/>
      <c r="O23" s="67"/>
      <c r="P23" s="67"/>
      <c r="Q23" s="67"/>
      <c r="R23" s="67"/>
      <c r="S23" s="14"/>
    </row>
    <row r="24" spans="1:19" s="1" customFormat="1" ht="14.25">
      <c r="A24"/>
      <c r="B24"/>
      <c r="C24" s="82" t="s">
        <v>306</v>
      </c>
      <c r="D24" s="81" t="s">
        <v>270</v>
      </c>
      <c r="E24" s="81"/>
      <c r="F24" s="81"/>
      <c r="G24" s="81"/>
      <c r="H24" s="129">
        <f>SUM(H16:H23)</f>
        <v>16874</v>
      </c>
      <c r="I24" s="129">
        <f>SUM(I16:I23)</f>
        <v>13335</v>
      </c>
      <c r="J24" s="129">
        <f>SUM(J16:J23)</f>
        <v>405</v>
      </c>
      <c r="K24" s="129">
        <f>SUM(K16:K23)</f>
        <v>0</v>
      </c>
      <c r="L24" s="129">
        <f t="shared" si="1"/>
        <v>30614</v>
      </c>
      <c r="M24" s="67"/>
      <c r="N24" s="67"/>
      <c r="O24" s="67"/>
      <c r="P24" s="67"/>
      <c r="Q24" s="67"/>
      <c r="R24" s="67"/>
      <c r="S24" s="14"/>
    </row>
    <row r="25" spans="3:19" s="1" customFormat="1" ht="14.25">
      <c r="C25" s="65"/>
      <c r="D25" s="66"/>
      <c r="E25" s="66"/>
      <c r="F25" s="66"/>
      <c r="G25" s="66"/>
      <c r="H25" s="130"/>
      <c r="I25" s="130"/>
      <c r="J25" s="130"/>
      <c r="K25" s="130"/>
      <c r="L25" s="130"/>
      <c r="M25" s="67"/>
      <c r="N25" s="67"/>
      <c r="O25" s="67"/>
      <c r="P25" s="67"/>
      <c r="Q25" s="67"/>
      <c r="R25" s="67"/>
      <c r="S25" s="14"/>
    </row>
    <row r="26" spans="3:12" ht="12.75">
      <c r="C26" s="121"/>
      <c r="D26" s="121"/>
      <c r="E26" s="121"/>
      <c r="F26" s="121"/>
      <c r="G26" s="121"/>
      <c r="H26" s="326" t="s">
        <v>579</v>
      </c>
      <c r="I26" s="326"/>
      <c r="J26" s="326"/>
      <c r="K26" s="326"/>
      <c r="L26" s="326"/>
    </row>
    <row r="27" spans="3:12" ht="28.5">
      <c r="C27" s="81" t="s">
        <v>478</v>
      </c>
      <c r="D27" s="328" t="s">
        <v>479</v>
      </c>
      <c r="E27" s="328"/>
      <c r="F27" s="328"/>
      <c r="G27" s="328"/>
      <c r="H27" s="131" t="s">
        <v>581</v>
      </c>
      <c r="I27" s="123" t="s">
        <v>582</v>
      </c>
      <c r="J27" s="124" t="s">
        <v>546</v>
      </c>
      <c r="K27" s="125" t="s">
        <v>7</v>
      </c>
      <c r="L27" s="132" t="s">
        <v>558</v>
      </c>
    </row>
    <row r="28" spans="3:12" ht="14.25">
      <c r="C28" s="81" t="s">
        <v>293</v>
      </c>
      <c r="D28" s="325" t="s">
        <v>294</v>
      </c>
      <c r="E28" s="325"/>
      <c r="F28" s="325"/>
      <c r="G28" s="325"/>
      <c r="H28" s="127">
        <v>3</v>
      </c>
      <c r="I28" s="127"/>
      <c r="J28" s="127"/>
      <c r="K28" s="127"/>
      <c r="L28" s="129">
        <f aca="true" t="shared" si="2" ref="L28:L36">SUM(H28:K28)</f>
        <v>3</v>
      </c>
    </row>
    <row r="29" spans="3:12" ht="14.25">
      <c r="C29" s="81" t="s">
        <v>295</v>
      </c>
      <c r="D29" s="325" t="s">
        <v>296</v>
      </c>
      <c r="E29" s="325"/>
      <c r="F29" s="325"/>
      <c r="G29" s="325"/>
      <c r="H29" s="127">
        <v>6324</v>
      </c>
      <c r="I29" s="127"/>
      <c r="J29" s="127">
        <v>435</v>
      </c>
      <c r="K29" s="127"/>
      <c r="L29" s="129">
        <f t="shared" si="2"/>
        <v>6759</v>
      </c>
    </row>
    <row r="30" spans="3:12" ht="14.25">
      <c r="C30" s="81" t="s">
        <v>297</v>
      </c>
      <c r="D30" s="325" t="s">
        <v>298</v>
      </c>
      <c r="E30" s="325"/>
      <c r="F30" s="325"/>
      <c r="G30" s="325"/>
      <c r="H30" s="127">
        <v>1995</v>
      </c>
      <c r="I30" s="127"/>
      <c r="J30" s="127"/>
      <c r="K30" s="127"/>
      <c r="L30" s="129">
        <f t="shared" si="2"/>
        <v>1995</v>
      </c>
    </row>
    <row r="31" spans="3:12" ht="14.25">
      <c r="C31" s="81" t="s">
        <v>593</v>
      </c>
      <c r="D31" s="83" t="s">
        <v>594</v>
      </c>
      <c r="E31" s="83"/>
      <c r="F31" s="83"/>
      <c r="G31" s="83"/>
      <c r="H31" s="127">
        <v>2297</v>
      </c>
      <c r="I31" s="127"/>
      <c r="J31" s="127"/>
      <c r="K31" s="127"/>
      <c r="L31" s="129">
        <f t="shared" si="2"/>
        <v>2297</v>
      </c>
    </row>
    <row r="32" spans="3:12" ht="14.25">
      <c r="C32" s="81" t="s">
        <v>299</v>
      </c>
      <c r="D32" s="325" t="s">
        <v>300</v>
      </c>
      <c r="E32" s="325"/>
      <c r="F32" s="325"/>
      <c r="G32" s="325"/>
      <c r="H32" s="127">
        <v>561</v>
      </c>
      <c r="I32" s="127">
        <v>10495</v>
      </c>
      <c r="J32" s="127"/>
      <c r="K32" s="127"/>
      <c r="L32" s="129">
        <f t="shared" si="2"/>
        <v>11056</v>
      </c>
    </row>
    <row r="33" spans="3:12" ht="14.25">
      <c r="C33" s="81" t="s">
        <v>301</v>
      </c>
      <c r="D33" s="325" t="s">
        <v>302</v>
      </c>
      <c r="E33" s="325"/>
      <c r="F33" s="325"/>
      <c r="G33" s="325"/>
      <c r="H33" s="127">
        <v>5220</v>
      </c>
      <c r="I33" s="127">
        <v>2833</v>
      </c>
      <c r="J33" s="127"/>
      <c r="K33" s="127"/>
      <c r="L33" s="129">
        <f t="shared" si="2"/>
        <v>8053</v>
      </c>
    </row>
    <row r="34" spans="3:12" ht="14.25">
      <c r="C34" s="81" t="s">
        <v>303</v>
      </c>
      <c r="D34" s="325" t="s">
        <v>304</v>
      </c>
      <c r="E34" s="325"/>
      <c r="F34" s="325"/>
      <c r="G34" s="325"/>
      <c r="H34" s="127">
        <v>149</v>
      </c>
      <c r="I34" s="127">
        <v>1</v>
      </c>
      <c r="J34" s="127"/>
      <c r="K34" s="127">
        <v>1</v>
      </c>
      <c r="L34" s="129">
        <f t="shared" si="2"/>
        <v>151</v>
      </c>
    </row>
    <row r="35" spans="3:12" ht="14.25">
      <c r="C35" s="81" t="s">
        <v>539</v>
      </c>
      <c r="D35" s="325" t="s">
        <v>305</v>
      </c>
      <c r="E35" s="325"/>
      <c r="F35" s="325"/>
      <c r="G35" s="325"/>
      <c r="H35" s="127">
        <v>2469</v>
      </c>
      <c r="I35" s="127">
        <v>6</v>
      </c>
      <c r="J35" s="127">
        <v>4</v>
      </c>
      <c r="K35" s="127">
        <v>0</v>
      </c>
      <c r="L35" s="129">
        <f t="shared" si="2"/>
        <v>2479</v>
      </c>
    </row>
    <row r="36" spans="3:12" ht="14.25">
      <c r="C36" s="82" t="s">
        <v>306</v>
      </c>
      <c r="D36" s="81" t="s">
        <v>270</v>
      </c>
      <c r="E36" s="81"/>
      <c r="F36" s="81"/>
      <c r="G36" s="81"/>
      <c r="H36" s="129">
        <f>SUM(H28:H35)</f>
        <v>19018</v>
      </c>
      <c r="I36" s="129">
        <f>SUM(I28:I35)</f>
        <v>13335</v>
      </c>
      <c r="J36" s="129">
        <f>SUM(J28:J35)</f>
        <v>439</v>
      </c>
      <c r="K36" s="129">
        <f>SUM(K28:K35)</f>
        <v>1</v>
      </c>
      <c r="L36" s="129">
        <f t="shared" si="2"/>
        <v>32793</v>
      </c>
    </row>
  </sheetData>
  <sheetProtection/>
  <mergeCells count="29">
    <mergeCell ref="H26:L26"/>
    <mergeCell ref="D27:G27"/>
    <mergeCell ref="D28:G28"/>
    <mergeCell ref="D29:G29"/>
    <mergeCell ref="H14:L14"/>
    <mergeCell ref="D15:G15"/>
    <mergeCell ref="D16:G16"/>
    <mergeCell ref="D17:G17"/>
    <mergeCell ref="D18:G18"/>
    <mergeCell ref="D20:G20"/>
    <mergeCell ref="D4:G4"/>
    <mergeCell ref="D30:G30"/>
    <mergeCell ref="D32:G32"/>
    <mergeCell ref="D33:G33"/>
    <mergeCell ref="D34:G34"/>
    <mergeCell ref="D35:G35"/>
    <mergeCell ref="D21:G21"/>
    <mergeCell ref="D22:G22"/>
    <mergeCell ref="D23:G23"/>
    <mergeCell ref="D9:G9"/>
    <mergeCell ref="D11:G11"/>
    <mergeCell ref="D10:G10"/>
    <mergeCell ref="H3:L3"/>
    <mergeCell ref="C1:G1"/>
    <mergeCell ref="C2:G2"/>
    <mergeCell ref="D5:G5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&amp;R1./b. sz. melléklet
e Ft-ban</oddHeader>
  </headerFooter>
  <ignoredErrors>
    <ignoredError sqref="I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85"/>
  <sheetViews>
    <sheetView workbookViewId="0" topLeftCell="A1">
      <selection activeCell="G8" sqref="G8"/>
    </sheetView>
  </sheetViews>
  <sheetFormatPr defaultColWidth="9.140625" defaultRowHeight="12.75"/>
  <cols>
    <col min="1" max="7" width="9.140625" style="44" customWidth="1"/>
    <col min="8" max="8" width="11.8515625" style="44" bestFit="1" customWidth="1"/>
    <col min="9" max="14" width="9.140625" style="44" customWidth="1"/>
    <col min="15" max="15" width="11.8515625" style="44" bestFit="1" customWidth="1"/>
    <col min="16" max="16" width="12.28125" style="44" bestFit="1" customWidth="1"/>
    <col min="17" max="16384" width="9.140625" style="44" customWidth="1"/>
  </cols>
  <sheetData>
    <row r="1" spans="2:16" ht="15">
      <c r="B1" s="103"/>
      <c r="C1" s="103"/>
      <c r="D1" s="103"/>
      <c r="E1" s="103"/>
      <c r="F1" s="103"/>
      <c r="G1" s="103"/>
      <c r="H1" s="329" t="s">
        <v>500</v>
      </c>
      <c r="I1" s="329"/>
      <c r="J1" s="329"/>
      <c r="K1" s="103"/>
      <c r="L1" s="103"/>
      <c r="M1" s="103"/>
      <c r="N1" s="103"/>
      <c r="O1" s="103"/>
      <c r="P1" s="103"/>
    </row>
    <row r="2" spans="2:16" ht="12.7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16" ht="15">
      <c r="B3" s="329" t="s">
        <v>59</v>
      </c>
      <c r="C3" s="329"/>
      <c r="D3" s="329"/>
      <c r="E3" s="329"/>
      <c r="F3" s="329"/>
      <c r="G3" s="329"/>
      <c r="H3" s="329"/>
      <c r="I3" s="103"/>
      <c r="J3" s="329" t="s">
        <v>54</v>
      </c>
      <c r="K3" s="329"/>
      <c r="L3" s="329"/>
      <c r="M3" s="329"/>
      <c r="N3" s="329"/>
      <c r="O3" s="329"/>
      <c r="P3" s="329"/>
    </row>
    <row r="4" spans="2:16" ht="15">
      <c r="B4" s="102"/>
      <c r="C4" s="102"/>
      <c r="D4" s="102"/>
      <c r="E4" s="102"/>
      <c r="F4" s="102"/>
      <c r="G4" s="102"/>
      <c r="H4" s="102"/>
      <c r="I4" s="103"/>
      <c r="J4" s="102"/>
      <c r="K4" s="102"/>
      <c r="L4" s="102"/>
      <c r="M4" s="102"/>
      <c r="N4" s="102"/>
      <c r="O4" s="102"/>
      <c r="P4" s="102"/>
    </row>
    <row r="5" spans="2:16" ht="14.25">
      <c r="B5" s="103" t="s">
        <v>527</v>
      </c>
      <c r="C5" s="103"/>
      <c r="D5" s="103"/>
      <c r="E5" s="247"/>
      <c r="F5" s="103"/>
      <c r="G5" s="247" t="s">
        <v>604</v>
      </c>
      <c r="H5" s="153">
        <v>47045</v>
      </c>
      <c r="I5" s="103"/>
      <c r="J5" s="103" t="s">
        <v>501</v>
      </c>
      <c r="K5" s="103"/>
      <c r="L5" s="103"/>
      <c r="M5" s="247"/>
      <c r="N5" s="103" t="s">
        <v>604</v>
      </c>
      <c r="O5" s="153">
        <v>14449</v>
      </c>
      <c r="P5" s="247"/>
    </row>
    <row r="6" spans="2:16" ht="14.25">
      <c r="B6" s="103" t="s">
        <v>529</v>
      </c>
      <c r="C6" s="103"/>
      <c r="D6" s="103"/>
      <c r="E6" s="247"/>
      <c r="F6" s="103"/>
      <c r="G6" s="247"/>
      <c r="H6" s="153"/>
      <c r="I6" s="103"/>
      <c r="J6" s="103"/>
      <c r="K6" s="103"/>
      <c r="L6" s="103"/>
      <c r="M6" s="247"/>
      <c r="N6" s="103" t="s">
        <v>605</v>
      </c>
      <c r="O6" s="153">
        <v>3901</v>
      </c>
      <c r="P6" s="247"/>
    </row>
    <row r="7" spans="2:16" ht="14.25">
      <c r="B7" s="103"/>
      <c r="C7" s="103"/>
      <c r="D7" s="103"/>
      <c r="E7" s="247"/>
      <c r="F7" s="103"/>
      <c r="G7" s="103" t="s">
        <v>569</v>
      </c>
      <c r="H7" s="151">
        <f>SUM(H5:H6)</f>
        <v>47045</v>
      </c>
      <c r="I7" s="103"/>
      <c r="J7" s="103"/>
      <c r="K7" s="103"/>
      <c r="L7" s="103"/>
      <c r="M7" s="247"/>
      <c r="N7" s="103" t="s">
        <v>569</v>
      </c>
      <c r="O7" s="151">
        <f>SUM(O5:O6)</f>
        <v>18350</v>
      </c>
      <c r="P7" s="247"/>
    </row>
    <row r="8" spans="2:16" ht="14.25">
      <c r="B8" s="103"/>
      <c r="C8" s="103"/>
      <c r="D8" s="103"/>
      <c r="E8" s="247"/>
      <c r="F8" s="103"/>
      <c r="G8" s="103"/>
      <c r="H8" s="248"/>
      <c r="I8" s="103"/>
      <c r="J8" s="103"/>
      <c r="K8" s="103"/>
      <c r="L8" s="103"/>
      <c r="M8" s="247"/>
      <c r="N8" s="103"/>
      <c r="O8" s="247"/>
      <c r="P8" s="247"/>
    </row>
    <row r="9" spans="2:16" ht="25.5" customHeight="1">
      <c r="B9" s="103" t="s">
        <v>528</v>
      </c>
      <c r="C9" s="103"/>
      <c r="D9" s="103"/>
      <c r="E9" s="247"/>
      <c r="F9" s="103"/>
      <c r="G9" s="103"/>
      <c r="H9" s="247"/>
      <c r="I9" s="103"/>
      <c r="J9" s="330" t="s">
        <v>502</v>
      </c>
      <c r="K9" s="330"/>
      <c r="L9" s="330"/>
      <c r="M9" s="247"/>
      <c r="N9" s="103"/>
      <c r="O9" s="249"/>
      <c r="P9" s="247"/>
    </row>
    <row r="10" spans="2:16" ht="14.25">
      <c r="B10" s="103" t="s">
        <v>530</v>
      </c>
      <c r="C10" s="103"/>
      <c r="D10" s="103"/>
      <c r="E10" s="247"/>
      <c r="F10" s="103"/>
      <c r="G10" s="247" t="s">
        <v>604</v>
      </c>
      <c r="H10" s="153">
        <v>37234</v>
      </c>
      <c r="I10" s="103"/>
      <c r="J10" s="103"/>
      <c r="K10" s="103"/>
      <c r="L10" s="103"/>
      <c r="M10" s="247"/>
      <c r="N10" s="103" t="s">
        <v>604</v>
      </c>
      <c r="O10" s="153">
        <v>1389</v>
      </c>
      <c r="P10" s="247"/>
    </row>
    <row r="11" spans="2:16" ht="14.25">
      <c r="B11" s="103"/>
      <c r="C11" s="103"/>
      <c r="D11" s="103"/>
      <c r="E11" s="247"/>
      <c r="F11" s="247"/>
      <c r="G11" s="247"/>
      <c r="H11" s="153"/>
      <c r="I11" s="103"/>
      <c r="J11" s="103"/>
      <c r="K11" s="103"/>
      <c r="L11" s="103"/>
      <c r="M11" s="247"/>
      <c r="N11" s="103" t="s">
        <v>605</v>
      </c>
      <c r="O11" s="153">
        <v>375</v>
      </c>
      <c r="P11" s="103"/>
    </row>
    <row r="12" spans="2:16" ht="14.25">
      <c r="B12" s="103"/>
      <c r="C12" s="103"/>
      <c r="D12" s="103"/>
      <c r="E12" s="247"/>
      <c r="F12" s="247"/>
      <c r="G12" s="247" t="s">
        <v>569</v>
      </c>
      <c r="H12" s="151">
        <f>SUM(H10:H11)</f>
        <v>37234</v>
      </c>
      <c r="I12" s="103"/>
      <c r="J12" s="103"/>
      <c r="K12" s="103"/>
      <c r="L12" s="103"/>
      <c r="M12" s="247"/>
      <c r="N12" s="247" t="s">
        <v>569</v>
      </c>
      <c r="O12" s="151">
        <f>SUM(O10:O11)</f>
        <v>1764</v>
      </c>
      <c r="P12" s="103"/>
    </row>
    <row r="13" spans="2:16" ht="12.75">
      <c r="B13" s="103"/>
      <c r="C13" s="103"/>
      <c r="D13" s="103"/>
      <c r="E13" s="247"/>
      <c r="F13" s="247"/>
      <c r="G13" s="103"/>
      <c r="H13" s="247"/>
      <c r="I13" s="103"/>
      <c r="J13" s="103"/>
      <c r="K13" s="103"/>
      <c r="L13" s="103"/>
      <c r="M13" s="247"/>
      <c r="N13" s="247"/>
      <c r="O13" s="247"/>
      <c r="P13" s="103"/>
    </row>
    <row r="14" spans="2:16" ht="14.25">
      <c r="B14" s="103" t="s">
        <v>537</v>
      </c>
      <c r="C14" s="103"/>
      <c r="D14" s="103"/>
      <c r="E14" s="247"/>
      <c r="F14" s="247"/>
      <c r="G14" s="247" t="s">
        <v>604</v>
      </c>
      <c r="H14" s="153">
        <v>999</v>
      </c>
      <c r="I14" s="103"/>
      <c r="J14" s="103" t="s">
        <v>538</v>
      </c>
      <c r="K14" s="103"/>
      <c r="L14" s="103"/>
      <c r="M14" s="247"/>
      <c r="N14" s="247" t="s">
        <v>604</v>
      </c>
      <c r="O14" s="153">
        <v>787</v>
      </c>
      <c r="P14" s="103"/>
    </row>
    <row r="15" spans="2:16" ht="14.25">
      <c r="B15" s="103"/>
      <c r="C15" s="103"/>
      <c r="D15" s="103"/>
      <c r="E15" s="247"/>
      <c r="F15" s="247"/>
      <c r="G15" s="247"/>
      <c r="H15" s="153"/>
      <c r="I15" s="103"/>
      <c r="J15" s="103"/>
      <c r="K15" s="103"/>
      <c r="L15" s="103"/>
      <c r="M15" s="247"/>
      <c r="N15" s="247" t="s">
        <v>605</v>
      </c>
      <c r="O15" s="153">
        <v>212</v>
      </c>
      <c r="P15" s="103"/>
    </row>
    <row r="16" spans="2:16" ht="14.25">
      <c r="B16" s="103"/>
      <c r="C16" s="103"/>
      <c r="D16" s="103"/>
      <c r="E16" s="247"/>
      <c r="F16" s="247"/>
      <c r="G16" s="103" t="s">
        <v>569</v>
      </c>
      <c r="H16" s="151">
        <f>SUM(H14:H15)</f>
        <v>999</v>
      </c>
      <c r="I16" s="103"/>
      <c r="J16" s="103"/>
      <c r="K16" s="103"/>
      <c r="L16" s="103"/>
      <c r="M16" s="247"/>
      <c r="N16" s="247" t="s">
        <v>569</v>
      </c>
      <c r="O16" s="151">
        <f>SUM(O14:O15)</f>
        <v>999</v>
      </c>
      <c r="P16" s="103"/>
    </row>
    <row r="17" spans="2:16" ht="14.25">
      <c r="B17" s="103"/>
      <c r="C17" s="103"/>
      <c r="D17" s="103"/>
      <c r="E17" s="247"/>
      <c r="F17" s="247"/>
      <c r="G17" s="103"/>
      <c r="H17" s="250"/>
      <c r="I17" s="103"/>
      <c r="J17" s="103"/>
      <c r="K17" s="103"/>
      <c r="L17" s="103"/>
      <c r="M17" s="247"/>
      <c r="N17" s="247"/>
      <c r="O17" s="247"/>
      <c r="P17" s="103"/>
    </row>
    <row r="18" spans="2:16" ht="14.25">
      <c r="B18" s="103"/>
      <c r="C18" s="103"/>
      <c r="D18" s="103"/>
      <c r="E18" s="247"/>
      <c r="F18" s="247"/>
      <c r="G18" s="103"/>
      <c r="H18" s="103"/>
      <c r="I18" s="103"/>
      <c r="J18" s="103" t="s">
        <v>536</v>
      </c>
      <c r="K18" s="103"/>
      <c r="L18" s="103"/>
      <c r="M18" s="247"/>
      <c r="N18" s="247" t="s">
        <v>604</v>
      </c>
      <c r="O18" s="153">
        <v>800</v>
      </c>
      <c r="P18" s="103"/>
    </row>
    <row r="19" spans="2:16" ht="14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247"/>
      <c r="N19" s="247" t="s">
        <v>605</v>
      </c>
      <c r="O19" s="153">
        <v>0</v>
      </c>
      <c r="P19" s="103"/>
    </row>
    <row r="20" spans="2:16" ht="14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247"/>
      <c r="N20" s="247" t="s">
        <v>569</v>
      </c>
      <c r="O20" s="151">
        <f>SUM(O18:O19)</f>
        <v>800</v>
      </c>
      <c r="P20" s="103"/>
    </row>
    <row r="21" spans="2:16" ht="14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247"/>
      <c r="N21" s="247"/>
      <c r="O21" s="248"/>
      <c r="P21" s="103"/>
    </row>
    <row r="22" spans="2:16" ht="14.25">
      <c r="B22" s="103"/>
      <c r="C22" s="103"/>
      <c r="D22" s="103"/>
      <c r="E22" s="103"/>
      <c r="F22" s="103"/>
      <c r="G22" s="103"/>
      <c r="H22" s="103"/>
      <c r="I22" s="103"/>
      <c r="J22" s="103" t="s">
        <v>570</v>
      </c>
      <c r="K22" s="103"/>
      <c r="L22" s="103"/>
      <c r="M22" s="247"/>
      <c r="N22" s="247" t="s">
        <v>604</v>
      </c>
      <c r="O22" s="153">
        <v>435</v>
      </c>
      <c r="P22" s="103"/>
    </row>
    <row r="23" spans="2:16" ht="14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247"/>
      <c r="N23" s="247" t="s">
        <v>605</v>
      </c>
      <c r="O23" s="153">
        <v>117</v>
      </c>
      <c r="P23" s="103"/>
    </row>
    <row r="24" spans="2:16" ht="14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247"/>
      <c r="N24" s="247" t="s">
        <v>569</v>
      </c>
      <c r="O24" s="151">
        <f>SUM(O22:O23)</f>
        <v>552</v>
      </c>
      <c r="P24" s="103"/>
    </row>
    <row r="25" spans="2:16" ht="14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247"/>
      <c r="N25" s="247"/>
      <c r="O25" s="248"/>
      <c r="P25" s="103"/>
    </row>
    <row r="26" spans="2:16" ht="14.25">
      <c r="B26" s="103"/>
      <c r="C26" s="103"/>
      <c r="D26" s="103"/>
      <c r="E26" s="103"/>
      <c r="F26" s="103"/>
      <c r="G26" s="103"/>
      <c r="H26" s="103"/>
      <c r="I26" s="103"/>
      <c r="J26" s="103" t="s">
        <v>571</v>
      </c>
      <c r="K26" s="103"/>
      <c r="L26" s="103"/>
      <c r="M26" s="247"/>
      <c r="N26" s="247" t="s">
        <v>604</v>
      </c>
      <c r="O26" s="153">
        <v>0</v>
      </c>
      <c r="P26" s="103"/>
    </row>
    <row r="27" spans="2:16" ht="14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247"/>
      <c r="N27" s="247" t="s">
        <v>605</v>
      </c>
      <c r="O27" s="153">
        <v>0</v>
      </c>
      <c r="P27" s="103"/>
    </row>
    <row r="28" spans="2:16" ht="14.2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247"/>
      <c r="N28" s="247" t="s">
        <v>569</v>
      </c>
      <c r="O28" s="151">
        <f>SUM(O26:O27)</f>
        <v>0</v>
      </c>
      <c r="P28" s="103"/>
    </row>
    <row r="29" spans="2:16" ht="14.2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247"/>
      <c r="N29" s="247"/>
      <c r="O29" s="248"/>
      <c r="P29" s="103"/>
    </row>
    <row r="30" spans="2:16" ht="14.25">
      <c r="B30" s="103"/>
      <c r="C30" s="103"/>
      <c r="D30" s="103"/>
      <c r="E30" s="103"/>
      <c r="F30" s="103"/>
      <c r="G30" s="103"/>
      <c r="H30" s="103"/>
      <c r="I30" s="103"/>
      <c r="J30" s="103" t="s">
        <v>572</v>
      </c>
      <c r="K30" s="103"/>
      <c r="L30" s="103"/>
      <c r="M30" s="247"/>
      <c r="N30" s="247" t="s">
        <v>604</v>
      </c>
      <c r="O30" s="153">
        <v>888</v>
      </c>
      <c r="P30" s="103"/>
    </row>
    <row r="31" spans="2:16" ht="14.2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247"/>
      <c r="N31" s="247" t="s">
        <v>605</v>
      </c>
      <c r="O31" s="153">
        <v>240</v>
      </c>
      <c r="P31" s="103"/>
    </row>
    <row r="32" spans="2:16" ht="14.2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247"/>
      <c r="N32" s="247" t="s">
        <v>569</v>
      </c>
      <c r="O32" s="151">
        <f>SUM(O30:O31)</f>
        <v>1128</v>
      </c>
      <c r="P32" s="103"/>
    </row>
    <row r="33" spans="2:16" ht="14.2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247"/>
      <c r="N33" s="247"/>
      <c r="O33" s="248"/>
      <c r="P33" s="103"/>
    </row>
    <row r="34" spans="2:16" ht="14.25">
      <c r="B34" s="103"/>
      <c r="C34" s="103"/>
      <c r="D34" s="103"/>
      <c r="E34" s="103"/>
      <c r="F34" s="103"/>
      <c r="G34" s="103"/>
      <c r="H34" s="103"/>
      <c r="I34" s="103"/>
      <c r="J34" s="331" t="s">
        <v>608</v>
      </c>
      <c r="K34" s="332"/>
      <c r="L34" s="333"/>
      <c r="M34" s="247"/>
      <c r="N34" s="247" t="s">
        <v>604</v>
      </c>
      <c r="O34" s="153">
        <v>24276</v>
      </c>
      <c r="P34" s="103"/>
    </row>
    <row r="35" spans="2:16" ht="14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247"/>
      <c r="N35" s="247" t="s">
        <v>605</v>
      </c>
      <c r="O35" s="153">
        <v>6555</v>
      </c>
      <c r="P35" s="103"/>
    </row>
    <row r="36" spans="2:16" ht="14.2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247"/>
      <c r="N36" s="247" t="s">
        <v>569</v>
      </c>
      <c r="O36" s="151">
        <f>SUM(O34:O35)</f>
        <v>30831</v>
      </c>
      <c r="P36" s="103"/>
    </row>
    <row r="37" spans="2:16" ht="14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247"/>
      <c r="N37" s="247"/>
      <c r="O37" s="248"/>
      <c r="P37" s="103"/>
    </row>
    <row r="38" spans="2:16" ht="14.25">
      <c r="B38" s="103"/>
      <c r="C38" s="103"/>
      <c r="D38" s="103"/>
      <c r="E38" s="103"/>
      <c r="F38" s="103"/>
      <c r="G38" s="103"/>
      <c r="H38" s="103"/>
      <c r="I38" s="103"/>
      <c r="J38" s="103" t="s">
        <v>573</v>
      </c>
      <c r="K38" s="103"/>
      <c r="L38" s="103"/>
      <c r="M38" s="247"/>
      <c r="N38" s="247" t="s">
        <v>604</v>
      </c>
      <c r="O38" s="153">
        <v>236</v>
      </c>
      <c r="P38" s="103"/>
    </row>
    <row r="39" spans="2:16" ht="14.2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247"/>
      <c r="N39" s="247" t="s">
        <v>605</v>
      </c>
      <c r="O39" s="153">
        <v>64</v>
      </c>
      <c r="P39" s="103"/>
    </row>
    <row r="40" spans="2:16" ht="14.2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247"/>
      <c r="N40" s="247" t="s">
        <v>569</v>
      </c>
      <c r="O40" s="151">
        <f>SUM(O38:O39)</f>
        <v>300</v>
      </c>
      <c r="P40" s="103"/>
    </row>
    <row r="41" spans="2:16" ht="12.7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247"/>
      <c r="N41" s="247"/>
      <c r="O41" s="247"/>
      <c r="P41" s="103"/>
    </row>
    <row r="42" spans="2:16" s="45" customFormat="1" ht="14.25">
      <c r="B42" s="251"/>
      <c r="C42" s="251" t="s">
        <v>1</v>
      </c>
      <c r="D42" s="251"/>
      <c r="E42" s="252"/>
      <c r="F42" s="252"/>
      <c r="G42" s="251"/>
      <c r="H42" s="151">
        <f>+H7+H12+H16</f>
        <v>85278</v>
      </c>
      <c r="I42" s="251"/>
      <c r="J42" s="251"/>
      <c r="K42" s="251" t="s">
        <v>574</v>
      </c>
      <c r="L42" s="251"/>
      <c r="M42" s="252"/>
      <c r="N42" s="252"/>
      <c r="O42" s="151">
        <f>O7+O12+O16+O20+O24+O28+O32+O36+O40</f>
        <v>54724</v>
      </c>
      <c r="P42" s="252"/>
    </row>
    <row r="43" spans="2:16" s="45" customFormat="1" ht="14.25">
      <c r="B43" s="251"/>
      <c r="C43" s="251" t="s">
        <v>468</v>
      </c>
      <c r="D43" s="251"/>
      <c r="E43" s="252"/>
      <c r="F43" s="252"/>
      <c r="G43" s="251"/>
      <c r="H43" s="151">
        <f>+H7+H12</f>
        <v>84279</v>
      </c>
      <c r="I43" s="251"/>
      <c r="J43" s="251"/>
      <c r="K43" s="251"/>
      <c r="L43" s="251"/>
      <c r="M43" s="252"/>
      <c r="N43" s="252"/>
      <c r="O43" s="251"/>
      <c r="P43" s="251"/>
    </row>
    <row r="44" spans="2:16" ht="12.75">
      <c r="B44" s="103"/>
      <c r="C44" s="103"/>
      <c r="D44" s="103"/>
      <c r="E44" s="247"/>
      <c r="F44" s="247"/>
      <c r="G44" s="103"/>
      <c r="H44" s="103"/>
      <c r="I44" s="103"/>
      <c r="J44" s="103"/>
      <c r="K44" s="103"/>
      <c r="L44" s="103"/>
      <c r="M44" s="247"/>
      <c r="N44" s="247"/>
      <c r="O44" s="103"/>
      <c r="P44" s="103"/>
    </row>
    <row r="45" spans="2:16" ht="15">
      <c r="B45" s="329" t="s">
        <v>60</v>
      </c>
      <c r="C45" s="329"/>
      <c r="D45" s="329"/>
      <c r="E45" s="329"/>
      <c r="F45" s="329"/>
      <c r="G45" s="329"/>
      <c r="H45" s="329"/>
      <c r="I45" s="103"/>
      <c r="J45" s="329" t="s">
        <v>55</v>
      </c>
      <c r="K45" s="329"/>
      <c r="L45" s="329"/>
      <c r="M45" s="329"/>
      <c r="N45" s="329"/>
      <c r="O45" s="329"/>
      <c r="P45" s="329"/>
    </row>
    <row r="46" spans="2:16" ht="12.7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 ht="14.25">
      <c r="B47" s="103"/>
      <c r="C47" s="103"/>
      <c r="D47" s="103"/>
      <c r="E47" s="103"/>
      <c r="F47" s="103"/>
      <c r="G47" s="103"/>
      <c r="H47" s="103"/>
      <c r="I47" s="103"/>
      <c r="J47" s="103" t="s">
        <v>503</v>
      </c>
      <c r="K47" s="103"/>
      <c r="L47" s="103"/>
      <c r="M47" s="103"/>
      <c r="N47" s="103"/>
      <c r="O47" s="103" t="s">
        <v>604</v>
      </c>
      <c r="P47" s="153">
        <v>2481</v>
      </c>
    </row>
    <row r="48" spans="2:16" ht="14.25">
      <c r="B48" s="103"/>
      <c r="C48" s="103"/>
      <c r="D48" s="103"/>
      <c r="E48" s="247"/>
      <c r="F48" s="103"/>
      <c r="G48" s="103"/>
      <c r="H48" s="247"/>
      <c r="I48" s="103"/>
      <c r="J48" s="103" t="s">
        <v>498</v>
      </c>
      <c r="K48" s="103"/>
      <c r="L48" s="103"/>
      <c r="M48" s="247"/>
      <c r="N48" s="103"/>
      <c r="O48" s="103" t="s">
        <v>605</v>
      </c>
      <c r="P48" s="153">
        <v>670</v>
      </c>
    </row>
    <row r="49" spans="2:16" ht="14.25">
      <c r="B49" s="103"/>
      <c r="C49" s="103"/>
      <c r="D49" s="103"/>
      <c r="E49" s="247"/>
      <c r="F49" s="103"/>
      <c r="G49" s="103"/>
      <c r="H49" s="247"/>
      <c r="I49" s="103"/>
      <c r="J49" s="103"/>
      <c r="K49" s="103"/>
      <c r="L49" s="103"/>
      <c r="M49" s="247"/>
      <c r="N49" s="103"/>
      <c r="O49" s="103" t="s">
        <v>569</v>
      </c>
      <c r="P49" s="151">
        <f>SUM(P47:P48)</f>
        <v>3151</v>
      </c>
    </row>
    <row r="50" spans="2:16" ht="12.75">
      <c r="B50" s="103"/>
      <c r="C50" s="103"/>
      <c r="D50" s="103"/>
      <c r="E50" s="247"/>
      <c r="F50" s="103"/>
      <c r="G50" s="103"/>
      <c r="H50" s="247"/>
      <c r="I50" s="103"/>
      <c r="J50" s="103"/>
      <c r="K50" s="103"/>
      <c r="L50" s="103"/>
      <c r="M50" s="247"/>
      <c r="N50" s="103"/>
      <c r="O50" s="103"/>
      <c r="P50" s="247"/>
    </row>
    <row r="51" spans="2:16" ht="14.25">
      <c r="B51" s="103"/>
      <c r="C51" s="103"/>
      <c r="D51" s="103"/>
      <c r="E51" s="247"/>
      <c r="F51" s="103"/>
      <c r="G51" s="103"/>
      <c r="H51" s="247"/>
      <c r="I51" s="103"/>
      <c r="J51" s="331" t="s">
        <v>611</v>
      </c>
      <c r="K51" s="332"/>
      <c r="L51" s="332"/>
      <c r="M51" s="333"/>
      <c r="N51" s="103"/>
      <c r="O51" s="103" t="s">
        <v>604</v>
      </c>
      <c r="P51" s="153">
        <v>40</v>
      </c>
    </row>
    <row r="52" spans="2:16" ht="14.25">
      <c r="B52" s="103"/>
      <c r="C52" s="103"/>
      <c r="D52" s="103"/>
      <c r="E52" s="247"/>
      <c r="F52" s="103"/>
      <c r="G52" s="103"/>
      <c r="H52" s="247"/>
      <c r="I52" s="103"/>
      <c r="J52" s="103"/>
      <c r="K52" s="103"/>
      <c r="L52" s="103"/>
      <c r="M52" s="247"/>
      <c r="N52" s="103"/>
      <c r="O52" s="103" t="s">
        <v>605</v>
      </c>
      <c r="P52" s="153">
        <v>11</v>
      </c>
    </row>
    <row r="53" spans="2:16" ht="14.25">
      <c r="B53" s="103"/>
      <c r="C53" s="103"/>
      <c r="D53" s="103"/>
      <c r="E53" s="247"/>
      <c r="F53" s="103"/>
      <c r="G53" s="103"/>
      <c r="H53" s="247"/>
      <c r="I53" s="103"/>
      <c r="J53" s="103"/>
      <c r="K53" s="103"/>
      <c r="L53" s="103"/>
      <c r="M53" s="247"/>
      <c r="N53" s="103"/>
      <c r="O53" s="103" t="s">
        <v>569</v>
      </c>
      <c r="P53" s="151">
        <f>SUM(P51:P52)</f>
        <v>51</v>
      </c>
    </row>
    <row r="54" spans="2:16" ht="12.75">
      <c r="B54" s="103"/>
      <c r="C54" s="103"/>
      <c r="D54" s="103"/>
      <c r="E54" s="247"/>
      <c r="F54" s="103"/>
      <c r="G54" s="103"/>
      <c r="H54" s="247"/>
      <c r="I54" s="103"/>
      <c r="J54" s="103"/>
      <c r="K54" s="103"/>
      <c r="L54" s="103"/>
      <c r="M54" s="247"/>
      <c r="N54" s="103"/>
      <c r="O54" s="103"/>
      <c r="P54" s="247"/>
    </row>
    <row r="55" spans="2:16" ht="14.25">
      <c r="B55" s="103"/>
      <c r="C55" s="103"/>
      <c r="D55" s="103"/>
      <c r="E55" s="247"/>
      <c r="F55" s="103"/>
      <c r="G55" s="103"/>
      <c r="H55" s="247"/>
      <c r="I55" s="103"/>
      <c r="J55" s="103" t="s">
        <v>609</v>
      </c>
      <c r="K55" s="103"/>
      <c r="L55" s="103"/>
      <c r="M55" s="247"/>
      <c r="N55" s="103"/>
      <c r="O55" s="103" t="s">
        <v>604</v>
      </c>
      <c r="P55" s="153">
        <v>945</v>
      </c>
    </row>
    <row r="56" spans="2:16" ht="14.25">
      <c r="B56" s="103"/>
      <c r="C56" s="103"/>
      <c r="D56" s="103"/>
      <c r="E56" s="247"/>
      <c r="F56" s="103"/>
      <c r="G56" s="103"/>
      <c r="H56" s="247"/>
      <c r="I56" s="103"/>
      <c r="J56" s="103"/>
      <c r="K56" s="103"/>
      <c r="L56" s="103"/>
      <c r="M56" s="247"/>
      <c r="N56" s="103"/>
      <c r="O56" s="103" t="s">
        <v>605</v>
      </c>
      <c r="P56" s="153">
        <v>54</v>
      </c>
    </row>
    <row r="57" spans="2:16" ht="14.25">
      <c r="B57" s="103"/>
      <c r="C57" s="103"/>
      <c r="D57" s="103"/>
      <c r="E57" s="247"/>
      <c r="F57" s="103"/>
      <c r="G57" s="103"/>
      <c r="H57" s="247"/>
      <c r="I57" s="103"/>
      <c r="J57" s="103"/>
      <c r="K57" s="103"/>
      <c r="L57" s="103"/>
      <c r="M57" s="247"/>
      <c r="N57" s="103"/>
      <c r="O57" s="103" t="s">
        <v>569</v>
      </c>
      <c r="P57" s="151">
        <f>SUM(P55:P56)</f>
        <v>999</v>
      </c>
    </row>
    <row r="58" spans="2:16" ht="12.75">
      <c r="B58" s="103"/>
      <c r="C58" s="103"/>
      <c r="D58" s="103"/>
      <c r="E58" s="247"/>
      <c r="F58" s="103"/>
      <c r="G58" s="103"/>
      <c r="H58" s="247"/>
      <c r="I58" s="103"/>
      <c r="J58" s="103"/>
      <c r="K58" s="103"/>
      <c r="L58" s="103"/>
      <c r="M58" s="247"/>
      <c r="N58" s="103"/>
      <c r="O58" s="103"/>
      <c r="P58" s="247"/>
    </row>
    <row r="59" spans="2:16" ht="14.25">
      <c r="B59" s="103"/>
      <c r="C59" s="103"/>
      <c r="D59" s="103"/>
      <c r="E59" s="247"/>
      <c r="F59" s="103"/>
      <c r="G59" s="103"/>
      <c r="H59" s="247"/>
      <c r="I59" s="103"/>
      <c r="J59" s="103" t="s">
        <v>612</v>
      </c>
      <c r="K59" s="103"/>
      <c r="L59" s="103"/>
      <c r="M59" s="247"/>
      <c r="N59" s="103"/>
      <c r="O59" s="103" t="s">
        <v>604</v>
      </c>
      <c r="P59" s="153">
        <v>273</v>
      </c>
    </row>
    <row r="60" spans="2:16" ht="14.25">
      <c r="B60" s="103"/>
      <c r="C60" s="103"/>
      <c r="D60" s="103"/>
      <c r="E60" s="247"/>
      <c r="F60" s="103"/>
      <c r="G60" s="103"/>
      <c r="H60" s="247"/>
      <c r="I60" s="103"/>
      <c r="J60" s="103"/>
      <c r="K60" s="103"/>
      <c r="L60" s="103"/>
      <c r="M60" s="247"/>
      <c r="N60" s="103"/>
      <c r="O60" s="103" t="s">
        <v>605</v>
      </c>
      <c r="P60" s="153">
        <v>74</v>
      </c>
    </row>
    <row r="61" spans="2:16" ht="14.25">
      <c r="B61" s="103"/>
      <c r="C61" s="103"/>
      <c r="D61" s="103"/>
      <c r="E61" s="247"/>
      <c r="F61" s="103"/>
      <c r="G61" s="103"/>
      <c r="H61" s="247"/>
      <c r="I61" s="103"/>
      <c r="J61" s="103"/>
      <c r="K61" s="103"/>
      <c r="L61" s="103"/>
      <c r="M61" s="247"/>
      <c r="N61" s="103"/>
      <c r="O61" s="103" t="s">
        <v>569</v>
      </c>
      <c r="P61" s="151">
        <f>SUM(P59:P60)</f>
        <v>347</v>
      </c>
    </row>
    <row r="62" spans="2:16" ht="12.75">
      <c r="B62" s="103"/>
      <c r="C62" s="103"/>
      <c r="D62" s="103"/>
      <c r="E62" s="247"/>
      <c r="F62" s="103"/>
      <c r="G62" s="103"/>
      <c r="H62" s="247"/>
      <c r="I62" s="103"/>
      <c r="J62" s="103"/>
      <c r="K62" s="103"/>
      <c r="L62" s="103"/>
      <c r="M62" s="247"/>
      <c r="N62" s="103"/>
      <c r="O62" s="103"/>
      <c r="P62" s="247"/>
    </row>
    <row r="63" spans="2:17" ht="14.25">
      <c r="B63" s="103"/>
      <c r="C63" s="103"/>
      <c r="D63" s="103"/>
      <c r="E63" s="247"/>
      <c r="F63" s="103"/>
      <c r="G63" s="103"/>
      <c r="H63" s="247"/>
      <c r="I63" s="103"/>
      <c r="J63" s="103" t="s">
        <v>541</v>
      </c>
      <c r="K63" s="103"/>
      <c r="L63" s="103"/>
      <c r="M63" s="247"/>
      <c r="N63" s="103"/>
      <c r="O63" s="103" t="s">
        <v>604</v>
      </c>
      <c r="P63" s="153">
        <v>7059</v>
      </c>
      <c r="Q63" s="51"/>
    </row>
    <row r="64" spans="2:16" ht="14.25">
      <c r="B64" s="103"/>
      <c r="C64" s="103"/>
      <c r="D64" s="103"/>
      <c r="E64" s="247"/>
      <c r="F64" s="103"/>
      <c r="G64" s="103"/>
      <c r="H64" s="247"/>
      <c r="I64" s="103"/>
      <c r="J64" s="103"/>
      <c r="K64" s="103"/>
      <c r="L64" s="103"/>
      <c r="M64" s="247"/>
      <c r="N64" s="103"/>
      <c r="O64" s="103" t="s">
        <v>605</v>
      </c>
      <c r="P64" s="153">
        <v>1906</v>
      </c>
    </row>
    <row r="65" spans="2:16" ht="14.25">
      <c r="B65" s="103"/>
      <c r="C65" s="103"/>
      <c r="D65" s="103"/>
      <c r="E65" s="247"/>
      <c r="F65" s="103"/>
      <c r="G65" s="103"/>
      <c r="H65" s="247"/>
      <c r="I65" s="103"/>
      <c r="J65" s="103"/>
      <c r="K65" s="103"/>
      <c r="L65" s="103"/>
      <c r="M65" s="247"/>
      <c r="N65" s="103"/>
      <c r="O65" s="103" t="s">
        <v>569</v>
      </c>
      <c r="P65" s="151">
        <f>SUM(P63:P64)</f>
        <v>8965</v>
      </c>
    </row>
    <row r="66" spans="2:16" ht="12.75">
      <c r="B66" s="103"/>
      <c r="C66" s="103"/>
      <c r="D66" s="103"/>
      <c r="E66" s="247"/>
      <c r="F66" s="103"/>
      <c r="G66" s="103"/>
      <c r="H66" s="247"/>
      <c r="I66" s="103"/>
      <c r="J66" s="103"/>
      <c r="K66" s="103"/>
      <c r="L66" s="103"/>
      <c r="M66" s="247"/>
      <c r="N66" s="103"/>
      <c r="O66" s="103"/>
      <c r="P66" s="247"/>
    </row>
    <row r="67" spans="2:16" ht="14.25">
      <c r="B67" s="103"/>
      <c r="C67" s="103"/>
      <c r="D67" s="103"/>
      <c r="E67" s="247"/>
      <c r="F67" s="103"/>
      <c r="G67" s="103"/>
      <c r="H67" s="247"/>
      <c r="I67" s="103"/>
      <c r="J67" s="103" t="s">
        <v>504</v>
      </c>
      <c r="K67" s="103"/>
      <c r="L67" s="103"/>
      <c r="M67" s="247"/>
      <c r="N67" s="103"/>
      <c r="O67" s="103" t="s">
        <v>604</v>
      </c>
      <c r="P67" s="153">
        <v>1008</v>
      </c>
    </row>
    <row r="68" spans="2:16" ht="12.75">
      <c r="B68" s="103"/>
      <c r="C68" s="103"/>
      <c r="D68" s="251"/>
      <c r="E68" s="252"/>
      <c r="F68" s="252"/>
      <c r="G68" s="253"/>
      <c r="H68" s="254">
        <f>SUM(H46:H67)</f>
        <v>0</v>
      </c>
      <c r="I68" s="103"/>
      <c r="J68" s="103"/>
      <c r="K68" s="103"/>
      <c r="L68" s="103"/>
      <c r="M68" s="247"/>
      <c r="N68" s="247"/>
      <c r="O68" s="103"/>
      <c r="P68" s="247"/>
    </row>
    <row r="69" spans="2:16" ht="14.25">
      <c r="B69" s="103"/>
      <c r="C69" s="251" t="s">
        <v>468</v>
      </c>
      <c r="D69" s="251"/>
      <c r="E69" s="251"/>
      <c r="F69" s="251"/>
      <c r="G69" s="251"/>
      <c r="H69" s="254">
        <v>0</v>
      </c>
      <c r="I69" s="103"/>
      <c r="J69" s="103"/>
      <c r="K69" s="103"/>
      <c r="L69" s="251" t="s">
        <v>575</v>
      </c>
      <c r="M69" s="247"/>
      <c r="N69" s="252"/>
      <c r="O69" s="253"/>
      <c r="P69" s="151">
        <f>P49+P53+P61+P65+P57+P67</f>
        <v>14521</v>
      </c>
    </row>
    <row r="70" spans="2:16" ht="12.7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252"/>
      <c r="N70" s="103"/>
      <c r="O70" s="103"/>
      <c r="P70" s="255"/>
    </row>
    <row r="71" spans="2:16" s="47" customFormat="1" ht="15">
      <c r="B71" s="256" t="s">
        <v>385</v>
      </c>
      <c r="C71" s="256"/>
      <c r="D71" s="256"/>
      <c r="E71" s="256"/>
      <c r="F71" s="256"/>
      <c r="G71" s="256"/>
      <c r="H71" s="256"/>
      <c r="I71" s="256"/>
      <c r="J71" s="256" t="s">
        <v>385</v>
      </c>
      <c r="K71" s="256"/>
      <c r="L71" s="256"/>
      <c r="M71" s="251"/>
      <c r="N71" s="256"/>
      <c r="O71" s="256"/>
      <c r="P71" s="257"/>
    </row>
    <row r="72" spans="2:16" s="47" customFormat="1" ht="15">
      <c r="B72" s="256"/>
      <c r="C72" s="256"/>
      <c r="D72" s="256"/>
      <c r="E72" s="256"/>
      <c r="F72" s="256"/>
      <c r="G72" s="256"/>
      <c r="H72" s="256"/>
      <c r="I72" s="256"/>
      <c r="J72" s="103" t="s">
        <v>610</v>
      </c>
      <c r="K72" s="256"/>
      <c r="L72" s="256"/>
      <c r="M72" s="103"/>
      <c r="N72" s="256"/>
      <c r="O72" s="256"/>
      <c r="P72" s="151">
        <f>P55</f>
        <v>945</v>
      </c>
    </row>
    <row r="73" spans="2:16" s="47" customFormat="1" ht="15">
      <c r="B73" s="256"/>
      <c r="C73" s="256"/>
      <c r="D73" s="256"/>
      <c r="E73" s="256"/>
      <c r="F73" s="256"/>
      <c r="G73" s="256"/>
      <c r="H73" s="256"/>
      <c r="I73" s="256"/>
      <c r="J73" s="103" t="s">
        <v>448</v>
      </c>
      <c r="K73" s="256"/>
      <c r="L73" s="256"/>
      <c r="M73" s="103"/>
      <c r="N73" s="256"/>
      <c r="O73" s="256"/>
      <c r="P73" s="151">
        <f>P67</f>
        <v>1008</v>
      </c>
    </row>
    <row r="74" spans="2:16" s="47" customFormat="1" ht="15">
      <c r="B74" s="256"/>
      <c r="C74" s="256"/>
      <c r="D74" s="256"/>
      <c r="E74" s="256"/>
      <c r="F74" s="256"/>
      <c r="G74" s="256"/>
      <c r="H74" s="256"/>
      <c r="I74" s="256"/>
      <c r="J74" s="331" t="s">
        <v>619</v>
      </c>
      <c r="K74" s="332"/>
      <c r="L74" s="332"/>
      <c r="M74" s="333"/>
      <c r="N74" s="256"/>
      <c r="O74" s="256"/>
      <c r="P74" s="151">
        <f>P47+P51</f>
        <v>2521</v>
      </c>
    </row>
    <row r="75" spans="2:16" s="47" customFormat="1" ht="15">
      <c r="B75" s="103"/>
      <c r="C75" s="103"/>
      <c r="D75" s="256"/>
      <c r="E75" s="256"/>
      <c r="F75" s="256"/>
      <c r="G75" s="256"/>
      <c r="H75" s="248"/>
      <c r="I75" s="256"/>
      <c r="J75" s="103" t="s">
        <v>445</v>
      </c>
      <c r="K75" s="256"/>
      <c r="L75" s="256"/>
      <c r="M75" s="256"/>
      <c r="N75" s="256"/>
      <c r="O75" s="256"/>
      <c r="P75" s="151">
        <f>P63+P59</f>
        <v>7332</v>
      </c>
    </row>
    <row r="76" spans="2:16" s="47" customFormat="1" ht="15">
      <c r="B76" s="103" t="s">
        <v>606</v>
      </c>
      <c r="C76" s="331" t="s">
        <v>607</v>
      </c>
      <c r="D76" s="332"/>
      <c r="E76" s="332"/>
      <c r="F76" s="333"/>
      <c r="G76" s="256"/>
      <c r="H76" s="151">
        <f>H16</f>
        <v>999</v>
      </c>
      <c r="I76" s="256"/>
      <c r="J76" s="103" t="s">
        <v>449</v>
      </c>
      <c r="K76" s="256"/>
      <c r="L76" s="256"/>
      <c r="M76" s="256"/>
      <c r="N76" s="256"/>
      <c r="O76" s="256"/>
      <c r="P76" s="151">
        <f>P48+P60+P64+P52+P56</f>
        <v>2715</v>
      </c>
    </row>
    <row r="77" spans="2:16" ht="15">
      <c r="B77" s="103" t="s">
        <v>540</v>
      </c>
      <c r="C77" s="331" t="s">
        <v>577</v>
      </c>
      <c r="D77" s="332"/>
      <c r="E77" s="332"/>
      <c r="F77" s="333"/>
      <c r="G77" s="103"/>
      <c r="H77" s="151">
        <f>H43</f>
        <v>84279</v>
      </c>
      <c r="I77" s="103"/>
      <c r="J77" s="103" t="s">
        <v>430</v>
      </c>
      <c r="K77" s="103"/>
      <c r="L77" s="103"/>
      <c r="M77" s="256"/>
      <c r="N77" s="103"/>
      <c r="O77" s="103"/>
      <c r="P77" s="151">
        <f>O5+O10+O14+O18+O22+O26+O30+O34+O38</f>
        <v>43260</v>
      </c>
    </row>
    <row r="78" spans="1:16" ht="15">
      <c r="A78" s="46"/>
      <c r="B78" s="103"/>
      <c r="C78" s="103"/>
      <c r="D78" s="103"/>
      <c r="E78" s="103"/>
      <c r="F78" s="103"/>
      <c r="G78" s="103"/>
      <c r="H78" s="247"/>
      <c r="I78" s="103"/>
      <c r="J78" s="103" t="s">
        <v>431</v>
      </c>
      <c r="K78" s="103"/>
      <c r="L78" s="103"/>
      <c r="M78" s="256"/>
      <c r="N78" s="103"/>
      <c r="O78" s="103"/>
      <c r="P78" s="258">
        <f>O6+O11+O15+O19+O23+O27+O31+O35+O39</f>
        <v>11464</v>
      </c>
    </row>
    <row r="79" spans="2:17" s="45" customFormat="1" ht="14.25">
      <c r="B79" s="251" t="s">
        <v>569</v>
      </c>
      <c r="C79" s="251"/>
      <c r="D79" s="251"/>
      <c r="E79" s="251"/>
      <c r="F79" s="251"/>
      <c r="G79" s="251"/>
      <c r="H79" s="151">
        <f>SUM(H76:H78)</f>
        <v>85278</v>
      </c>
      <c r="I79" s="251"/>
      <c r="J79" s="251" t="s">
        <v>576</v>
      </c>
      <c r="K79" s="251"/>
      <c r="L79" s="251"/>
      <c r="M79" s="103"/>
      <c r="N79" s="251"/>
      <c r="O79" s="259"/>
      <c r="P79" s="129">
        <f>SUM(P72:P78)</f>
        <v>69245</v>
      </c>
      <c r="Q79" s="246"/>
    </row>
    <row r="80" spans="12:17" ht="14.25">
      <c r="L80" s="61"/>
      <c r="M80" s="62"/>
      <c r="N80" s="61"/>
      <c r="O80" s="244"/>
      <c r="P80" s="245"/>
      <c r="Q80" s="92"/>
    </row>
    <row r="81" spans="12:14" ht="12.75">
      <c r="L81" s="61"/>
      <c r="M81" s="63"/>
      <c r="N81" s="61"/>
    </row>
    <row r="82" spans="12:14" ht="12.75">
      <c r="L82" s="61"/>
      <c r="M82" s="61"/>
      <c r="N82" s="61"/>
    </row>
    <row r="85" ht="12.75">
      <c r="J85" s="46"/>
    </row>
  </sheetData>
  <sheetProtection/>
  <mergeCells count="11">
    <mergeCell ref="B45:H45"/>
    <mergeCell ref="J45:P45"/>
    <mergeCell ref="H1:J1"/>
    <mergeCell ref="J9:L9"/>
    <mergeCell ref="C77:F77"/>
    <mergeCell ref="C76:F76"/>
    <mergeCell ref="J34:L34"/>
    <mergeCell ref="J51:M51"/>
    <mergeCell ref="J74:M74"/>
    <mergeCell ref="B3:H3"/>
    <mergeCell ref="J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&amp;R1./c. sz. melléklet e Ft-ban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75"/>
  <sheetViews>
    <sheetView zoomScalePageLayoutView="0" workbookViewId="0" topLeftCell="A1">
      <selection activeCell="G74" sqref="G7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4.8515625" style="0" customWidth="1"/>
    <col min="4" max="4" width="35.28125" style="0" bestFit="1" customWidth="1"/>
    <col min="5" max="5" width="10.00390625" style="0" bestFit="1" customWidth="1"/>
    <col min="6" max="6" width="8.8515625" style="0" bestFit="1" customWidth="1"/>
    <col min="7" max="7" width="8.8515625" style="0" customWidth="1"/>
    <col min="8" max="8" width="11.8515625" style="1" bestFit="1" customWidth="1"/>
  </cols>
  <sheetData>
    <row r="1" spans="1:8" ht="14.25">
      <c r="A1" s="121"/>
      <c r="B1" s="121"/>
      <c r="C1" s="121"/>
      <c r="D1" s="334" t="s">
        <v>122</v>
      </c>
      <c r="E1" s="325"/>
      <c r="F1" s="325"/>
      <c r="G1" s="81" t="s">
        <v>531</v>
      </c>
      <c r="H1" s="81" t="s">
        <v>531</v>
      </c>
    </row>
    <row r="2" spans="1:8" ht="14.25">
      <c r="A2" s="121"/>
      <c r="B2" s="121"/>
      <c r="C2" s="121"/>
      <c r="D2" s="335" t="s">
        <v>505</v>
      </c>
      <c r="E2" s="335"/>
      <c r="F2" s="335"/>
      <c r="G2" s="133"/>
      <c r="H2" s="133"/>
    </row>
    <row r="3" spans="1:8" ht="14.25">
      <c r="A3" s="134" t="s">
        <v>107</v>
      </c>
      <c r="B3" s="134"/>
      <c r="C3" s="134"/>
      <c r="D3" s="134"/>
      <c r="E3" s="134" t="s">
        <v>490</v>
      </c>
      <c r="F3" s="134"/>
      <c r="G3" s="135" t="s">
        <v>631</v>
      </c>
      <c r="H3" s="135" t="s">
        <v>496</v>
      </c>
    </row>
    <row r="4" spans="1:9" ht="14.25">
      <c r="A4" s="135" t="s">
        <v>217</v>
      </c>
      <c r="B4" s="135" t="s">
        <v>218</v>
      </c>
      <c r="C4" s="135"/>
      <c r="D4" s="135"/>
      <c r="E4" s="150">
        <f>SUM(E5:E7)</f>
        <v>177977.863</v>
      </c>
      <c r="F4" s="150"/>
      <c r="G4" s="374">
        <v>250140</v>
      </c>
      <c r="H4" s="151">
        <v>260497</v>
      </c>
      <c r="I4" s="39"/>
    </row>
    <row r="5" spans="1:9" ht="14.25">
      <c r="A5" s="135"/>
      <c r="B5" s="135" t="s">
        <v>219</v>
      </c>
      <c r="C5" s="135" t="s">
        <v>220</v>
      </c>
      <c r="D5" s="135"/>
      <c r="E5" s="150">
        <f>('1.Támogatás össz'!B50)/1000</f>
        <v>148856.416</v>
      </c>
      <c r="F5" s="150"/>
      <c r="G5" s="150">
        <v>160648</v>
      </c>
      <c r="H5" s="152">
        <v>162861</v>
      </c>
      <c r="I5" s="39"/>
    </row>
    <row r="6" spans="1:9" ht="14.25">
      <c r="A6" s="135"/>
      <c r="B6" s="135" t="s">
        <v>566</v>
      </c>
      <c r="C6" s="336"/>
      <c r="D6" s="337"/>
      <c r="E6" s="150"/>
      <c r="F6" s="150"/>
      <c r="G6" s="150">
        <v>429</v>
      </c>
      <c r="H6" s="152"/>
      <c r="I6" s="39"/>
    </row>
    <row r="7" spans="1:9" ht="14.25">
      <c r="A7" s="135"/>
      <c r="B7" s="135" t="s">
        <v>413</v>
      </c>
      <c r="C7" s="135" t="s">
        <v>414</v>
      </c>
      <c r="D7" s="135"/>
      <c r="E7" s="150">
        <f>('1.Támogatás össz'!B71)/1000</f>
        <v>29121.447</v>
      </c>
      <c r="F7" s="150"/>
      <c r="G7" s="150">
        <v>89063</v>
      </c>
      <c r="H7" s="152">
        <v>97636</v>
      </c>
      <c r="I7" s="39"/>
    </row>
    <row r="8" spans="1:9" ht="14.25">
      <c r="A8" s="135" t="s">
        <v>221</v>
      </c>
      <c r="B8" s="135" t="s">
        <v>222</v>
      </c>
      <c r="C8" s="135"/>
      <c r="D8" s="135"/>
      <c r="E8" s="150">
        <f>SUM(E9:E10)</f>
        <v>0</v>
      </c>
      <c r="F8" s="150"/>
      <c r="G8" s="374">
        <v>85277</v>
      </c>
      <c r="H8" s="151">
        <v>84279</v>
      </c>
      <c r="I8" s="39"/>
    </row>
    <row r="9" spans="1:9" ht="14.25">
      <c r="A9" s="135"/>
      <c r="B9" s="135" t="s">
        <v>525</v>
      </c>
      <c r="C9" s="135" t="s">
        <v>102</v>
      </c>
      <c r="D9" s="135"/>
      <c r="E9" s="150">
        <f>('5.Bevételek össz'!E11)</f>
        <v>0</v>
      </c>
      <c r="F9" s="150"/>
      <c r="G9" s="374">
        <v>0</v>
      </c>
      <c r="H9" s="153">
        <v>0</v>
      </c>
      <c r="I9" s="39"/>
    </row>
    <row r="10" spans="1:9" ht="14.25">
      <c r="A10" s="135"/>
      <c r="B10" s="135" t="s">
        <v>244</v>
      </c>
      <c r="C10" s="135" t="s">
        <v>245</v>
      </c>
      <c r="D10" s="135"/>
      <c r="E10" s="150">
        <v>0</v>
      </c>
      <c r="F10" s="150"/>
      <c r="G10" s="150">
        <v>85277</v>
      </c>
      <c r="H10" s="152">
        <v>84279</v>
      </c>
      <c r="I10" s="39"/>
    </row>
    <row r="11" spans="1:9" ht="14.25">
      <c r="A11" s="135" t="s">
        <v>223</v>
      </c>
      <c r="B11" s="135" t="s">
        <v>74</v>
      </c>
      <c r="C11" s="135"/>
      <c r="D11" s="135"/>
      <c r="E11" s="150">
        <f>SUM(E12:E16)</f>
        <v>53000</v>
      </c>
      <c r="F11" s="150"/>
      <c r="G11" s="374">
        <v>53000</v>
      </c>
      <c r="H11" s="151">
        <v>55331</v>
      </c>
      <c r="I11" s="39"/>
    </row>
    <row r="12" spans="1:9" ht="14.25">
      <c r="A12" s="135"/>
      <c r="B12" s="135" t="s">
        <v>224</v>
      </c>
      <c r="C12" s="135" t="s">
        <v>225</v>
      </c>
      <c r="D12" s="135"/>
      <c r="E12" s="150">
        <v>0</v>
      </c>
      <c r="F12" s="150"/>
      <c r="G12" s="374">
        <v>0</v>
      </c>
      <c r="H12" s="153">
        <v>0</v>
      </c>
      <c r="I12" s="39"/>
    </row>
    <row r="13" spans="1:9" ht="14.25">
      <c r="A13" s="135"/>
      <c r="B13" s="135"/>
      <c r="C13" s="135" t="s">
        <v>226</v>
      </c>
      <c r="D13" s="135" t="s">
        <v>227</v>
      </c>
      <c r="E13" s="150">
        <v>45000</v>
      </c>
      <c r="F13" s="150"/>
      <c r="G13" s="374">
        <v>45000</v>
      </c>
      <c r="H13" s="153">
        <v>47176</v>
      </c>
      <c r="I13" s="39"/>
    </row>
    <row r="14" spans="1:9" ht="14.25">
      <c r="A14" s="135"/>
      <c r="B14" s="135"/>
      <c r="C14" s="135" t="s">
        <v>228</v>
      </c>
      <c r="D14" s="135" t="s">
        <v>229</v>
      </c>
      <c r="E14" s="150">
        <v>7000</v>
      </c>
      <c r="F14" s="150"/>
      <c r="G14" s="374">
        <v>7000</v>
      </c>
      <c r="H14" s="153">
        <v>7510</v>
      </c>
      <c r="I14" s="39"/>
    </row>
    <row r="15" spans="1:9" ht="14.25">
      <c r="A15" s="135"/>
      <c r="B15" s="135"/>
      <c r="C15" s="135" t="s">
        <v>230</v>
      </c>
      <c r="D15" s="135" t="s">
        <v>231</v>
      </c>
      <c r="E15" s="150"/>
      <c r="F15" s="150"/>
      <c r="G15" s="374">
        <v>0</v>
      </c>
      <c r="H15" s="153">
        <v>0</v>
      </c>
      <c r="I15" s="39"/>
    </row>
    <row r="16" spans="1:9" ht="14.25">
      <c r="A16" s="135"/>
      <c r="B16" s="135" t="s">
        <v>232</v>
      </c>
      <c r="C16" s="135" t="s">
        <v>233</v>
      </c>
      <c r="D16" s="135"/>
      <c r="E16" s="150">
        <v>1000</v>
      </c>
      <c r="F16" s="150"/>
      <c r="G16" s="374">
        <v>1000</v>
      </c>
      <c r="H16" s="153">
        <v>644</v>
      </c>
      <c r="I16" s="39"/>
    </row>
    <row r="17" spans="1:9" ht="14.25">
      <c r="A17" s="135" t="s">
        <v>234</v>
      </c>
      <c r="B17" s="135" t="s">
        <v>38</v>
      </c>
      <c r="C17" s="135"/>
      <c r="D17" s="135"/>
      <c r="E17" s="150">
        <f>('[3]Működési bev'!H12)</f>
        <v>11880</v>
      </c>
      <c r="F17" s="150"/>
      <c r="G17" s="150">
        <v>16874</v>
      </c>
      <c r="H17" s="152">
        <f>('2.Működési bev int'!H36)</f>
        <v>19018</v>
      </c>
      <c r="I17" s="39"/>
    </row>
    <row r="18" spans="1:9" ht="14.25">
      <c r="A18" s="135" t="s">
        <v>235</v>
      </c>
      <c r="B18" s="135" t="s">
        <v>236</v>
      </c>
      <c r="C18" s="135"/>
      <c r="D18" s="135"/>
      <c r="E18" s="150">
        <f>SUM(E19:E20)</f>
        <v>0</v>
      </c>
      <c r="F18" s="150"/>
      <c r="G18" s="374">
        <v>11000</v>
      </c>
      <c r="H18" s="151">
        <v>11000</v>
      </c>
      <c r="I18" s="39"/>
    </row>
    <row r="19" spans="1:9" ht="14.25">
      <c r="A19" s="135"/>
      <c r="B19" s="135" t="s">
        <v>474</v>
      </c>
      <c r="C19" s="135" t="s">
        <v>526</v>
      </c>
      <c r="D19" s="135"/>
      <c r="E19" s="150">
        <f>('5.Bevételek össz'!E20)</f>
        <v>0</v>
      </c>
      <c r="F19" s="150"/>
      <c r="G19" s="374">
        <v>11000</v>
      </c>
      <c r="H19" s="153">
        <v>11000</v>
      </c>
      <c r="I19" s="39"/>
    </row>
    <row r="20" spans="1:9" ht="14.25">
      <c r="A20" s="135"/>
      <c r="B20" s="135" t="s">
        <v>237</v>
      </c>
      <c r="C20" s="135" t="s">
        <v>238</v>
      </c>
      <c r="D20" s="135"/>
      <c r="E20" s="150">
        <v>0</v>
      </c>
      <c r="F20" s="150"/>
      <c r="G20" s="374">
        <v>0</v>
      </c>
      <c r="H20" s="153">
        <v>0</v>
      </c>
      <c r="I20" s="39"/>
    </row>
    <row r="21" spans="1:9" ht="14.25">
      <c r="A21" s="135" t="s">
        <v>239</v>
      </c>
      <c r="B21" s="135" t="s">
        <v>240</v>
      </c>
      <c r="C21" s="135"/>
      <c r="D21" s="135"/>
      <c r="E21" s="150">
        <f>E23</f>
        <v>0</v>
      </c>
      <c r="F21" s="150"/>
      <c r="G21" s="374">
        <v>1040</v>
      </c>
      <c r="H21" s="151">
        <v>1475</v>
      </c>
      <c r="I21" s="39"/>
    </row>
    <row r="22" spans="1:9" ht="14.25">
      <c r="A22" s="135"/>
      <c r="B22" s="135" t="s">
        <v>595</v>
      </c>
      <c r="C22" s="135" t="s">
        <v>596</v>
      </c>
      <c r="D22" s="135"/>
      <c r="E22" s="150"/>
      <c r="F22" s="150"/>
      <c r="G22" s="374">
        <v>0</v>
      </c>
      <c r="H22" s="153">
        <v>429</v>
      </c>
      <c r="I22" s="39"/>
    </row>
    <row r="23" spans="1:9" ht="14.25">
      <c r="A23" s="135"/>
      <c r="B23" s="135" t="s">
        <v>542</v>
      </c>
      <c r="C23" s="135" t="s">
        <v>241</v>
      </c>
      <c r="D23" s="135"/>
      <c r="E23" s="150">
        <v>0</v>
      </c>
      <c r="F23" s="150"/>
      <c r="G23" s="374">
        <v>1040</v>
      </c>
      <c r="H23" s="153">
        <v>1046</v>
      </c>
      <c r="I23" s="39"/>
    </row>
    <row r="24" spans="1:9" ht="14.25">
      <c r="A24" s="135" t="s">
        <v>242</v>
      </c>
      <c r="B24" s="135" t="s">
        <v>243</v>
      </c>
      <c r="C24" s="135"/>
      <c r="D24" s="135"/>
      <c r="E24" s="150">
        <f>E25</f>
        <v>0</v>
      </c>
      <c r="F24" s="150"/>
      <c r="G24" s="374">
        <v>0</v>
      </c>
      <c r="H24" s="151">
        <v>999</v>
      </c>
      <c r="I24" s="39"/>
    </row>
    <row r="25" spans="1:9" ht="14.25">
      <c r="A25" s="135"/>
      <c r="B25" s="135" t="s">
        <v>597</v>
      </c>
      <c r="C25" s="135" t="s">
        <v>246</v>
      </c>
      <c r="D25" s="135"/>
      <c r="E25" s="150"/>
      <c r="F25" s="150"/>
      <c r="G25" s="374">
        <v>0</v>
      </c>
      <c r="H25" s="153">
        <v>999</v>
      </c>
      <c r="I25" s="39"/>
    </row>
    <row r="26" spans="1:9" ht="14.25">
      <c r="A26" s="135" t="s">
        <v>251</v>
      </c>
      <c r="B26" s="135" t="s">
        <v>252</v>
      </c>
      <c r="C26" s="135"/>
      <c r="D26" s="135"/>
      <c r="E26" s="150">
        <f>E4+E8+E11+E17+E18+E21+E24</f>
        <v>242857.863</v>
      </c>
      <c r="F26" s="150"/>
      <c r="G26" s="374">
        <v>417331</v>
      </c>
      <c r="H26" s="151">
        <v>413600</v>
      </c>
      <c r="I26" s="39"/>
    </row>
    <row r="27" spans="1:9" ht="14.25">
      <c r="A27" s="135" t="s">
        <v>247</v>
      </c>
      <c r="B27" s="135" t="s">
        <v>248</v>
      </c>
      <c r="C27" s="135"/>
      <c r="D27" s="135"/>
      <c r="E27" s="150">
        <f>SUM(E28:E29)</f>
        <v>60307</v>
      </c>
      <c r="F27" s="150"/>
      <c r="G27" s="374">
        <v>60307</v>
      </c>
      <c r="H27" s="151">
        <v>60989</v>
      </c>
      <c r="I27" s="39"/>
    </row>
    <row r="28" spans="1:9" ht="14.25">
      <c r="A28" s="135"/>
      <c r="B28" s="135" t="s">
        <v>249</v>
      </c>
      <c r="C28" s="135" t="s">
        <v>250</v>
      </c>
      <c r="D28" s="135"/>
      <c r="E28" s="150">
        <v>55007</v>
      </c>
      <c r="F28" s="150"/>
      <c r="G28" s="374">
        <v>55007</v>
      </c>
      <c r="H28" s="153">
        <v>55007</v>
      </c>
      <c r="I28" s="39"/>
    </row>
    <row r="29" spans="1:9" ht="14.25">
      <c r="A29" s="135"/>
      <c r="B29" s="135"/>
      <c r="C29" s="135"/>
      <c r="D29" s="135"/>
      <c r="E29" s="150">
        <v>5300</v>
      </c>
      <c r="F29" s="150"/>
      <c r="G29" s="374">
        <v>5300</v>
      </c>
      <c r="H29" s="153">
        <v>5982</v>
      </c>
      <c r="I29" s="39"/>
    </row>
    <row r="30" spans="1:9" ht="14.25">
      <c r="A30" s="134" t="s">
        <v>44</v>
      </c>
      <c r="B30" s="135"/>
      <c r="C30" s="135"/>
      <c r="D30" s="135"/>
      <c r="E30" s="154">
        <f>SUM(E26:E27)</f>
        <v>303164.863</v>
      </c>
      <c r="F30" s="154"/>
      <c r="G30" s="154">
        <v>477638</v>
      </c>
      <c r="H30" s="154">
        <f>SUM(H26:H27)</f>
        <v>474589</v>
      </c>
      <c r="I30" s="39"/>
    </row>
    <row r="31" spans="1:9" ht="12.75">
      <c r="A31" s="139"/>
      <c r="B31" s="140"/>
      <c r="C31" s="140"/>
      <c r="D31" s="140"/>
      <c r="E31" s="155"/>
      <c r="F31" s="156"/>
      <c r="G31" s="156"/>
      <c r="H31" s="157"/>
      <c r="I31" s="39"/>
    </row>
    <row r="32" spans="1:9" ht="15">
      <c r="A32" s="141"/>
      <c r="B32" s="140"/>
      <c r="C32" s="140"/>
      <c r="D32" s="140"/>
      <c r="E32" s="158"/>
      <c r="F32" s="159"/>
      <c r="G32" s="159"/>
      <c r="H32" s="157"/>
      <c r="I32" s="39"/>
    </row>
    <row r="33" spans="1:9" ht="14.25">
      <c r="A33" s="142" t="s">
        <v>108</v>
      </c>
      <c r="B33" s="142"/>
      <c r="C33" s="142"/>
      <c r="D33" s="142"/>
      <c r="E33" s="160" t="s">
        <v>489</v>
      </c>
      <c r="F33" s="160"/>
      <c r="G33" s="160" t="s">
        <v>632</v>
      </c>
      <c r="H33" s="161" t="s">
        <v>496</v>
      </c>
      <c r="I33" s="39"/>
    </row>
    <row r="34" spans="1:9" ht="14.25">
      <c r="A34" s="143" t="s">
        <v>217</v>
      </c>
      <c r="B34" s="143" t="s">
        <v>218</v>
      </c>
      <c r="C34" s="143"/>
      <c r="D34" s="143"/>
      <c r="E34" s="162"/>
      <c r="F34" s="163"/>
      <c r="G34" s="370"/>
      <c r="H34" s="153"/>
      <c r="I34" s="39"/>
    </row>
    <row r="35" spans="1:9" ht="14.25">
      <c r="A35" s="143" t="s">
        <v>221</v>
      </c>
      <c r="B35" s="143" t="s">
        <v>222</v>
      </c>
      <c r="C35" s="143"/>
      <c r="D35" s="143"/>
      <c r="E35" s="162"/>
      <c r="F35" s="164"/>
      <c r="G35" s="156"/>
      <c r="H35" s="153"/>
      <c r="I35" s="39"/>
    </row>
    <row r="36" spans="1:9" ht="14.25">
      <c r="A36" s="143" t="s">
        <v>223</v>
      </c>
      <c r="B36" s="143" t="s">
        <v>74</v>
      </c>
      <c r="C36" s="143"/>
      <c r="D36" s="143"/>
      <c r="E36" s="162"/>
      <c r="F36" s="164"/>
      <c r="G36" s="156"/>
      <c r="H36" s="153"/>
      <c r="I36" s="39"/>
    </row>
    <row r="37" spans="1:9" ht="16.5" customHeight="1">
      <c r="A37" s="143" t="s">
        <v>234</v>
      </c>
      <c r="B37" s="143" t="s">
        <v>38</v>
      </c>
      <c r="C37" s="143"/>
      <c r="D37" s="143"/>
      <c r="E37" s="162">
        <f>('[3]Működési bev'!I12)</f>
        <v>13335</v>
      </c>
      <c r="F37" s="163"/>
      <c r="G37" s="163">
        <v>13335</v>
      </c>
      <c r="H37" s="152">
        <v>13335</v>
      </c>
      <c r="I37" s="39"/>
    </row>
    <row r="38" spans="1:9" ht="14.25">
      <c r="A38" s="143" t="s">
        <v>235</v>
      </c>
      <c r="B38" s="143" t="s">
        <v>236</v>
      </c>
      <c r="C38" s="143"/>
      <c r="D38" s="143"/>
      <c r="E38" s="162"/>
      <c r="F38" s="164"/>
      <c r="G38" s="156"/>
      <c r="H38" s="153"/>
      <c r="I38" s="39"/>
    </row>
    <row r="39" spans="1:9" ht="14.25">
      <c r="A39" s="143" t="s">
        <v>239</v>
      </c>
      <c r="B39" s="143" t="s">
        <v>240</v>
      </c>
      <c r="C39" s="143"/>
      <c r="D39" s="143"/>
      <c r="E39" s="162"/>
      <c r="F39" s="163"/>
      <c r="G39" s="370"/>
      <c r="H39" s="153"/>
      <c r="I39" s="39"/>
    </row>
    <row r="40" spans="1:9" ht="14.25">
      <c r="A40" s="143" t="s">
        <v>242</v>
      </c>
      <c r="B40" s="143" t="s">
        <v>243</v>
      </c>
      <c r="C40" s="143"/>
      <c r="D40" s="143"/>
      <c r="E40" s="162"/>
      <c r="F40" s="163"/>
      <c r="G40" s="370"/>
      <c r="H40" s="153"/>
      <c r="I40" s="39"/>
    </row>
    <row r="41" spans="1:9" ht="14.25">
      <c r="A41" s="143" t="s">
        <v>251</v>
      </c>
      <c r="B41" s="143" t="s">
        <v>252</v>
      </c>
      <c r="C41" s="143"/>
      <c r="D41" s="143"/>
      <c r="E41" s="151">
        <f>SUM(E34:E40)</f>
        <v>13335</v>
      </c>
      <c r="F41" s="164"/>
      <c r="G41" s="156">
        <v>13335</v>
      </c>
      <c r="H41" s="151">
        <f>SUM(H34:H40)</f>
        <v>13335</v>
      </c>
      <c r="I41" s="39"/>
    </row>
    <row r="42" spans="1:9" ht="14.25">
      <c r="A42" s="143" t="s">
        <v>247</v>
      </c>
      <c r="B42" s="143" t="s">
        <v>248</v>
      </c>
      <c r="C42" s="143"/>
      <c r="D42" s="143"/>
      <c r="E42" s="151">
        <f>SUM(E43:E44)</f>
        <v>53197</v>
      </c>
      <c r="F42" s="163"/>
      <c r="G42" s="370">
        <v>52863</v>
      </c>
      <c r="H42" s="151">
        <f>SUM(H43:H44)</f>
        <v>52863</v>
      </c>
      <c r="I42" s="39"/>
    </row>
    <row r="43" spans="1:9" s="3" customFormat="1" ht="14.25">
      <c r="A43" s="143"/>
      <c r="B43" s="143" t="s">
        <v>412</v>
      </c>
      <c r="C43" s="143"/>
      <c r="D43" s="143"/>
      <c r="E43" s="162">
        <v>548</v>
      </c>
      <c r="F43" s="163"/>
      <c r="G43" s="370">
        <v>214</v>
      </c>
      <c r="H43" s="153">
        <v>214</v>
      </c>
      <c r="I43" s="41"/>
    </row>
    <row r="44" spans="1:9" ht="14.25">
      <c r="A44" s="143"/>
      <c r="B44" s="143" t="s">
        <v>253</v>
      </c>
      <c r="C44" s="143" t="s">
        <v>254</v>
      </c>
      <c r="D44" s="143"/>
      <c r="E44" s="162">
        <v>52649</v>
      </c>
      <c r="F44" s="163"/>
      <c r="G44" s="370">
        <v>52649</v>
      </c>
      <c r="H44" s="153">
        <v>52649</v>
      </c>
      <c r="I44" s="39"/>
    </row>
    <row r="45" spans="1:9" ht="14.25">
      <c r="A45" s="142" t="s">
        <v>44</v>
      </c>
      <c r="B45" s="143"/>
      <c r="C45" s="143"/>
      <c r="D45" s="143"/>
      <c r="E45" s="154">
        <f>SUM(E41:E42)</f>
        <v>66532</v>
      </c>
      <c r="F45" s="154"/>
      <c r="G45" s="154">
        <v>66198</v>
      </c>
      <c r="H45" s="154">
        <f>SUM(H41:H42)</f>
        <v>66198</v>
      </c>
      <c r="I45" s="39"/>
    </row>
    <row r="46" spans="1:9" ht="12.75">
      <c r="A46" s="121"/>
      <c r="B46" s="121"/>
      <c r="C46" s="121"/>
      <c r="D46" s="121"/>
      <c r="E46" s="157"/>
      <c r="F46" s="157"/>
      <c r="G46" s="157"/>
      <c r="H46" s="157"/>
      <c r="I46" s="39"/>
    </row>
    <row r="47" spans="1:9" ht="14.25">
      <c r="A47" s="144" t="s">
        <v>109</v>
      </c>
      <c r="B47" s="144"/>
      <c r="C47" s="144"/>
      <c r="D47" s="144"/>
      <c r="E47" s="165" t="s">
        <v>489</v>
      </c>
      <c r="F47" s="165"/>
      <c r="G47" s="165" t="s">
        <v>631</v>
      </c>
      <c r="H47" s="166" t="s">
        <v>496</v>
      </c>
      <c r="I47" s="39"/>
    </row>
    <row r="48" spans="1:9" ht="14.25">
      <c r="A48" s="145" t="s">
        <v>217</v>
      </c>
      <c r="B48" s="145" t="s">
        <v>218</v>
      </c>
      <c r="C48" s="145"/>
      <c r="D48" s="145"/>
      <c r="E48" s="167">
        <v>0</v>
      </c>
      <c r="F48" s="168"/>
      <c r="G48" s="168"/>
      <c r="H48" s="168">
        <v>0</v>
      </c>
      <c r="I48" s="39"/>
    </row>
    <row r="49" spans="1:9" ht="14.25">
      <c r="A49" s="145" t="s">
        <v>221</v>
      </c>
      <c r="B49" s="145" t="s">
        <v>222</v>
      </c>
      <c r="C49" s="145"/>
      <c r="D49" s="145"/>
      <c r="E49" s="167">
        <v>0</v>
      </c>
      <c r="F49" s="168"/>
      <c r="G49" s="168"/>
      <c r="H49" s="168">
        <v>0</v>
      </c>
      <c r="I49" s="39"/>
    </row>
    <row r="50" spans="1:9" ht="14.25">
      <c r="A50" s="145" t="s">
        <v>223</v>
      </c>
      <c r="B50" s="145" t="s">
        <v>74</v>
      </c>
      <c r="C50" s="145"/>
      <c r="D50" s="145"/>
      <c r="E50" s="167">
        <v>0</v>
      </c>
      <c r="F50" s="168"/>
      <c r="G50" s="168"/>
      <c r="H50" s="168">
        <v>0</v>
      </c>
      <c r="I50" s="39"/>
    </row>
    <row r="51" spans="1:9" ht="14.25">
      <c r="A51" s="145" t="s">
        <v>234</v>
      </c>
      <c r="B51" s="145" t="s">
        <v>38</v>
      </c>
      <c r="C51" s="145"/>
      <c r="D51" s="145"/>
      <c r="E51" s="167">
        <f>('2.Működési bev int'!J12)</f>
        <v>0</v>
      </c>
      <c r="F51" s="152"/>
      <c r="G51" s="152">
        <v>405</v>
      </c>
      <c r="H51" s="152">
        <v>439</v>
      </c>
      <c r="I51" s="39"/>
    </row>
    <row r="52" spans="1:9" ht="14.25">
      <c r="A52" s="145" t="s">
        <v>235</v>
      </c>
      <c r="B52" s="145" t="s">
        <v>236</v>
      </c>
      <c r="C52" s="145"/>
      <c r="D52" s="145"/>
      <c r="E52" s="167">
        <v>0</v>
      </c>
      <c r="F52" s="168"/>
      <c r="G52" s="168"/>
      <c r="H52" s="168">
        <v>0</v>
      </c>
      <c r="I52" s="39"/>
    </row>
    <row r="53" spans="1:9" ht="14.25">
      <c r="A53" s="145" t="s">
        <v>239</v>
      </c>
      <c r="B53" s="145" t="s">
        <v>240</v>
      </c>
      <c r="C53" s="145"/>
      <c r="D53" s="145"/>
      <c r="E53" s="167">
        <v>0</v>
      </c>
      <c r="F53" s="168"/>
      <c r="G53" s="168"/>
      <c r="H53" s="168">
        <v>0</v>
      </c>
      <c r="I53" s="39"/>
    </row>
    <row r="54" spans="1:9" ht="14.25">
      <c r="A54" s="145" t="s">
        <v>242</v>
      </c>
      <c r="B54" s="145" t="s">
        <v>243</v>
      </c>
      <c r="C54" s="145"/>
      <c r="D54" s="145"/>
      <c r="E54" s="167">
        <v>0</v>
      </c>
      <c r="F54" s="168"/>
      <c r="G54" s="168"/>
      <c r="H54" s="168">
        <v>0</v>
      </c>
      <c r="I54" s="39"/>
    </row>
    <row r="55" spans="1:9" ht="14.25">
      <c r="A55" s="145" t="s">
        <v>251</v>
      </c>
      <c r="B55" s="145" t="s">
        <v>252</v>
      </c>
      <c r="C55" s="145"/>
      <c r="D55" s="145"/>
      <c r="E55" s="129">
        <f>SUM(E48:E54)</f>
        <v>0</v>
      </c>
      <c r="F55" s="129"/>
      <c r="G55" s="129">
        <v>405</v>
      </c>
      <c r="H55" s="129">
        <f>SUM(H48:H54)</f>
        <v>439</v>
      </c>
      <c r="I55" s="39"/>
    </row>
    <row r="56" spans="1:9" ht="14.25">
      <c r="A56" s="145" t="s">
        <v>247</v>
      </c>
      <c r="B56" s="145" t="s">
        <v>248</v>
      </c>
      <c r="C56" s="145"/>
      <c r="D56" s="145"/>
      <c r="E56" s="129">
        <f>SUM(E57:E58)</f>
        <v>20604</v>
      </c>
      <c r="F56" s="129"/>
      <c r="G56" s="129">
        <v>20604</v>
      </c>
      <c r="H56" s="129">
        <f>SUM(H57:H58)</f>
        <v>20570</v>
      </c>
      <c r="I56" s="39"/>
    </row>
    <row r="57" spans="1:9" s="3" customFormat="1" ht="14.25">
      <c r="A57" s="145"/>
      <c r="B57" s="145" t="s">
        <v>412</v>
      </c>
      <c r="C57" s="145"/>
      <c r="D57" s="145"/>
      <c r="E57" s="167">
        <v>0</v>
      </c>
      <c r="F57" s="168"/>
      <c r="G57" s="168">
        <v>0</v>
      </c>
      <c r="H57" s="168">
        <v>1</v>
      </c>
      <c r="I57" s="41"/>
    </row>
    <row r="58" spans="1:9" ht="14.25">
      <c r="A58" s="145"/>
      <c r="B58" s="145" t="s">
        <v>253</v>
      </c>
      <c r="C58" s="145" t="s">
        <v>254</v>
      </c>
      <c r="D58" s="145"/>
      <c r="E58" s="167">
        <v>20604</v>
      </c>
      <c r="F58" s="168"/>
      <c r="G58" s="168">
        <v>20604</v>
      </c>
      <c r="H58" s="168">
        <v>20569</v>
      </c>
      <c r="I58" s="39"/>
    </row>
    <row r="59" spans="1:9" ht="14.25">
      <c r="A59" s="144" t="s">
        <v>44</v>
      </c>
      <c r="B59" s="145"/>
      <c r="C59" s="145"/>
      <c r="D59" s="145"/>
      <c r="E59" s="154">
        <f>SUM(E55:E56)</f>
        <v>20604</v>
      </c>
      <c r="F59" s="154"/>
      <c r="G59" s="154">
        <v>21009</v>
      </c>
      <c r="H59" s="154">
        <f>SUM(H55:H56)</f>
        <v>21009</v>
      </c>
      <c r="I59" s="39"/>
    </row>
    <row r="60" spans="1:9" ht="12.75">
      <c r="A60" s="121"/>
      <c r="B60" s="121"/>
      <c r="C60" s="121"/>
      <c r="D60" s="121"/>
      <c r="E60" s="157"/>
      <c r="F60" s="157"/>
      <c r="G60" s="157"/>
      <c r="H60" s="157"/>
      <c r="I60" s="39"/>
    </row>
    <row r="61" spans="1:9" ht="14.25">
      <c r="A61" s="148" t="s">
        <v>255</v>
      </c>
      <c r="B61" s="148"/>
      <c r="C61" s="148"/>
      <c r="D61" s="148"/>
      <c r="E61" s="169" t="s">
        <v>489</v>
      </c>
      <c r="F61" s="169"/>
      <c r="G61" s="169" t="s">
        <v>631</v>
      </c>
      <c r="H61" s="170" t="s">
        <v>496</v>
      </c>
      <c r="I61" s="39"/>
    </row>
    <row r="62" spans="1:9" ht="14.25">
      <c r="A62" s="149" t="s">
        <v>217</v>
      </c>
      <c r="B62" s="149" t="s">
        <v>218</v>
      </c>
      <c r="C62" s="149"/>
      <c r="D62" s="149"/>
      <c r="E62" s="162">
        <v>0</v>
      </c>
      <c r="F62" s="163"/>
      <c r="G62" s="163">
        <v>65</v>
      </c>
      <c r="H62" s="168">
        <v>65</v>
      </c>
      <c r="I62" s="39"/>
    </row>
    <row r="63" spans="1:9" ht="14.25">
      <c r="A63" s="149" t="s">
        <v>221</v>
      </c>
      <c r="B63" s="149" t="s">
        <v>222</v>
      </c>
      <c r="C63" s="149"/>
      <c r="D63" s="149"/>
      <c r="E63" s="162">
        <v>0</v>
      </c>
      <c r="F63" s="164"/>
      <c r="G63" s="164"/>
      <c r="H63" s="168"/>
      <c r="I63" s="39"/>
    </row>
    <row r="64" spans="1:9" ht="14.25">
      <c r="A64" s="149" t="s">
        <v>223</v>
      </c>
      <c r="B64" s="149" t="s">
        <v>74</v>
      </c>
      <c r="C64" s="149"/>
      <c r="D64" s="149"/>
      <c r="E64" s="162">
        <v>0</v>
      </c>
      <c r="F64" s="164"/>
      <c r="G64" s="164"/>
      <c r="H64" s="168"/>
      <c r="I64" s="39"/>
    </row>
    <row r="65" spans="1:9" ht="14.25">
      <c r="A65" s="149" t="s">
        <v>234</v>
      </c>
      <c r="B65" s="149" t="s">
        <v>38</v>
      </c>
      <c r="C65" s="149"/>
      <c r="D65" s="149"/>
      <c r="E65" s="162">
        <v>0</v>
      </c>
      <c r="F65" s="163"/>
      <c r="G65" s="163">
        <v>0</v>
      </c>
      <c r="H65" s="152">
        <v>0</v>
      </c>
      <c r="I65" s="39"/>
    </row>
    <row r="66" spans="1:9" ht="14.25">
      <c r="A66" s="149" t="s">
        <v>235</v>
      </c>
      <c r="B66" s="149" t="s">
        <v>236</v>
      </c>
      <c r="C66" s="149"/>
      <c r="D66" s="149"/>
      <c r="E66" s="162">
        <v>0</v>
      </c>
      <c r="F66" s="164"/>
      <c r="G66" s="164"/>
      <c r="H66" s="168"/>
      <c r="I66" s="39"/>
    </row>
    <row r="67" spans="1:9" ht="14.25">
      <c r="A67" s="149" t="s">
        <v>239</v>
      </c>
      <c r="B67" s="149" t="s">
        <v>240</v>
      </c>
      <c r="C67" s="149"/>
      <c r="D67" s="149"/>
      <c r="E67" s="162">
        <v>0</v>
      </c>
      <c r="F67" s="163"/>
      <c r="G67" s="163">
        <v>365</v>
      </c>
      <c r="H67" s="168">
        <v>365</v>
      </c>
      <c r="I67" s="39"/>
    </row>
    <row r="68" spans="1:9" ht="14.25">
      <c r="A68" s="149" t="s">
        <v>242</v>
      </c>
      <c r="B68" s="149" t="s">
        <v>243</v>
      </c>
      <c r="C68" s="149"/>
      <c r="D68" s="149"/>
      <c r="E68" s="162">
        <v>0</v>
      </c>
      <c r="F68" s="163"/>
      <c r="G68" s="163"/>
      <c r="H68" s="168"/>
      <c r="I68" s="39"/>
    </row>
    <row r="69" spans="1:9" ht="14.25">
      <c r="A69" s="149" t="s">
        <v>251</v>
      </c>
      <c r="B69" s="149" t="s">
        <v>252</v>
      </c>
      <c r="C69" s="149"/>
      <c r="D69" s="149"/>
      <c r="E69" s="151">
        <f>SUM(E62:E68)</f>
        <v>0</v>
      </c>
      <c r="F69" s="164"/>
      <c r="G69" s="164">
        <v>430</v>
      </c>
      <c r="H69" s="129">
        <f>SUM(H62:H68)</f>
        <v>430</v>
      </c>
      <c r="I69" s="39"/>
    </row>
    <row r="70" spans="1:9" ht="14.25">
      <c r="A70" s="149" t="s">
        <v>247</v>
      </c>
      <c r="B70" s="149" t="s">
        <v>248</v>
      </c>
      <c r="C70" s="149"/>
      <c r="D70" s="149"/>
      <c r="E70" s="151">
        <f>SUM(E71:E72)</f>
        <v>52717</v>
      </c>
      <c r="F70" s="163"/>
      <c r="G70" s="163">
        <v>53926</v>
      </c>
      <c r="H70" s="129">
        <f>SUM(H71:H72)</f>
        <v>53926</v>
      </c>
      <c r="I70" s="39"/>
    </row>
    <row r="71" spans="1:9" s="3" customFormat="1" ht="14.25">
      <c r="A71" s="149"/>
      <c r="B71" s="149" t="s">
        <v>412</v>
      </c>
      <c r="C71" s="149"/>
      <c r="D71" s="149"/>
      <c r="E71" s="162">
        <v>1</v>
      </c>
      <c r="F71" s="163"/>
      <c r="G71" s="163">
        <v>1</v>
      </c>
      <c r="H71" s="168">
        <v>1</v>
      </c>
      <c r="I71" s="41"/>
    </row>
    <row r="72" spans="1:9" ht="14.25">
      <c r="A72" s="149"/>
      <c r="B72" s="149" t="s">
        <v>253</v>
      </c>
      <c r="C72" s="149" t="s">
        <v>254</v>
      </c>
      <c r="D72" s="149"/>
      <c r="E72" s="162">
        <v>52716</v>
      </c>
      <c r="F72" s="163"/>
      <c r="G72" s="163">
        <v>53925</v>
      </c>
      <c r="H72" s="168">
        <v>53925</v>
      </c>
      <c r="I72" s="39"/>
    </row>
    <row r="73" spans="1:9" ht="14.25">
      <c r="A73" s="148" t="s">
        <v>44</v>
      </c>
      <c r="B73" s="149"/>
      <c r="C73" s="149"/>
      <c r="D73" s="149"/>
      <c r="E73" s="154">
        <f>SUM(E69:E70)</f>
        <v>52717</v>
      </c>
      <c r="F73" s="154"/>
      <c r="G73" s="154">
        <v>54356</v>
      </c>
      <c r="H73" s="154">
        <f>SUM(H69:H70)</f>
        <v>54356</v>
      </c>
      <c r="I73" s="39"/>
    </row>
    <row r="74" spans="5:9" ht="12.75">
      <c r="E74" s="39"/>
      <c r="F74" s="39"/>
      <c r="G74" s="39"/>
      <c r="H74" s="40"/>
      <c r="I74" s="39"/>
    </row>
    <row r="75" spans="4:9" ht="12.75">
      <c r="D75" s="3"/>
      <c r="E75" s="39"/>
      <c r="F75" s="39"/>
      <c r="G75" s="39"/>
      <c r="H75" s="40"/>
      <c r="I75" s="39"/>
    </row>
  </sheetData>
  <sheetProtection/>
  <mergeCells count="3">
    <mergeCell ref="D1:F1"/>
    <mergeCell ref="D2:F2"/>
    <mergeCell ref="C6:D6"/>
  </mergeCells>
  <printOptions/>
  <pageMargins left="0.7480314960629921" right="0.4724409448818898" top="0.5118110236220472" bottom="0.2755905511811024" header="0.15748031496062992" footer="0.15748031496062992"/>
  <pageSetup fitToHeight="1" fitToWidth="1" horizontalDpi="600" verticalDpi="600" orientation="portrait" paperSize="9" scale="79" r:id="rId1"/>
  <headerFooter alignWithMargins="0">
    <oddHeader>&amp;R2.sz. melléklet
e Ft-ban</oddHeader>
  </headerFooter>
  <ignoredErrors>
    <ignoredError sqref="H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0"/>
  <sheetViews>
    <sheetView workbookViewId="0" topLeftCell="A1">
      <selection activeCell="D12" sqref="D12:D14"/>
    </sheetView>
  </sheetViews>
  <sheetFormatPr defaultColWidth="9.140625" defaultRowHeight="12.75"/>
  <cols>
    <col min="1" max="1" width="5.57421875" style="3" customWidth="1"/>
    <col min="2" max="2" width="30.421875" style="3" customWidth="1"/>
    <col min="3" max="3" width="18.7109375" style="3" customWidth="1"/>
    <col min="4" max="4" width="20.8515625" style="3" customWidth="1"/>
    <col min="5" max="5" width="21.8515625" style="3" customWidth="1"/>
    <col min="6" max="6" width="21.140625" style="3" customWidth="1"/>
    <col min="7" max="16384" width="9.140625" style="3" customWidth="1"/>
  </cols>
  <sheetData>
    <row r="1" spans="1:6" ht="37.5" customHeight="1">
      <c r="A1" s="346" t="s">
        <v>523</v>
      </c>
      <c r="B1" s="346"/>
      <c r="C1" s="346"/>
      <c r="D1" s="346"/>
      <c r="E1" s="346"/>
      <c r="F1" s="346"/>
    </row>
    <row r="2" spans="1:6" ht="15">
      <c r="A2" s="171"/>
      <c r="B2" s="121"/>
      <c r="C2" s="121"/>
      <c r="D2" s="121"/>
      <c r="E2" s="121"/>
      <c r="F2" s="121"/>
    </row>
    <row r="3" spans="1:6" ht="26.25" customHeight="1">
      <c r="A3" s="347"/>
      <c r="B3" s="172"/>
      <c r="C3" s="347" t="s">
        <v>39</v>
      </c>
      <c r="D3" s="172" t="s">
        <v>153</v>
      </c>
      <c r="E3" s="173" t="s">
        <v>155</v>
      </c>
      <c r="F3" s="172" t="s">
        <v>9</v>
      </c>
    </row>
    <row r="4" spans="1:6" ht="28.5">
      <c r="A4" s="347"/>
      <c r="B4" s="172" t="s">
        <v>152</v>
      </c>
      <c r="C4" s="347"/>
      <c r="D4" s="172" t="s">
        <v>154</v>
      </c>
      <c r="E4" s="134" t="s">
        <v>162</v>
      </c>
      <c r="F4" s="172" t="s">
        <v>416</v>
      </c>
    </row>
    <row r="5" spans="1:6" ht="14.25">
      <c r="A5" s="347"/>
      <c r="B5" s="174"/>
      <c r="C5" s="347" t="s">
        <v>156</v>
      </c>
      <c r="D5" s="347"/>
      <c r="E5" s="347"/>
      <c r="F5" s="347"/>
    </row>
    <row r="6" spans="1:6" ht="14.25">
      <c r="A6" s="172"/>
      <c r="B6" s="348" t="s">
        <v>157</v>
      </c>
      <c r="C6" s="348"/>
      <c r="D6" s="348"/>
      <c r="E6" s="175"/>
      <c r="F6" s="175"/>
    </row>
    <row r="7" spans="1:6" ht="14.25">
      <c r="A7" s="172"/>
      <c r="B7" s="338" t="s">
        <v>131</v>
      </c>
      <c r="C7" s="338"/>
      <c r="D7" s="175"/>
      <c r="E7" s="175"/>
      <c r="F7" s="175"/>
    </row>
    <row r="8" spans="1:6" ht="18" customHeight="1">
      <c r="A8" s="172" t="s">
        <v>10</v>
      </c>
      <c r="B8" s="176" t="s">
        <v>415</v>
      </c>
      <c r="C8" s="177">
        <v>13542</v>
      </c>
      <c r="D8" s="178"/>
      <c r="E8" s="178"/>
      <c r="F8" s="179">
        <f>SUM(C8:E8)</f>
        <v>13542</v>
      </c>
    </row>
    <row r="9" spans="1:6" ht="14.25">
      <c r="A9" s="172" t="s">
        <v>11</v>
      </c>
      <c r="B9" s="176" t="s">
        <v>149</v>
      </c>
      <c r="C9" s="177">
        <v>4766</v>
      </c>
      <c r="D9" s="178"/>
      <c r="E9" s="178"/>
      <c r="F9" s="179">
        <f>SUM(C9:E9)</f>
        <v>4766</v>
      </c>
    </row>
    <row r="10" spans="1:6" ht="14.25">
      <c r="A10" s="172" t="s">
        <v>14</v>
      </c>
      <c r="B10" s="176" t="s">
        <v>168</v>
      </c>
      <c r="C10" s="177">
        <v>149</v>
      </c>
      <c r="D10" s="178"/>
      <c r="E10" s="178"/>
      <c r="F10" s="179">
        <f>SUM(C10:E10)</f>
        <v>149</v>
      </c>
    </row>
    <row r="11" spans="1:6" ht="14.25">
      <c r="A11" s="172" t="s">
        <v>15</v>
      </c>
      <c r="B11" s="176" t="s">
        <v>271</v>
      </c>
      <c r="C11" s="177">
        <v>561</v>
      </c>
      <c r="D11" s="178"/>
      <c r="E11" s="178"/>
      <c r="F11" s="179">
        <f>SUM(C11:E11)</f>
        <v>561</v>
      </c>
    </row>
    <row r="12" spans="1:6" ht="14.25">
      <c r="A12" s="172" t="s">
        <v>15</v>
      </c>
      <c r="B12" s="176" t="s">
        <v>40</v>
      </c>
      <c r="C12" s="178"/>
      <c r="D12" s="180">
        <v>47176</v>
      </c>
      <c r="E12" s="178"/>
      <c r="F12" s="179">
        <f aca="true" t="shared" si="0" ref="F12:F20">SUM(C12:E12)</f>
        <v>47176</v>
      </c>
    </row>
    <row r="13" spans="1:6" ht="14.25">
      <c r="A13" s="172" t="s">
        <v>16</v>
      </c>
      <c r="B13" s="176" t="s">
        <v>95</v>
      </c>
      <c r="C13" s="178"/>
      <c r="D13" s="180">
        <v>7510</v>
      </c>
      <c r="E13" s="178"/>
      <c r="F13" s="179">
        <f t="shared" si="0"/>
        <v>7510</v>
      </c>
    </row>
    <row r="14" spans="1:6" ht="15.75" customHeight="1">
      <c r="A14" s="172" t="s">
        <v>17</v>
      </c>
      <c r="B14" s="176" t="s">
        <v>233</v>
      </c>
      <c r="C14" s="178"/>
      <c r="D14" s="180">
        <v>645</v>
      </c>
      <c r="E14" s="178"/>
      <c r="F14" s="179">
        <f t="shared" si="0"/>
        <v>645</v>
      </c>
    </row>
    <row r="15" spans="1:6" ht="17.25" customHeight="1">
      <c r="A15" s="172" t="s">
        <v>18</v>
      </c>
      <c r="B15" s="176" t="s">
        <v>158</v>
      </c>
      <c r="C15" s="178"/>
      <c r="D15" s="176"/>
      <c r="E15" s="181">
        <v>162861</v>
      </c>
      <c r="F15" s="179">
        <f t="shared" si="0"/>
        <v>162861</v>
      </c>
    </row>
    <row r="16" spans="1:6" ht="16.5" customHeight="1">
      <c r="A16" s="172" t="s">
        <v>19</v>
      </c>
      <c r="B16" s="176" t="s">
        <v>133</v>
      </c>
      <c r="C16" s="178"/>
      <c r="D16" s="176"/>
      <c r="E16" s="181">
        <v>74071</v>
      </c>
      <c r="F16" s="179">
        <f t="shared" si="0"/>
        <v>74071</v>
      </c>
    </row>
    <row r="17" spans="1:6" ht="16.5" customHeight="1">
      <c r="A17" s="172" t="s">
        <v>20</v>
      </c>
      <c r="B17" s="176" t="s">
        <v>167</v>
      </c>
      <c r="C17" s="178"/>
      <c r="D17" s="178"/>
      <c r="E17" s="181">
        <v>18540</v>
      </c>
      <c r="F17" s="179">
        <f t="shared" si="0"/>
        <v>18540</v>
      </c>
    </row>
    <row r="18" spans="1:6" ht="16.5" customHeight="1">
      <c r="A18" s="172" t="s">
        <v>21</v>
      </c>
      <c r="B18" s="176" t="s">
        <v>598</v>
      </c>
      <c r="C18" s="178"/>
      <c r="D18" s="178"/>
      <c r="E18" s="181">
        <v>3176</v>
      </c>
      <c r="F18" s="179">
        <f t="shared" si="0"/>
        <v>3176</v>
      </c>
    </row>
    <row r="19" spans="1:6" ht="16.5" customHeight="1">
      <c r="A19" s="172" t="s">
        <v>22</v>
      </c>
      <c r="B19" s="176" t="s">
        <v>417</v>
      </c>
      <c r="C19" s="178"/>
      <c r="D19" s="178"/>
      <c r="E19" s="181">
        <v>499</v>
      </c>
      <c r="F19" s="179">
        <f t="shared" si="0"/>
        <v>499</v>
      </c>
    </row>
    <row r="20" spans="1:6" ht="20.25" customHeight="1">
      <c r="A20" s="172" t="s">
        <v>10</v>
      </c>
      <c r="B20" s="176" t="s">
        <v>136</v>
      </c>
      <c r="C20" s="179">
        <f>SUM(C8:C18)</f>
        <v>19018</v>
      </c>
      <c r="D20" s="182">
        <f>SUM(D8:D18)</f>
        <v>55331</v>
      </c>
      <c r="E20" s="179">
        <f>SUM(E8:E19)</f>
        <v>259147</v>
      </c>
      <c r="F20" s="179">
        <f t="shared" si="0"/>
        <v>333496</v>
      </c>
    </row>
    <row r="21" spans="1:6" ht="15.75" customHeight="1">
      <c r="A21" s="172"/>
      <c r="B21" s="345" t="s">
        <v>159</v>
      </c>
      <c r="C21" s="345"/>
      <c r="D21" s="178"/>
      <c r="E21" s="178"/>
      <c r="F21" s="179"/>
    </row>
    <row r="22" spans="1:6" ht="14.25">
      <c r="A22" s="172" t="s">
        <v>10</v>
      </c>
      <c r="B22" s="176" t="s">
        <v>160</v>
      </c>
      <c r="C22" s="178"/>
      <c r="D22" s="178"/>
      <c r="E22" s="181">
        <v>1350</v>
      </c>
      <c r="F22" s="179">
        <f>SUM(C22:E22)</f>
        <v>1350</v>
      </c>
    </row>
    <row r="23" spans="1:6" ht="14.25">
      <c r="A23" s="172" t="s">
        <v>41</v>
      </c>
      <c r="B23" s="176" t="s">
        <v>137</v>
      </c>
      <c r="C23" s="178"/>
      <c r="D23" s="178"/>
      <c r="E23" s="178"/>
      <c r="F23" s="179">
        <f>SUM(F22:F22)</f>
        <v>1350</v>
      </c>
    </row>
    <row r="24" spans="1:6" ht="14.25">
      <c r="A24" s="172"/>
      <c r="B24" s="176"/>
      <c r="C24" s="178"/>
      <c r="D24" s="178"/>
      <c r="E24" s="178"/>
      <c r="F24" s="179"/>
    </row>
    <row r="25" spans="1:6" s="1" customFormat="1" ht="28.5" customHeight="1">
      <c r="A25" s="172" t="s">
        <v>37</v>
      </c>
      <c r="B25" s="176" t="s">
        <v>418</v>
      </c>
      <c r="C25" s="179">
        <f>C23+C20</f>
        <v>19018</v>
      </c>
      <c r="D25" s="179">
        <f>D23+D20</f>
        <v>55331</v>
      </c>
      <c r="E25" s="179">
        <f>(E20+E22)</f>
        <v>260497</v>
      </c>
      <c r="F25" s="179">
        <f>SUM(C25:E25)</f>
        <v>334846</v>
      </c>
    </row>
    <row r="26" spans="1:6" ht="15">
      <c r="A26" s="171"/>
      <c r="B26" s="121"/>
      <c r="C26" s="121"/>
      <c r="D26" s="121"/>
      <c r="E26" s="121"/>
      <c r="F26" s="121"/>
    </row>
    <row r="27" spans="1:6" ht="30" customHeight="1">
      <c r="A27" s="183"/>
      <c r="B27" s="339" t="s">
        <v>142</v>
      </c>
      <c r="C27" s="339"/>
      <c r="D27" s="339"/>
      <c r="E27" s="184"/>
      <c r="F27" s="184"/>
    </row>
    <row r="28" spans="1:6" ht="14.25">
      <c r="A28" s="183"/>
      <c r="B28" s="340" t="s">
        <v>131</v>
      </c>
      <c r="C28" s="340"/>
      <c r="D28" s="184"/>
      <c r="E28" s="184"/>
      <c r="F28" s="184"/>
    </row>
    <row r="29" spans="1:6" ht="14.25">
      <c r="A29" s="183"/>
      <c r="B29" s="185"/>
      <c r="C29" s="185"/>
      <c r="D29" s="185"/>
      <c r="E29" s="185"/>
      <c r="F29" s="184"/>
    </row>
    <row r="30" spans="1:6" ht="14.25">
      <c r="A30" s="183" t="s">
        <v>10</v>
      </c>
      <c r="B30" s="185" t="s">
        <v>161</v>
      </c>
      <c r="C30" s="186"/>
      <c r="D30" s="186"/>
      <c r="E30" s="186"/>
      <c r="F30" s="187"/>
    </row>
    <row r="31" spans="1:6" ht="14.25">
      <c r="A31" s="183"/>
      <c r="B31" s="185" t="s">
        <v>506</v>
      </c>
      <c r="C31" s="181">
        <v>13335</v>
      </c>
      <c r="D31" s="186">
        <v>0</v>
      </c>
      <c r="E31" s="187">
        <v>0</v>
      </c>
      <c r="F31" s="179">
        <f>SUM(C30:E31)</f>
        <v>13335</v>
      </c>
    </row>
    <row r="32" spans="1:6" ht="14.25">
      <c r="A32" s="183"/>
      <c r="B32" s="185" t="s">
        <v>507</v>
      </c>
      <c r="C32" s="188"/>
      <c r="D32" s="189"/>
      <c r="E32" s="180">
        <v>52863</v>
      </c>
      <c r="F32" s="179">
        <f>SUM(E32)</f>
        <v>52863</v>
      </c>
    </row>
    <row r="33" spans="1:6" s="1" customFormat="1" ht="28.5">
      <c r="A33" s="183" t="s">
        <v>41</v>
      </c>
      <c r="B33" s="185" t="s">
        <v>163</v>
      </c>
      <c r="C33" s="190">
        <f>SUM(C31:C32)</f>
        <v>13335</v>
      </c>
      <c r="D33" s="191">
        <v>0</v>
      </c>
      <c r="E33" s="190">
        <f>SUM(E31:E32)</f>
        <v>52863</v>
      </c>
      <c r="F33" s="190">
        <f>SUM(F31:F32)</f>
        <v>66198</v>
      </c>
    </row>
    <row r="34" spans="1:6" s="1" customFormat="1" ht="17.25" customHeight="1">
      <c r="A34" s="192"/>
      <c r="B34" s="193"/>
      <c r="C34" s="194"/>
      <c r="D34" s="193"/>
      <c r="E34" s="194"/>
      <c r="F34" s="194"/>
    </row>
    <row r="35" spans="1:6" ht="25.5" customHeight="1">
      <c r="A35" s="195"/>
      <c r="B35" s="341" t="s">
        <v>169</v>
      </c>
      <c r="C35" s="341"/>
      <c r="D35" s="341"/>
      <c r="E35" s="196"/>
      <c r="F35" s="196"/>
    </row>
    <row r="36" spans="1:6" ht="14.25">
      <c r="A36" s="195"/>
      <c r="B36" s="342" t="s">
        <v>164</v>
      </c>
      <c r="C36" s="342"/>
      <c r="D36" s="196"/>
      <c r="E36" s="196"/>
      <c r="F36" s="196"/>
    </row>
    <row r="37" spans="1:6" ht="14.25">
      <c r="A37" s="195"/>
      <c r="B37" s="197" t="s">
        <v>165</v>
      </c>
      <c r="C37" s="198">
        <v>0</v>
      </c>
      <c r="D37" s="198">
        <v>0</v>
      </c>
      <c r="E37" s="198">
        <v>0</v>
      </c>
      <c r="F37" s="198">
        <v>0</v>
      </c>
    </row>
    <row r="38" spans="1:6" ht="14.25">
      <c r="A38" s="195" t="s">
        <v>10</v>
      </c>
      <c r="B38" s="197" t="s">
        <v>136</v>
      </c>
      <c r="C38" s="198">
        <v>0</v>
      </c>
      <c r="D38" s="198">
        <v>0</v>
      </c>
      <c r="E38" s="198">
        <v>0</v>
      </c>
      <c r="F38" s="198">
        <v>0</v>
      </c>
    </row>
    <row r="39" spans="1:6" ht="14.25">
      <c r="A39" s="195"/>
      <c r="B39" s="197" t="s">
        <v>162</v>
      </c>
      <c r="C39" s="181">
        <v>430</v>
      </c>
      <c r="D39" s="198">
        <v>0</v>
      </c>
      <c r="E39" s="181">
        <v>53926</v>
      </c>
      <c r="F39" s="190">
        <f>SUM(C39:E39)</f>
        <v>54356</v>
      </c>
    </row>
    <row r="40" spans="1:6" s="1" customFormat="1" ht="18" customHeight="1">
      <c r="A40" s="195" t="s">
        <v>42</v>
      </c>
      <c r="B40" s="197" t="s">
        <v>166</v>
      </c>
      <c r="C40" s="190">
        <f>SUM(C37:C39)</f>
        <v>430</v>
      </c>
      <c r="D40" s="190">
        <f>SUM(D37:D39)</f>
        <v>0</v>
      </c>
      <c r="E40" s="190">
        <f>SUM(E37:E39)</f>
        <v>53926</v>
      </c>
      <c r="F40" s="190">
        <f>SUM(C40:E40)</f>
        <v>54356</v>
      </c>
    </row>
    <row r="41" spans="1:6" s="1" customFormat="1" ht="14.25">
      <c r="A41" s="199"/>
      <c r="B41" s="200"/>
      <c r="C41" s="201"/>
      <c r="D41" s="201"/>
      <c r="E41" s="201"/>
      <c r="F41" s="201"/>
    </row>
    <row r="42" spans="1:6" ht="26.25" customHeight="1">
      <c r="A42" s="202"/>
      <c r="B42" s="343" t="s">
        <v>170</v>
      </c>
      <c r="C42" s="343"/>
      <c r="D42" s="343"/>
      <c r="E42" s="343"/>
      <c r="F42" s="203"/>
    </row>
    <row r="43" spans="1:6" ht="14.25">
      <c r="A43" s="202"/>
      <c r="B43" s="344" t="s">
        <v>164</v>
      </c>
      <c r="C43" s="344"/>
      <c r="D43" s="203"/>
      <c r="E43" s="203"/>
      <c r="F43" s="203"/>
    </row>
    <row r="44" spans="1:6" ht="20.25" customHeight="1">
      <c r="A44" s="202" t="s">
        <v>10</v>
      </c>
      <c r="B44" s="204" t="s">
        <v>136</v>
      </c>
      <c r="C44" s="203">
        <v>0</v>
      </c>
      <c r="D44" s="203">
        <v>0</v>
      </c>
      <c r="E44" s="203">
        <v>0</v>
      </c>
      <c r="F44" s="203">
        <v>0</v>
      </c>
    </row>
    <row r="45" spans="1:6" ht="20.25" customHeight="1">
      <c r="A45" s="202"/>
      <c r="B45" s="204" t="s">
        <v>450</v>
      </c>
      <c r="C45" s="205"/>
      <c r="D45" s="205"/>
      <c r="E45" s="205"/>
      <c r="F45" s="205">
        <f>SUM(E45)</f>
        <v>0</v>
      </c>
    </row>
    <row r="46" spans="1:6" ht="20.25" customHeight="1">
      <c r="A46" s="202"/>
      <c r="B46" s="204" t="s">
        <v>162</v>
      </c>
      <c r="C46" s="181">
        <v>439</v>
      </c>
      <c r="D46" s="205">
        <v>0</v>
      </c>
      <c r="E46" s="181">
        <v>20570</v>
      </c>
      <c r="F46" s="190">
        <f>SUM(C46:E46)</f>
        <v>21009</v>
      </c>
    </row>
    <row r="47" spans="1:6" s="1" customFormat="1" ht="28.5">
      <c r="A47" s="202" t="s">
        <v>43</v>
      </c>
      <c r="B47" s="204" t="s">
        <v>171</v>
      </c>
      <c r="C47" s="190">
        <f>SUM(C44:C46)</f>
        <v>439</v>
      </c>
      <c r="D47" s="190">
        <f>SUM(D44:D46)</f>
        <v>0</v>
      </c>
      <c r="E47" s="190">
        <f>SUM(E44:E46)</f>
        <v>20570</v>
      </c>
      <c r="F47" s="190">
        <f>SUM(C47:E47)</f>
        <v>21009</v>
      </c>
    </row>
    <row r="48" spans="1:6" ht="22.5" customHeight="1">
      <c r="A48" s="55"/>
      <c r="B48" s="56"/>
      <c r="C48" s="57"/>
      <c r="D48" s="56"/>
      <c r="E48" s="57"/>
      <c r="F48" s="57"/>
    </row>
    <row r="49" spans="1:6" ht="14.25">
      <c r="A49" s="54"/>
      <c r="B49" s="54"/>
      <c r="C49" s="54"/>
      <c r="D49" s="54"/>
      <c r="E49" s="54"/>
      <c r="F49" s="54"/>
    </row>
    <row r="50" ht="15">
      <c r="A50" s="5"/>
    </row>
  </sheetData>
  <sheetProtection/>
  <mergeCells count="13">
    <mergeCell ref="B43:C43"/>
    <mergeCell ref="B21:C21"/>
    <mergeCell ref="A1:F1"/>
    <mergeCell ref="A3:A5"/>
    <mergeCell ref="C3:C4"/>
    <mergeCell ref="C5:F5"/>
    <mergeCell ref="B6:D6"/>
    <mergeCell ref="B7:C7"/>
    <mergeCell ref="B27:D27"/>
    <mergeCell ref="B28:C28"/>
    <mergeCell ref="B35:D35"/>
    <mergeCell ref="B36:C36"/>
    <mergeCell ref="B42:E4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  <headerFooter>
    <oddHeader>&amp;R2./a . számú melléklet
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40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0.140625" style="0" customWidth="1"/>
    <col min="2" max="2" width="62.28125" style="0" customWidth="1"/>
    <col min="3" max="4" width="18.140625" style="0" customWidth="1"/>
    <col min="5" max="5" width="16.8515625" style="0" bestFit="1" customWidth="1"/>
  </cols>
  <sheetData>
    <row r="1" spans="1:5" ht="14.25">
      <c r="A1" s="321" t="s">
        <v>46</v>
      </c>
      <c r="B1" s="321"/>
      <c r="C1" s="321"/>
      <c r="D1" s="304"/>
      <c r="E1" s="113"/>
    </row>
    <row r="2" spans="1:5" ht="14.25">
      <c r="A2" s="321" t="s">
        <v>505</v>
      </c>
      <c r="B2" s="321"/>
      <c r="C2" s="321"/>
      <c r="D2" s="304"/>
      <c r="E2" s="113"/>
    </row>
    <row r="3" spans="1:5" ht="14.25">
      <c r="A3" s="113"/>
      <c r="B3" s="113"/>
      <c r="C3" s="207" t="s">
        <v>489</v>
      </c>
      <c r="D3" s="207" t="s">
        <v>633</v>
      </c>
      <c r="E3" s="207" t="s">
        <v>583</v>
      </c>
    </row>
    <row r="4" spans="1:6" ht="14.25">
      <c r="A4" s="113" t="s">
        <v>192</v>
      </c>
      <c r="B4" s="283" t="s">
        <v>47</v>
      </c>
      <c r="C4" s="284">
        <v>129317</v>
      </c>
      <c r="D4" s="284">
        <v>162751</v>
      </c>
      <c r="E4" s="137">
        <f>('7.Személyi jutt int'!G23)</f>
        <v>165199</v>
      </c>
      <c r="F4" s="3"/>
    </row>
    <row r="5" spans="1:5" ht="14.25">
      <c r="A5" s="113" t="s">
        <v>191</v>
      </c>
      <c r="B5" s="283" t="s">
        <v>193</v>
      </c>
      <c r="C5" s="284">
        <v>28084</v>
      </c>
      <c r="D5" s="284">
        <v>35190</v>
      </c>
      <c r="E5" s="137">
        <f>('7.Személyi jutt int'!G29)</f>
        <v>35237</v>
      </c>
    </row>
    <row r="6" spans="1:5" ht="14.25">
      <c r="A6" s="113" t="s">
        <v>194</v>
      </c>
      <c r="B6" s="283" t="s">
        <v>48</v>
      </c>
      <c r="C6" s="284">
        <v>81447</v>
      </c>
      <c r="D6" s="284">
        <v>105062</v>
      </c>
      <c r="E6" s="137">
        <f>('8.Dologi kiad int'!H26)</f>
        <v>101655</v>
      </c>
    </row>
    <row r="7" spans="1:5" ht="14.25">
      <c r="A7" s="113" t="s">
        <v>195</v>
      </c>
      <c r="B7" s="283" t="s">
        <v>196</v>
      </c>
      <c r="C7" s="151">
        <f>(C8+C9+C10+C11)</f>
        <v>7960</v>
      </c>
      <c r="D7" s="151">
        <v>7960</v>
      </c>
      <c r="E7" s="136">
        <f>(E8+E9+E10+E11)</f>
        <v>7528</v>
      </c>
    </row>
    <row r="8" spans="1:5" ht="14.25">
      <c r="A8" s="113" t="s">
        <v>197</v>
      </c>
      <c r="B8" s="283" t="s">
        <v>198</v>
      </c>
      <c r="C8" s="284">
        <v>300</v>
      </c>
      <c r="D8" s="284">
        <v>300</v>
      </c>
      <c r="E8" s="137">
        <f>('15.kiadás int'!E7)</f>
        <v>733</v>
      </c>
    </row>
    <row r="9" spans="1:5" ht="14.25">
      <c r="A9" s="113" t="s">
        <v>199</v>
      </c>
      <c r="B9" s="283" t="s">
        <v>200</v>
      </c>
      <c r="C9" s="284">
        <v>500</v>
      </c>
      <c r="D9" s="284">
        <v>500</v>
      </c>
      <c r="E9" s="137">
        <f>('15.kiadás int'!E8)</f>
        <v>0</v>
      </c>
    </row>
    <row r="10" spans="1:5" ht="14.25">
      <c r="A10" s="113" t="s">
        <v>201</v>
      </c>
      <c r="B10" s="283" t="s">
        <v>202</v>
      </c>
      <c r="C10" s="284">
        <v>3160</v>
      </c>
      <c r="D10" s="284">
        <v>0</v>
      </c>
      <c r="E10" s="137">
        <f>('15.kiadás int'!E9)</f>
        <v>0</v>
      </c>
    </row>
    <row r="11" spans="1:5" s="1" customFormat="1" ht="14.25">
      <c r="A11" s="113" t="s">
        <v>203</v>
      </c>
      <c r="B11" s="283" t="s">
        <v>204</v>
      </c>
      <c r="C11" s="284">
        <v>4000</v>
      </c>
      <c r="D11" s="284">
        <v>7160</v>
      </c>
      <c r="E11" s="137">
        <f>('15.kiadás int'!E10)</f>
        <v>6795</v>
      </c>
    </row>
    <row r="12" spans="1:5" ht="14.25">
      <c r="A12" s="113"/>
      <c r="B12" s="283" t="s">
        <v>409</v>
      </c>
      <c r="C12" s="284"/>
      <c r="D12" s="375">
        <v>2000</v>
      </c>
      <c r="E12" s="138">
        <v>84</v>
      </c>
    </row>
    <row r="13" spans="1:5" ht="14.25">
      <c r="A13" s="113"/>
      <c r="B13" s="283" t="s">
        <v>634</v>
      </c>
      <c r="C13" s="284"/>
      <c r="D13" s="375">
        <v>2000</v>
      </c>
      <c r="E13" s="138">
        <v>0</v>
      </c>
    </row>
    <row r="14" spans="1:5" ht="14.25">
      <c r="A14" s="113"/>
      <c r="B14" s="283" t="s">
        <v>272</v>
      </c>
      <c r="C14" s="284"/>
      <c r="D14" s="375">
        <v>3160</v>
      </c>
      <c r="E14" s="138">
        <v>6711</v>
      </c>
    </row>
    <row r="15" spans="1:5" ht="14.25">
      <c r="A15" s="113" t="s">
        <v>205</v>
      </c>
      <c r="B15" s="283" t="s">
        <v>206</v>
      </c>
      <c r="C15" s="151">
        <f>(C16+C19+C22)</f>
        <v>36275</v>
      </c>
      <c r="D15" s="151">
        <v>118399</v>
      </c>
      <c r="E15" s="136">
        <f>SUM(E16:E19)</f>
        <v>4675</v>
      </c>
    </row>
    <row r="16" spans="1:7" ht="14.25">
      <c r="A16" s="113" t="s">
        <v>480</v>
      </c>
      <c r="B16" s="283" t="s">
        <v>481</v>
      </c>
      <c r="C16" s="284">
        <v>0</v>
      </c>
      <c r="D16" s="375">
        <v>0</v>
      </c>
      <c r="E16" s="138">
        <v>0</v>
      </c>
      <c r="G16" s="3" t="s">
        <v>544</v>
      </c>
    </row>
    <row r="17" spans="1:7" ht="14.25">
      <c r="A17" s="113" t="s">
        <v>599</v>
      </c>
      <c r="B17" s="283" t="s">
        <v>410</v>
      </c>
      <c r="C17" s="284"/>
      <c r="D17" s="375">
        <v>0</v>
      </c>
      <c r="E17" s="138">
        <v>818</v>
      </c>
      <c r="G17" s="3"/>
    </row>
    <row r="18" spans="1:5" s="12" customFormat="1" ht="15">
      <c r="A18" s="113" t="s">
        <v>491</v>
      </c>
      <c r="B18" s="283" t="s">
        <v>492</v>
      </c>
      <c r="C18" s="285"/>
      <c r="D18" s="376">
        <v>0</v>
      </c>
      <c r="E18" s="138">
        <v>0</v>
      </c>
    </row>
    <row r="19" spans="1:5" ht="14.25">
      <c r="A19" s="113" t="s">
        <v>213</v>
      </c>
      <c r="B19" s="283" t="s">
        <v>211</v>
      </c>
      <c r="C19" s="151">
        <f>SUM(C20:C21)</f>
        <v>6200</v>
      </c>
      <c r="D19" s="151">
        <v>6200</v>
      </c>
      <c r="E19" s="136">
        <f>SUM(E20:E21)</f>
        <v>3857</v>
      </c>
    </row>
    <row r="20" spans="1:5" ht="14.25">
      <c r="A20" s="113"/>
      <c r="B20" s="283" t="s">
        <v>273</v>
      </c>
      <c r="C20" s="284">
        <v>6200</v>
      </c>
      <c r="D20" s="284">
        <v>6200</v>
      </c>
      <c r="E20" s="137">
        <f>('13.adott támog. önk'!B17)</f>
        <v>3286</v>
      </c>
    </row>
    <row r="21" spans="1:5" ht="14.25">
      <c r="A21" s="113"/>
      <c r="B21" s="283" t="s">
        <v>274</v>
      </c>
      <c r="C21" s="284">
        <v>0</v>
      </c>
      <c r="D21" s="375">
        <v>0</v>
      </c>
      <c r="E21" s="138">
        <v>571</v>
      </c>
    </row>
    <row r="22" spans="1:5" s="1" customFormat="1" ht="14.25">
      <c r="A22" s="113" t="s">
        <v>466</v>
      </c>
      <c r="B22" s="283" t="s">
        <v>214</v>
      </c>
      <c r="C22" s="284">
        <v>30075</v>
      </c>
      <c r="D22" s="284">
        <v>112199</v>
      </c>
      <c r="E22" s="137">
        <f>('15.kiadás int'!E17)</f>
        <v>114701</v>
      </c>
    </row>
    <row r="23" spans="1:5" ht="14.25">
      <c r="A23" s="113" t="s">
        <v>207</v>
      </c>
      <c r="B23" s="283" t="s">
        <v>45</v>
      </c>
      <c r="C23" s="151">
        <f>SUM(C25:C28)</f>
        <v>4550</v>
      </c>
      <c r="D23" s="151">
        <v>16051</v>
      </c>
      <c r="E23" s="136">
        <f>SUM(E24:E28)</f>
        <v>16474</v>
      </c>
    </row>
    <row r="24" spans="1:5" ht="14.25">
      <c r="A24" s="113" t="s">
        <v>617</v>
      </c>
      <c r="B24" s="113" t="s">
        <v>618</v>
      </c>
      <c r="C24" s="151"/>
      <c r="D24" s="151">
        <v>1000</v>
      </c>
      <c r="E24" s="137">
        <f>('9.Beruh,felúj önk'!P72)</f>
        <v>945</v>
      </c>
    </row>
    <row r="25" spans="1:5" ht="14.25">
      <c r="A25" s="260" t="s">
        <v>408</v>
      </c>
      <c r="B25" s="283" t="s">
        <v>275</v>
      </c>
      <c r="C25" s="284">
        <v>0</v>
      </c>
      <c r="D25" s="284">
        <v>0</v>
      </c>
      <c r="E25" s="137">
        <f>('9.Beruh,felúj önk'!P73)</f>
        <v>1008</v>
      </c>
    </row>
    <row r="26" spans="1:5" ht="14.25">
      <c r="A26" s="260" t="s">
        <v>616</v>
      </c>
      <c r="B26" s="283" t="s">
        <v>524</v>
      </c>
      <c r="C26" s="284"/>
      <c r="D26" s="284">
        <v>0</v>
      </c>
      <c r="E26" s="137">
        <v>2610</v>
      </c>
    </row>
    <row r="27" spans="1:5" ht="14.25">
      <c r="A27" s="260" t="s">
        <v>276</v>
      </c>
      <c r="B27" s="283" t="s">
        <v>277</v>
      </c>
      <c r="C27" s="284">
        <v>3795</v>
      </c>
      <c r="D27" s="284">
        <v>11850</v>
      </c>
      <c r="E27" s="137">
        <v>8897</v>
      </c>
    </row>
    <row r="28" spans="1:5" ht="14.25">
      <c r="A28" s="260" t="s">
        <v>278</v>
      </c>
      <c r="B28" s="283" t="s">
        <v>279</v>
      </c>
      <c r="C28" s="284">
        <v>755</v>
      </c>
      <c r="D28" s="284">
        <v>3201</v>
      </c>
      <c r="E28" s="137">
        <v>3014</v>
      </c>
    </row>
    <row r="29" spans="1:5" ht="14.25">
      <c r="A29" s="113" t="s">
        <v>208</v>
      </c>
      <c r="B29" s="283" t="s">
        <v>49</v>
      </c>
      <c r="C29" s="151">
        <f>SUM(C30:C32)</f>
        <v>20115</v>
      </c>
      <c r="D29" s="151">
        <v>22028</v>
      </c>
      <c r="E29" s="136">
        <f>SUM(E30:E32)</f>
        <v>54724</v>
      </c>
    </row>
    <row r="30" spans="1:5" ht="14.25">
      <c r="A30" s="113" t="s">
        <v>280</v>
      </c>
      <c r="B30" s="283" t="s">
        <v>281</v>
      </c>
      <c r="C30" s="284">
        <v>15839</v>
      </c>
      <c r="D30" s="284">
        <v>17346</v>
      </c>
      <c r="E30" s="137">
        <f>('9.Beruh,felúj önk'!P77)</f>
        <v>43260</v>
      </c>
    </row>
    <row r="31" spans="1:5" ht="14.25">
      <c r="A31" s="113" t="s">
        <v>283</v>
      </c>
      <c r="B31" s="283" t="s">
        <v>282</v>
      </c>
      <c r="C31" s="284">
        <v>0</v>
      </c>
      <c r="D31" s="375">
        <v>0</v>
      </c>
      <c r="E31" s="138">
        <v>0</v>
      </c>
    </row>
    <row r="32" spans="1:5" ht="14.25">
      <c r="A32" s="113" t="s">
        <v>284</v>
      </c>
      <c r="B32" s="283" t="s">
        <v>285</v>
      </c>
      <c r="C32" s="284">
        <v>4276</v>
      </c>
      <c r="D32" s="284">
        <v>4682</v>
      </c>
      <c r="E32" s="137">
        <f>('9.Beruh,felúj önk'!P78)</f>
        <v>11464</v>
      </c>
    </row>
    <row r="33" spans="1:5" ht="14.25">
      <c r="A33" s="113" t="s">
        <v>209</v>
      </c>
      <c r="B33" s="283" t="s">
        <v>210</v>
      </c>
      <c r="C33" s="151">
        <f>C34</f>
        <v>4000</v>
      </c>
      <c r="D33" s="151">
        <v>4000</v>
      </c>
      <c r="E33" s="136">
        <v>2515</v>
      </c>
    </row>
    <row r="34" spans="1:5" ht="14.25">
      <c r="A34" s="113" t="s">
        <v>602</v>
      </c>
      <c r="B34" s="283" t="s">
        <v>212</v>
      </c>
      <c r="C34" s="284">
        <v>4000</v>
      </c>
      <c r="D34" s="375">
        <v>4000</v>
      </c>
      <c r="E34" s="138">
        <v>2515</v>
      </c>
    </row>
    <row r="35" spans="1:5" s="2" customFormat="1" ht="15">
      <c r="A35" s="113" t="s">
        <v>457</v>
      </c>
      <c r="B35" s="283" t="s">
        <v>462</v>
      </c>
      <c r="C35" s="284">
        <f>(C4+C5+C6+C7+C15+C23+C29+C33)</f>
        <v>311748</v>
      </c>
      <c r="D35" s="375">
        <v>470551</v>
      </c>
      <c r="E35" s="213">
        <f>(E4+E5+E6+E7+E15+E23+E29+E33+E22)</f>
        <v>502708</v>
      </c>
    </row>
    <row r="36" spans="1:5" ht="14.25">
      <c r="A36" s="113" t="s">
        <v>215</v>
      </c>
      <c r="B36" s="283" t="s">
        <v>216</v>
      </c>
      <c r="C36" s="151">
        <f>C37</f>
        <v>5300</v>
      </c>
      <c r="D36" s="151">
        <v>5300</v>
      </c>
      <c r="E36" s="136">
        <v>5300</v>
      </c>
    </row>
    <row r="37" spans="1:5" ht="14.25">
      <c r="A37" s="113" t="s">
        <v>454</v>
      </c>
      <c r="B37" s="283" t="s">
        <v>455</v>
      </c>
      <c r="C37" s="286">
        <v>5300</v>
      </c>
      <c r="D37" s="377">
        <v>5300</v>
      </c>
      <c r="E37" s="138">
        <v>5300</v>
      </c>
    </row>
    <row r="38" spans="1:5" s="16" customFormat="1" ht="18">
      <c r="A38" s="349" t="s">
        <v>464</v>
      </c>
      <c r="B38" s="350"/>
      <c r="C38" s="151">
        <f>(C35+C36)</f>
        <v>317048</v>
      </c>
      <c r="D38" s="151">
        <v>475851</v>
      </c>
      <c r="E38" s="216">
        <f>(E35+E36)</f>
        <v>508008</v>
      </c>
    </row>
    <row r="39" spans="1:5" ht="14.25">
      <c r="A39" s="113" t="s">
        <v>459</v>
      </c>
      <c r="B39" s="283" t="s">
        <v>425</v>
      </c>
      <c r="C39" s="284">
        <v>125969</v>
      </c>
      <c r="D39" s="284">
        <v>127178</v>
      </c>
      <c r="E39" s="137">
        <f>('5.Bevételek össz'!G30)</f>
        <v>127143</v>
      </c>
    </row>
    <row r="40" spans="1:5" s="12" customFormat="1" ht="19.5" customHeight="1">
      <c r="A40" s="113"/>
      <c r="B40" s="283" t="s">
        <v>51</v>
      </c>
      <c r="C40" s="151">
        <f>SUM(C38:C39)</f>
        <v>443017</v>
      </c>
      <c r="D40" s="151">
        <v>603029</v>
      </c>
      <c r="E40" s="136">
        <f>SUM(E38:E39)</f>
        <v>635151</v>
      </c>
    </row>
  </sheetData>
  <sheetProtection/>
  <mergeCells count="3">
    <mergeCell ref="A1:C1"/>
    <mergeCell ref="A2:C2"/>
    <mergeCell ref="A38:B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&amp;R3.sz. melléklet
e Ft- ban</oddHeader>
  </headerFooter>
  <ignoredErrors>
    <ignoredError sqref="C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36"/>
  <sheetViews>
    <sheetView zoomScalePageLayoutView="0" workbookViewId="0" topLeftCell="A10">
      <selection activeCell="B5" sqref="B5"/>
    </sheetView>
  </sheetViews>
  <sheetFormatPr defaultColWidth="9.140625" defaultRowHeight="12.75"/>
  <cols>
    <col min="1" max="1" width="6.8515625" style="3" customWidth="1"/>
    <col min="2" max="2" width="58.8515625" style="3" bestFit="1" customWidth="1"/>
    <col min="3" max="5" width="10.7109375" style="17" customWidth="1"/>
    <col min="6" max="6" width="12.8515625" style="17" bestFit="1" customWidth="1"/>
    <col min="7" max="7" width="10.7109375" style="3" customWidth="1"/>
    <col min="8" max="16384" width="9.140625" style="3" customWidth="1"/>
  </cols>
  <sheetData>
    <row r="1" spans="1:7" ht="24.75" customHeight="1">
      <c r="A1" s="226"/>
      <c r="B1" s="327" t="s">
        <v>508</v>
      </c>
      <c r="C1" s="327"/>
      <c r="D1" s="327"/>
      <c r="E1" s="327"/>
      <c r="F1" s="327"/>
      <c r="G1" s="327"/>
    </row>
    <row r="2" spans="1:7" ht="19.5" customHeight="1">
      <c r="A2" s="226"/>
      <c r="B2" s="226"/>
      <c r="C2" s="227" t="s">
        <v>56</v>
      </c>
      <c r="D2" s="228" t="s">
        <v>57</v>
      </c>
      <c r="E2" s="229" t="s">
        <v>7</v>
      </c>
      <c r="F2" s="230" t="s">
        <v>9</v>
      </c>
      <c r="G2" s="231" t="s">
        <v>23</v>
      </c>
    </row>
    <row r="3" spans="1:7" ht="14.25">
      <c r="A3" s="226" t="s">
        <v>308</v>
      </c>
      <c r="B3" s="226" t="s">
        <v>309</v>
      </c>
      <c r="C3" s="168">
        <v>30700</v>
      </c>
      <c r="D3" s="168">
        <v>14196</v>
      </c>
      <c r="E3" s="168">
        <v>36221</v>
      </c>
      <c r="F3" s="168">
        <v>13912</v>
      </c>
      <c r="G3" s="129">
        <f aca="true" t="shared" si="0" ref="G3:G29">SUM(C3:F3)</f>
        <v>95029</v>
      </c>
    </row>
    <row r="4" spans="1:7" ht="14.25">
      <c r="A4" s="226" t="s">
        <v>308</v>
      </c>
      <c r="B4" s="226" t="s">
        <v>509</v>
      </c>
      <c r="C4" s="168">
        <v>0</v>
      </c>
      <c r="D4" s="168">
        <v>0</v>
      </c>
      <c r="E4" s="168">
        <v>0</v>
      </c>
      <c r="F4" s="168">
        <v>45041</v>
      </c>
      <c r="G4" s="129">
        <f t="shared" si="0"/>
        <v>45041</v>
      </c>
    </row>
    <row r="5" spans="1:7" ht="14.25">
      <c r="A5" s="226" t="s">
        <v>308</v>
      </c>
      <c r="B5" s="226" t="s">
        <v>482</v>
      </c>
      <c r="C5" s="168">
        <v>0</v>
      </c>
      <c r="D5" s="168">
        <v>0</v>
      </c>
      <c r="E5" s="168">
        <v>0</v>
      </c>
      <c r="F5" s="168">
        <v>0</v>
      </c>
      <c r="G5" s="129">
        <f t="shared" si="0"/>
        <v>0</v>
      </c>
    </row>
    <row r="6" spans="1:7" ht="14.25">
      <c r="A6" s="226" t="s">
        <v>311</v>
      </c>
      <c r="B6" s="226" t="s">
        <v>310</v>
      </c>
      <c r="C6" s="168">
        <v>0</v>
      </c>
      <c r="D6" s="168">
        <v>0</v>
      </c>
      <c r="E6" s="168">
        <v>0</v>
      </c>
      <c r="F6" s="168">
        <v>0</v>
      </c>
      <c r="G6" s="129">
        <f t="shared" si="0"/>
        <v>0</v>
      </c>
    </row>
    <row r="7" spans="1:7" ht="14.25">
      <c r="A7" s="226" t="s">
        <v>312</v>
      </c>
      <c r="B7" s="226" t="s">
        <v>313</v>
      </c>
      <c r="C7" s="168">
        <v>520</v>
      </c>
      <c r="D7" s="168">
        <v>0</v>
      </c>
      <c r="E7" s="168">
        <v>0</v>
      </c>
      <c r="F7" s="168">
        <v>1591</v>
      </c>
      <c r="G7" s="129">
        <f t="shared" si="0"/>
        <v>2111</v>
      </c>
    </row>
    <row r="8" spans="1:7" ht="14.25">
      <c r="A8" s="226" t="s">
        <v>314</v>
      </c>
      <c r="B8" s="226" t="s">
        <v>315</v>
      </c>
      <c r="C8" s="168">
        <v>320</v>
      </c>
      <c r="D8" s="168">
        <v>0</v>
      </c>
      <c r="E8" s="168">
        <v>0</v>
      </c>
      <c r="F8" s="168">
        <v>0</v>
      </c>
      <c r="G8" s="129">
        <f t="shared" si="0"/>
        <v>320</v>
      </c>
    </row>
    <row r="9" spans="1:7" ht="14.25">
      <c r="A9" s="226" t="s">
        <v>316</v>
      </c>
      <c r="B9" s="226" t="s">
        <v>317</v>
      </c>
      <c r="C9" s="168">
        <v>0</v>
      </c>
      <c r="D9" s="168">
        <v>0</v>
      </c>
      <c r="E9" s="168">
        <v>0</v>
      </c>
      <c r="F9" s="168">
        <v>0</v>
      </c>
      <c r="G9" s="129">
        <f t="shared" si="0"/>
        <v>0</v>
      </c>
    </row>
    <row r="10" spans="1:7" ht="14.25">
      <c r="A10" s="226" t="s">
        <v>318</v>
      </c>
      <c r="B10" s="226" t="s">
        <v>52</v>
      </c>
      <c r="C10" s="168">
        <v>0</v>
      </c>
      <c r="D10" s="168">
        <v>0</v>
      </c>
      <c r="E10" s="168">
        <v>1683</v>
      </c>
      <c r="F10" s="168"/>
      <c r="G10" s="129">
        <f t="shared" si="0"/>
        <v>1683</v>
      </c>
    </row>
    <row r="11" spans="1:7" ht="14.25">
      <c r="A11" s="226" t="s">
        <v>319</v>
      </c>
      <c r="B11" s="226" t="s">
        <v>320</v>
      </c>
      <c r="C11" s="168">
        <v>1200</v>
      </c>
      <c r="D11" s="168">
        <v>0</v>
      </c>
      <c r="E11" s="168">
        <v>0</v>
      </c>
      <c r="F11" s="168">
        <v>0</v>
      </c>
      <c r="G11" s="129">
        <f t="shared" si="0"/>
        <v>1200</v>
      </c>
    </row>
    <row r="12" spans="1:7" ht="14.25">
      <c r="A12" s="226" t="s">
        <v>321</v>
      </c>
      <c r="B12" s="226" t="s">
        <v>322</v>
      </c>
      <c r="C12" s="168">
        <v>0</v>
      </c>
      <c r="D12" s="168">
        <v>0</v>
      </c>
      <c r="E12" s="168">
        <v>0</v>
      </c>
      <c r="F12" s="168">
        <v>0</v>
      </c>
      <c r="G12" s="129">
        <f t="shared" si="0"/>
        <v>0</v>
      </c>
    </row>
    <row r="13" spans="1:7" ht="14.25">
      <c r="A13" s="226" t="s">
        <v>323</v>
      </c>
      <c r="B13" s="226" t="s">
        <v>324</v>
      </c>
      <c r="C13" s="168">
        <v>400</v>
      </c>
      <c r="D13" s="168">
        <v>12</v>
      </c>
      <c r="E13" s="168">
        <v>241</v>
      </c>
      <c r="F13" s="168">
        <v>0</v>
      </c>
      <c r="G13" s="129">
        <f t="shared" si="0"/>
        <v>653</v>
      </c>
    </row>
    <row r="14" spans="1:7" ht="14.25">
      <c r="A14" s="226" t="s">
        <v>325</v>
      </c>
      <c r="B14" s="226" t="s">
        <v>326</v>
      </c>
      <c r="C14" s="168">
        <v>130</v>
      </c>
      <c r="D14" s="168">
        <v>0</v>
      </c>
      <c r="E14" s="168">
        <v>0</v>
      </c>
      <c r="F14" s="168">
        <v>0</v>
      </c>
      <c r="G14" s="129">
        <f t="shared" si="0"/>
        <v>130</v>
      </c>
    </row>
    <row r="15" spans="1:7" ht="14.25">
      <c r="A15" s="226" t="s">
        <v>327</v>
      </c>
      <c r="B15" s="226" t="s">
        <v>328</v>
      </c>
      <c r="C15" s="168">
        <v>922</v>
      </c>
      <c r="D15" s="168">
        <v>434</v>
      </c>
      <c r="E15" s="168">
        <v>641</v>
      </c>
      <c r="F15" s="168">
        <v>1484</v>
      </c>
      <c r="G15" s="129">
        <f t="shared" si="0"/>
        <v>3481</v>
      </c>
    </row>
    <row r="16" spans="1:7" s="1" customFormat="1" ht="14.25">
      <c r="A16" s="232" t="s">
        <v>330</v>
      </c>
      <c r="B16" s="232" t="s">
        <v>329</v>
      </c>
      <c r="C16" s="129">
        <f>SUM(C3:C15)</f>
        <v>34192</v>
      </c>
      <c r="D16" s="129">
        <f>SUM(D3:D15)</f>
        <v>14642</v>
      </c>
      <c r="E16" s="129">
        <f>SUM(E3:E15)</f>
        <v>38786</v>
      </c>
      <c r="F16" s="129">
        <f>SUM(F3:F15)</f>
        <v>62028</v>
      </c>
      <c r="G16" s="129">
        <f t="shared" si="0"/>
        <v>149648</v>
      </c>
    </row>
    <row r="17" spans="1:7" ht="14.25">
      <c r="A17" s="226" t="s">
        <v>331</v>
      </c>
      <c r="B17" s="226" t="s">
        <v>332</v>
      </c>
      <c r="C17" s="168">
        <v>0</v>
      </c>
      <c r="D17" s="168">
        <v>0</v>
      </c>
      <c r="E17" s="168">
        <v>0</v>
      </c>
      <c r="F17" s="168">
        <v>10630</v>
      </c>
      <c r="G17" s="129">
        <f t="shared" si="0"/>
        <v>10630</v>
      </c>
    </row>
    <row r="18" spans="1:7" ht="14.25">
      <c r="A18" s="226" t="s">
        <v>333</v>
      </c>
      <c r="B18" s="226" t="s">
        <v>483</v>
      </c>
      <c r="C18" s="168">
        <v>0</v>
      </c>
      <c r="D18" s="168">
        <v>0</v>
      </c>
      <c r="E18" s="168">
        <v>0</v>
      </c>
      <c r="F18" s="168">
        <v>0</v>
      </c>
      <c r="G18" s="129">
        <f t="shared" si="0"/>
        <v>0</v>
      </c>
    </row>
    <row r="19" spans="1:7" ht="14.25">
      <c r="A19" s="226" t="s">
        <v>333</v>
      </c>
      <c r="B19" s="226" t="s">
        <v>495</v>
      </c>
      <c r="C19" s="168">
        <v>250</v>
      </c>
      <c r="D19" s="168">
        <v>13</v>
      </c>
      <c r="E19" s="168">
        <v>109</v>
      </c>
      <c r="F19" s="168">
        <v>3197</v>
      </c>
      <c r="G19" s="129">
        <f t="shared" si="0"/>
        <v>3569</v>
      </c>
    </row>
    <row r="20" spans="1:7" ht="14.25">
      <c r="A20" s="226" t="s">
        <v>486</v>
      </c>
      <c r="B20" s="226" t="s">
        <v>487</v>
      </c>
      <c r="C20" s="168">
        <v>0</v>
      </c>
      <c r="D20" s="168">
        <v>0</v>
      </c>
      <c r="E20" s="168">
        <v>0</v>
      </c>
      <c r="F20" s="168"/>
      <c r="G20" s="129">
        <f t="shared" si="0"/>
        <v>0</v>
      </c>
    </row>
    <row r="21" spans="1:7" ht="14.25">
      <c r="A21" s="226" t="s">
        <v>334</v>
      </c>
      <c r="B21" s="226" t="s">
        <v>335</v>
      </c>
      <c r="C21" s="168">
        <v>90</v>
      </c>
      <c r="D21" s="168">
        <v>0</v>
      </c>
      <c r="E21" s="168">
        <v>0</v>
      </c>
      <c r="F21" s="168">
        <v>1262</v>
      </c>
      <c r="G21" s="129">
        <f t="shared" si="0"/>
        <v>1352</v>
      </c>
    </row>
    <row r="22" spans="1:7" s="1" customFormat="1" ht="14.25">
      <c r="A22" s="232" t="s">
        <v>336</v>
      </c>
      <c r="B22" s="232" t="s">
        <v>337</v>
      </c>
      <c r="C22" s="129">
        <f>SUM(C17:C21)</f>
        <v>340</v>
      </c>
      <c r="D22" s="129">
        <f>SUM(D17:D21)</f>
        <v>13</v>
      </c>
      <c r="E22" s="129">
        <f>SUM(E17:E21)</f>
        <v>109</v>
      </c>
      <c r="F22" s="129">
        <f>SUM(F17:F21)</f>
        <v>15089</v>
      </c>
      <c r="G22" s="129">
        <f t="shared" si="0"/>
        <v>15551</v>
      </c>
    </row>
    <row r="23" spans="1:7" s="2" customFormat="1" ht="15">
      <c r="A23" s="233" t="s">
        <v>338</v>
      </c>
      <c r="B23" s="234" t="s">
        <v>53</v>
      </c>
      <c r="C23" s="128">
        <f>(C16+C22)</f>
        <v>34532</v>
      </c>
      <c r="D23" s="128">
        <f>(D16+D22)</f>
        <v>14655</v>
      </c>
      <c r="E23" s="128">
        <f>(E16+E22)</f>
        <v>38895</v>
      </c>
      <c r="F23" s="128">
        <f>(F16+F22)</f>
        <v>77117</v>
      </c>
      <c r="G23" s="129">
        <f t="shared" si="0"/>
        <v>165199</v>
      </c>
    </row>
    <row r="24" spans="1:7" ht="14.25">
      <c r="A24" s="235" t="s">
        <v>341</v>
      </c>
      <c r="B24" s="236" t="s">
        <v>58</v>
      </c>
      <c r="C24" s="127">
        <v>8310</v>
      </c>
      <c r="D24" s="127">
        <v>3588</v>
      </c>
      <c r="E24" s="127">
        <v>9267</v>
      </c>
      <c r="F24" s="127">
        <v>14072</v>
      </c>
      <c r="G24" s="129">
        <f t="shared" si="0"/>
        <v>35237</v>
      </c>
    </row>
    <row r="25" spans="1:7" ht="14.25">
      <c r="A25" s="235" t="s">
        <v>341</v>
      </c>
      <c r="B25" s="236" t="s">
        <v>484</v>
      </c>
      <c r="C25" s="127"/>
      <c r="D25" s="127">
        <v>0</v>
      </c>
      <c r="E25" s="127">
        <v>0</v>
      </c>
      <c r="F25" s="127"/>
      <c r="G25" s="129">
        <f t="shared" si="0"/>
        <v>0</v>
      </c>
    </row>
    <row r="26" spans="1:7" ht="14.25">
      <c r="A26" s="235" t="s">
        <v>342</v>
      </c>
      <c r="B26" s="236" t="s">
        <v>172</v>
      </c>
      <c r="C26" s="127"/>
      <c r="D26" s="127">
        <v>0</v>
      </c>
      <c r="E26" s="127">
        <v>0</v>
      </c>
      <c r="F26" s="127"/>
      <c r="G26" s="129">
        <f t="shared" si="0"/>
        <v>0</v>
      </c>
    </row>
    <row r="27" spans="1:7" ht="14.25">
      <c r="A27" s="235" t="s">
        <v>343</v>
      </c>
      <c r="B27" s="236" t="s">
        <v>344</v>
      </c>
      <c r="C27" s="127"/>
      <c r="D27" s="127">
        <v>0</v>
      </c>
      <c r="E27" s="127">
        <v>0</v>
      </c>
      <c r="F27" s="127"/>
      <c r="G27" s="129">
        <f t="shared" si="0"/>
        <v>0</v>
      </c>
    </row>
    <row r="28" spans="1:7" ht="14.25">
      <c r="A28" s="235" t="s">
        <v>345</v>
      </c>
      <c r="B28" s="236" t="s">
        <v>485</v>
      </c>
      <c r="C28" s="127"/>
      <c r="D28" s="127">
        <v>0</v>
      </c>
      <c r="E28" s="127">
        <v>0</v>
      </c>
      <c r="F28" s="127"/>
      <c r="G28" s="129">
        <f t="shared" si="0"/>
        <v>0</v>
      </c>
    </row>
    <row r="29" spans="1:7" ht="14.25">
      <c r="A29" s="237" t="s">
        <v>339</v>
      </c>
      <c r="B29" s="238" t="s">
        <v>340</v>
      </c>
      <c r="C29" s="129">
        <f>SUM(C24:C28)</f>
        <v>8310</v>
      </c>
      <c r="D29" s="129">
        <f>SUM(D24:D28)</f>
        <v>3588</v>
      </c>
      <c r="E29" s="129">
        <f>SUM(E24:E28)</f>
        <v>9267</v>
      </c>
      <c r="F29" s="129">
        <f>SUM(F24:F28)</f>
        <v>14072</v>
      </c>
      <c r="G29" s="129">
        <f t="shared" si="0"/>
        <v>35237</v>
      </c>
    </row>
    <row r="30" spans="1:7" ht="12.75">
      <c r="A30" s="121"/>
      <c r="B30" s="140"/>
      <c r="C30" s="121"/>
      <c r="D30" s="121"/>
      <c r="E30" s="121"/>
      <c r="F30" s="121"/>
      <c r="G30" s="121"/>
    </row>
    <row r="31" spans="1:7" ht="12.75">
      <c r="A31" s="121"/>
      <c r="B31" s="121"/>
      <c r="C31" s="239"/>
      <c r="D31" s="239"/>
      <c r="E31" s="239"/>
      <c r="F31" s="240"/>
      <c r="G31" s="239"/>
    </row>
    <row r="32" spans="1:7" ht="12.75">
      <c r="A32" s="121"/>
      <c r="B32" s="121"/>
      <c r="C32" s="239"/>
      <c r="D32" s="121"/>
      <c r="E32" s="121"/>
      <c r="F32" s="121"/>
      <c r="G32" s="121"/>
    </row>
    <row r="33" spans="1:7" ht="14.25">
      <c r="A33" s="121"/>
      <c r="B33" s="232" t="s">
        <v>123</v>
      </c>
      <c r="C33" s="241">
        <v>11</v>
      </c>
      <c r="D33" s="232">
        <v>6</v>
      </c>
      <c r="E33" s="232">
        <v>14</v>
      </c>
      <c r="F33" s="232">
        <v>7</v>
      </c>
      <c r="G33" s="232">
        <f>SUM(C33:F33)</f>
        <v>38</v>
      </c>
    </row>
    <row r="34" spans="1:7" ht="12.75">
      <c r="A34" s="121"/>
      <c r="B34" s="232" t="s">
        <v>124</v>
      </c>
      <c r="C34" s="226"/>
      <c r="D34" s="226"/>
      <c r="E34" s="226"/>
      <c r="F34" s="232">
        <v>46</v>
      </c>
      <c r="G34" s="232">
        <f>SUM(C34:F34)</f>
        <v>46</v>
      </c>
    </row>
    <row r="35" spans="1:7" s="1" customFormat="1" ht="12.75">
      <c r="A35" s="239"/>
      <c r="B35" s="232" t="s">
        <v>407</v>
      </c>
      <c r="C35" s="232"/>
      <c r="D35" s="232"/>
      <c r="E35" s="232"/>
      <c r="F35" s="232">
        <v>1</v>
      </c>
      <c r="G35" s="232">
        <f>SUM(C35:F35)</f>
        <v>1</v>
      </c>
    </row>
    <row r="36" spans="1:7" ht="12.75">
      <c r="A36" s="121"/>
      <c r="B36" s="232" t="s">
        <v>469</v>
      </c>
      <c r="C36" s="226"/>
      <c r="D36" s="226"/>
      <c r="E36" s="226"/>
      <c r="F36" s="232">
        <v>16</v>
      </c>
      <c r="G36" s="232">
        <v>0</v>
      </c>
    </row>
  </sheetData>
  <sheetProtection/>
  <mergeCells count="1">
    <mergeCell ref="B1:G1"/>
  </mergeCells>
  <printOptions gridLines="1"/>
  <pageMargins left="0.7480314960629921" right="0.6299212598425197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&amp;R3./a. sz.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H3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8515625" style="1" customWidth="1"/>
    <col min="2" max="2" width="44.7109375" style="1" customWidth="1"/>
    <col min="3" max="3" width="12.140625" style="17" customWidth="1"/>
    <col min="4" max="4" width="16.421875" style="17" bestFit="1" customWidth="1"/>
    <col min="5" max="5" width="15.140625" style="19" bestFit="1" customWidth="1"/>
    <col min="6" max="6" width="15.140625" style="17" bestFit="1" customWidth="1"/>
    <col min="7" max="7" width="16.421875" style="18" bestFit="1" customWidth="1"/>
    <col min="8" max="8" width="15.57421875" style="3" bestFit="1" customWidth="1"/>
    <col min="9" max="16384" width="9.140625" style="3" customWidth="1"/>
  </cols>
  <sheetData>
    <row r="1" spans="1:8" ht="15">
      <c r="A1" s="351" t="s">
        <v>510</v>
      </c>
      <c r="B1" s="351"/>
      <c r="C1" s="351"/>
      <c r="D1" s="351"/>
      <c r="E1" s="351"/>
      <c r="F1" s="351"/>
      <c r="G1" s="351"/>
      <c r="H1" s="351"/>
    </row>
    <row r="2" spans="1:8" s="1" customFormat="1" ht="19.5" customHeight="1">
      <c r="A2" s="226"/>
      <c r="B2" s="226"/>
      <c r="C2" s="226"/>
      <c r="D2" s="227" t="s">
        <v>6</v>
      </c>
      <c r="E2" s="229" t="s">
        <v>7</v>
      </c>
      <c r="F2" s="144" t="s">
        <v>546</v>
      </c>
      <c r="G2" s="230" t="s">
        <v>8</v>
      </c>
      <c r="H2" s="231" t="s">
        <v>23</v>
      </c>
    </row>
    <row r="3" spans="1:8" s="1" customFormat="1" ht="19.5" customHeight="1">
      <c r="A3" s="226"/>
      <c r="B3" s="226"/>
      <c r="C3" s="226"/>
      <c r="D3" s="143">
        <v>2017</v>
      </c>
      <c r="E3" s="149">
        <v>2017</v>
      </c>
      <c r="F3" s="145">
        <v>2017</v>
      </c>
      <c r="G3" s="135">
        <v>2017</v>
      </c>
      <c r="H3" s="242">
        <v>2017</v>
      </c>
    </row>
    <row r="4" spans="1:8" ht="19.5" customHeight="1">
      <c r="A4" s="226" t="s">
        <v>346</v>
      </c>
      <c r="B4" s="226" t="s">
        <v>347</v>
      </c>
      <c r="C4" s="226"/>
      <c r="D4" s="146">
        <v>200</v>
      </c>
      <c r="E4" s="146">
        <v>303</v>
      </c>
      <c r="F4" s="146">
        <v>76</v>
      </c>
      <c r="G4" s="146">
        <v>1093</v>
      </c>
      <c r="H4" s="147">
        <f>G4+F4+E4+D4</f>
        <v>1672</v>
      </c>
    </row>
    <row r="5" spans="1:8" ht="19.5" customHeight="1">
      <c r="A5" s="226" t="s">
        <v>348</v>
      </c>
      <c r="B5" s="226" t="s">
        <v>349</v>
      </c>
      <c r="C5" s="226"/>
      <c r="D5" s="146">
        <v>15016</v>
      </c>
      <c r="E5" s="146">
        <v>1134</v>
      </c>
      <c r="F5" s="146">
        <v>774</v>
      </c>
      <c r="G5" s="146">
        <v>22234</v>
      </c>
      <c r="H5" s="147">
        <f aca="true" t="shared" si="0" ref="H5:H26">G5+F5+E5+D5</f>
        <v>39158</v>
      </c>
    </row>
    <row r="6" spans="1:8" ht="19.5" customHeight="1">
      <c r="A6" s="232" t="s">
        <v>350</v>
      </c>
      <c r="B6" s="232" t="s">
        <v>0</v>
      </c>
      <c r="C6" s="232"/>
      <c r="D6" s="147">
        <f>SUM(D4:D5)</f>
        <v>15216</v>
      </c>
      <c r="E6" s="147">
        <f>SUM(E4:E5)</f>
        <v>1437</v>
      </c>
      <c r="F6" s="147">
        <f>SUM(F4:F5)</f>
        <v>850</v>
      </c>
      <c r="G6" s="147">
        <f>SUM(G4:G5)</f>
        <v>23327</v>
      </c>
      <c r="H6" s="147">
        <f t="shared" si="0"/>
        <v>40830</v>
      </c>
    </row>
    <row r="7" spans="1:8" s="1" customFormat="1" ht="19.5" customHeight="1">
      <c r="A7" s="226" t="s">
        <v>351</v>
      </c>
      <c r="B7" s="226" t="s">
        <v>391</v>
      </c>
      <c r="C7" s="226"/>
      <c r="D7" s="146">
        <v>300</v>
      </c>
      <c r="E7" s="146">
        <v>0</v>
      </c>
      <c r="F7" s="146">
        <v>38</v>
      </c>
      <c r="G7" s="146">
        <v>562</v>
      </c>
      <c r="H7" s="147">
        <f t="shared" si="0"/>
        <v>900</v>
      </c>
    </row>
    <row r="8" spans="1:8" ht="19.5" customHeight="1">
      <c r="A8" s="226" t="s">
        <v>352</v>
      </c>
      <c r="B8" s="226" t="s">
        <v>3</v>
      </c>
      <c r="C8" s="226"/>
      <c r="D8" s="146">
        <v>350</v>
      </c>
      <c r="E8" s="146">
        <v>120</v>
      </c>
      <c r="F8" s="146">
        <v>188</v>
      </c>
      <c r="G8" s="146">
        <v>359</v>
      </c>
      <c r="H8" s="147">
        <f t="shared" si="0"/>
        <v>1017</v>
      </c>
    </row>
    <row r="9" spans="1:8" ht="19.5" customHeight="1">
      <c r="A9" s="232" t="s">
        <v>353</v>
      </c>
      <c r="B9" s="232" t="s">
        <v>2</v>
      </c>
      <c r="C9" s="232"/>
      <c r="D9" s="147">
        <f>SUM(D7:D8)</f>
        <v>650</v>
      </c>
      <c r="E9" s="147">
        <f>SUM(E7:E8)</f>
        <v>120</v>
      </c>
      <c r="F9" s="147">
        <f>SUM(F7:F8)</f>
        <v>226</v>
      </c>
      <c r="G9" s="147">
        <f>SUM(G7:G8)</f>
        <v>921</v>
      </c>
      <c r="H9" s="147">
        <f t="shared" si="0"/>
        <v>1917</v>
      </c>
    </row>
    <row r="10" spans="1:8" s="1" customFormat="1" ht="19.5" customHeight="1">
      <c r="A10" s="226" t="s">
        <v>354</v>
      </c>
      <c r="B10" s="226" t="s">
        <v>355</v>
      </c>
      <c r="C10" s="226"/>
      <c r="D10" s="146">
        <v>1400</v>
      </c>
      <c r="E10" s="146">
        <v>1045</v>
      </c>
      <c r="F10" s="146">
        <v>780</v>
      </c>
      <c r="G10" s="146">
        <v>9518</v>
      </c>
      <c r="H10" s="147">
        <f t="shared" si="0"/>
        <v>12743</v>
      </c>
    </row>
    <row r="11" spans="1:8" ht="19.5" customHeight="1">
      <c r="A11" s="226" t="s">
        <v>356</v>
      </c>
      <c r="B11" s="226" t="s">
        <v>4</v>
      </c>
      <c r="C11" s="226"/>
      <c r="D11" s="146">
        <v>20</v>
      </c>
      <c r="E11" s="146">
        <v>5</v>
      </c>
      <c r="F11" s="146">
        <v>0</v>
      </c>
      <c r="G11" s="146">
        <v>93</v>
      </c>
      <c r="H11" s="147">
        <f t="shared" si="0"/>
        <v>118</v>
      </c>
    </row>
    <row r="12" spans="1:8" ht="19.5" customHeight="1">
      <c r="A12" s="226" t="s">
        <v>357</v>
      </c>
      <c r="B12" s="226" t="s">
        <v>5</v>
      </c>
      <c r="C12" s="226"/>
      <c r="D12" s="146">
        <v>0</v>
      </c>
      <c r="E12" s="146">
        <v>0</v>
      </c>
      <c r="F12" s="146">
        <v>0</v>
      </c>
      <c r="G12" s="146">
        <v>753</v>
      </c>
      <c r="H12" s="147">
        <f t="shared" si="0"/>
        <v>753</v>
      </c>
    </row>
    <row r="13" spans="1:8" ht="19.5" customHeight="1">
      <c r="A13" s="226" t="s">
        <v>358</v>
      </c>
      <c r="B13" s="226" t="s">
        <v>360</v>
      </c>
      <c r="C13" s="226"/>
      <c r="D13" s="146">
        <v>200</v>
      </c>
      <c r="E13" s="146">
        <v>540</v>
      </c>
      <c r="F13" s="146">
        <v>60</v>
      </c>
      <c r="G13" s="146">
        <v>2420</v>
      </c>
      <c r="H13" s="147">
        <f t="shared" si="0"/>
        <v>3220</v>
      </c>
    </row>
    <row r="14" spans="1:8" ht="19.5" customHeight="1">
      <c r="A14" s="226" t="s">
        <v>359</v>
      </c>
      <c r="B14" s="226" t="s">
        <v>361</v>
      </c>
      <c r="C14" s="226"/>
      <c r="D14" s="146">
        <v>0</v>
      </c>
      <c r="E14" s="146">
        <v>0</v>
      </c>
      <c r="F14" s="146">
        <v>0</v>
      </c>
      <c r="G14" s="146">
        <v>665</v>
      </c>
      <c r="H14" s="147">
        <f t="shared" si="0"/>
        <v>665</v>
      </c>
    </row>
    <row r="15" spans="1:8" ht="19.5" customHeight="1">
      <c r="A15" s="226" t="s">
        <v>362</v>
      </c>
      <c r="B15" s="226" t="s">
        <v>363</v>
      </c>
      <c r="C15" s="226"/>
      <c r="D15" s="146">
        <v>500</v>
      </c>
      <c r="E15" s="146">
        <v>221</v>
      </c>
      <c r="F15" s="146">
        <v>20</v>
      </c>
      <c r="G15" s="146">
        <v>4178</v>
      </c>
      <c r="H15" s="147">
        <f t="shared" si="0"/>
        <v>4919</v>
      </c>
    </row>
    <row r="16" spans="1:8" ht="19.5" customHeight="1">
      <c r="A16" s="226" t="s">
        <v>364</v>
      </c>
      <c r="B16" s="226" t="s">
        <v>365</v>
      </c>
      <c r="C16" s="226"/>
      <c r="D16" s="146">
        <v>800</v>
      </c>
      <c r="E16" s="146">
        <v>450</v>
      </c>
      <c r="F16" s="146">
        <v>175</v>
      </c>
      <c r="G16" s="146">
        <v>13378</v>
      </c>
      <c r="H16" s="147">
        <f t="shared" si="0"/>
        <v>14803</v>
      </c>
    </row>
    <row r="17" spans="1:8" ht="19.5" customHeight="1">
      <c r="A17" s="232" t="s">
        <v>366</v>
      </c>
      <c r="B17" s="232" t="s">
        <v>367</v>
      </c>
      <c r="C17" s="232"/>
      <c r="D17" s="147">
        <f>SUM(D10:D16)</f>
        <v>2920</v>
      </c>
      <c r="E17" s="147">
        <f>SUM(E10:E16)</f>
        <v>2261</v>
      </c>
      <c r="F17" s="147">
        <f>SUM(F10:F16)</f>
        <v>1035</v>
      </c>
      <c r="G17" s="147">
        <f>SUM(G10:G16)</f>
        <v>31005</v>
      </c>
      <c r="H17" s="147">
        <f t="shared" si="0"/>
        <v>37221</v>
      </c>
    </row>
    <row r="18" spans="1:8" ht="19.5" customHeight="1">
      <c r="A18" s="226" t="s">
        <v>368</v>
      </c>
      <c r="B18" s="226" t="s">
        <v>369</v>
      </c>
      <c r="C18" s="226"/>
      <c r="D18" s="146">
        <v>350</v>
      </c>
      <c r="E18" s="146">
        <v>20</v>
      </c>
      <c r="F18" s="146">
        <v>58</v>
      </c>
      <c r="G18" s="146">
        <v>49</v>
      </c>
      <c r="H18" s="147">
        <f t="shared" si="0"/>
        <v>477</v>
      </c>
    </row>
    <row r="19" spans="1:8" s="1" customFormat="1" ht="19.5" customHeight="1">
      <c r="A19" s="226" t="s">
        <v>370</v>
      </c>
      <c r="B19" s="226" t="s">
        <v>371</v>
      </c>
      <c r="C19" s="226"/>
      <c r="D19" s="146">
        <v>0</v>
      </c>
      <c r="E19" s="146">
        <v>0</v>
      </c>
      <c r="F19" s="146">
        <v>0</v>
      </c>
      <c r="G19" s="146">
        <v>0</v>
      </c>
      <c r="H19" s="147">
        <f t="shared" si="0"/>
        <v>0</v>
      </c>
    </row>
    <row r="20" spans="1:8" ht="19.5" customHeight="1">
      <c r="A20" s="232" t="s">
        <v>372</v>
      </c>
      <c r="B20" s="232" t="s">
        <v>373</v>
      </c>
      <c r="C20" s="232"/>
      <c r="D20" s="147">
        <f>SUM(D18:D19)</f>
        <v>350</v>
      </c>
      <c r="E20" s="147">
        <f>SUM(E18:E19)</f>
        <v>20</v>
      </c>
      <c r="F20" s="147">
        <f>SUM(F18:F19)</f>
        <v>58</v>
      </c>
      <c r="G20" s="147">
        <f>SUM(G18:G19)</f>
        <v>49</v>
      </c>
      <c r="H20" s="147">
        <f t="shared" si="0"/>
        <v>477</v>
      </c>
    </row>
    <row r="21" spans="1:8" ht="19.5" customHeight="1">
      <c r="A21" s="226" t="s">
        <v>374</v>
      </c>
      <c r="B21" s="226" t="s">
        <v>375</v>
      </c>
      <c r="C21" s="226"/>
      <c r="D21" s="146">
        <v>3500</v>
      </c>
      <c r="E21" s="146">
        <v>871</v>
      </c>
      <c r="F21" s="146">
        <v>545</v>
      </c>
      <c r="G21" s="146">
        <v>11319</v>
      </c>
      <c r="H21" s="147">
        <f t="shared" si="0"/>
        <v>16235</v>
      </c>
    </row>
    <row r="22" spans="1:8" ht="19.5" customHeight="1">
      <c r="A22" s="226" t="s">
        <v>376</v>
      </c>
      <c r="B22" s="226" t="s">
        <v>377</v>
      </c>
      <c r="C22" s="226"/>
      <c r="D22" s="146">
        <v>0</v>
      </c>
      <c r="E22" s="146">
        <v>0</v>
      </c>
      <c r="F22" s="146">
        <v>0</v>
      </c>
      <c r="G22" s="146">
        <v>4514</v>
      </c>
      <c r="H22" s="147">
        <f t="shared" si="0"/>
        <v>4514</v>
      </c>
    </row>
    <row r="23" spans="1:8" s="1" customFormat="1" ht="19.5" customHeight="1">
      <c r="A23" s="226" t="s">
        <v>378</v>
      </c>
      <c r="B23" s="226" t="s">
        <v>379</v>
      </c>
      <c r="C23" s="226"/>
      <c r="D23" s="146">
        <v>0</v>
      </c>
      <c r="E23" s="146">
        <v>0</v>
      </c>
      <c r="F23" s="146">
        <v>0</v>
      </c>
      <c r="G23" s="146">
        <f>('[1]Dol. önk rész'!T27)</f>
        <v>0</v>
      </c>
      <c r="H23" s="147">
        <f t="shared" si="0"/>
        <v>0</v>
      </c>
    </row>
    <row r="24" spans="1:8" ht="19.5" customHeight="1">
      <c r="A24" s="226" t="s">
        <v>380</v>
      </c>
      <c r="B24" s="226" t="s">
        <v>381</v>
      </c>
      <c r="C24" s="226"/>
      <c r="D24" s="146">
        <v>300</v>
      </c>
      <c r="E24" s="146">
        <v>1</v>
      </c>
      <c r="F24" s="146">
        <v>2</v>
      </c>
      <c r="G24" s="146">
        <v>158</v>
      </c>
      <c r="H24" s="147">
        <f t="shared" si="0"/>
        <v>461</v>
      </c>
    </row>
    <row r="25" spans="1:8" ht="19.5" customHeight="1">
      <c r="A25" s="232" t="s">
        <v>382</v>
      </c>
      <c r="B25" s="232" t="s">
        <v>383</v>
      </c>
      <c r="C25" s="232"/>
      <c r="D25" s="147">
        <f>SUM(D21:D24)</f>
        <v>3800</v>
      </c>
      <c r="E25" s="147">
        <f>SUM(E21:E24)</f>
        <v>872</v>
      </c>
      <c r="F25" s="147">
        <f>SUM(F21:F24)</f>
        <v>547</v>
      </c>
      <c r="G25" s="147">
        <f>SUM(G21:G24)</f>
        <v>15991</v>
      </c>
      <c r="H25" s="147">
        <f t="shared" si="0"/>
        <v>21210</v>
      </c>
    </row>
    <row r="26" spans="1:8" ht="19.5" customHeight="1">
      <c r="A26" s="243" t="s">
        <v>384</v>
      </c>
      <c r="B26" s="243" t="s">
        <v>48</v>
      </c>
      <c r="C26" s="243"/>
      <c r="D26" s="147">
        <f>(D6+D9+D17+D20+D25)</f>
        <v>22936</v>
      </c>
      <c r="E26" s="147">
        <f>(E6+E9+E17+E20+E25)</f>
        <v>4710</v>
      </c>
      <c r="F26" s="147">
        <f>(F6+F9+F17+F20+F25)</f>
        <v>2716</v>
      </c>
      <c r="G26" s="147">
        <f>(G6+G9+G17+G20+G25)</f>
        <v>71293</v>
      </c>
      <c r="H26" s="147">
        <f t="shared" si="0"/>
        <v>101655</v>
      </c>
    </row>
    <row r="27" spans="1:7" ht="12.75">
      <c r="A27" s="6"/>
      <c r="B27" s="10"/>
      <c r="C27" s="23"/>
      <c r="D27" s="24"/>
      <c r="E27" s="24"/>
      <c r="F27" s="23"/>
      <c r="G27" s="25"/>
    </row>
    <row r="28" spans="1:7" ht="12.75">
      <c r="A28" s="6"/>
      <c r="B28" s="10"/>
      <c r="C28" s="23"/>
      <c r="D28" s="24"/>
      <c r="E28" s="24"/>
      <c r="F28" s="23"/>
      <c r="G28" s="25"/>
    </row>
    <row r="29" spans="1:7" s="1" customFormat="1" ht="12.75">
      <c r="A29" s="4"/>
      <c r="B29" s="14"/>
      <c r="C29" s="25"/>
      <c r="D29" s="26"/>
      <c r="E29" s="26"/>
      <c r="F29" s="25"/>
      <c r="G29" s="25"/>
    </row>
    <row r="30" spans="1:7" s="2" customFormat="1" ht="15">
      <c r="A30" s="11"/>
      <c r="B30" s="22"/>
      <c r="C30" s="27"/>
      <c r="D30" s="27"/>
      <c r="E30" s="27"/>
      <c r="F30" s="28"/>
      <c r="G30" s="29"/>
    </row>
    <row r="31" spans="1:7" ht="12.75">
      <c r="A31" s="4"/>
      <c r="B31" s="4"/>
      <c r="C31" s="30"/>
      <c r="D31" s="30"/>
      <c r="E31" s="31"/>
      <c r="F31" s="30"/>
      <c r="G31" s="32"/>
    </row>
    <row r="32" spans="1:7" ht="12.75">
      <c r="A32" s="4"/>
      <c r="B32" s="4"/>
      <c r="C32" s="30"/>
      <c r="D32" s="30"/>
      <c r="E32" s="31"/>
      <c r="F32" s="30"/>
      <c r="G32" s="32"/>
    </row>
  </sheetData>
  <sheetProtection/>
  <mergeCells count="1">
    <mergeCell ref="A1:H1"/>
  </mergeCells>
  <printOptions gridLines="1"/>
  <pageMargins left="0.4724409448818898" right="0.4330708661417323" top="0.5511811023622047" bottom="0.1968503937007874" header="0.1968503937007874" footer="0.15748031496062992"/>
  <pageSetup fitToHeight="1" fitToWidth="1" horizontalDpi="600" verticalDpi="600" orientation="landscape" paperSize="9" scale="99" r:id="rId1"/>
  <headerFooter alignWithMargins="0">
    <oddHeader>&amp;R3./b. sz. melléklet
e Ft-ban</oddHeader>
  </headerFooter>
  <ignoredErrors>
    <ignoredError sqref="D6: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Istvan</cp:lastModifiedBy>
  <cp:lastPrinted>2018-02-27T12:17:22Z</cp:lastPrinted>
  <dcterms:created xsi:type="dcterms:W3CDTF">2013-01-22T14:12:33Z</dcterms:created>
  <dcterms:modified xsi:type="dcterms:W3CDTF">2018-02-27T12:18:47Z</dcterms:modified>
  <cp:category/>
  <cp:version/>
  <cp:contentType/>
  <cp:contentStatus/>
</cp:coreProperties>
</file>