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555" windowWidth="17085" windowHeight="8145" activeTab="6"/>
  </bookViews>
  <sheets>
    <sheet name="5" sheetId="1" r:id="rId1"/>
    <sheet name="5A" sheetId="2" r:id="rId2"/>
    <sheet name="5B" sheetId="3" r:id="rId3"/>
    <sheet name="5C" sheetId="4" r:id="rId4"/>
    <sheet name="5D" sheetId="5" r:id="rId5"/>
    <sheet name="5E" sheetId="6" r:id="rId6"/>
    <sheet name="5F" sheetId="7" r:id="rId7"/>
  </sheets>
  <definedNames>
    <definedName name="_xlnm.Print_Area" localSheetId="0">'5'!$A$1:$K$44</definedName>
    <definedName name="_xlnm.Print_Area" localSheetId="1">'5A'!$A$1:$L$54</definedName>
    <definedName name="_xlnm.Print_Area" localSheetId="2">'5B'!$A$1:$K$21</definedName>
    <definedName name="_xlnm.Print_Area" localSheetId="3">'5C'!$A$1:$K$19</definedName>
    <definedName name="_xlnm.Print_Area" localSheetId="4">'5D'!$B$3:$K$23</definedName>
  </definedNames>
  <calcPr fullCalcOnLoad="1"/>
</workbook>
</file>

<file path=xl/sharedStrings.xml><?xml version="1.0" encoding="utf-8"?>
<sst xmlns="http://schemas.openxmlformats.org/spreadsheetml/2006/main" count="322" uniqueCount="186">
  <si>
    <t>ezer Ft-ban</t>
  </si>
  <si>
    <t>Megnevezés</t>
  </si>
  <si>
    <t>1.</t>
  </si>
  <si>
    <t>2.</t>
  </si>
  <si>
    <t>3.</t>
  </si>
  <si>
    <t>I.</t>
  </si>
  <si>
    <t>II.</t>
  </si>
  <si>
    <t>Áru- és készletértékesítés ellenértéke</t>
  </si>
  <si>
    <t>Építményadó</t>
  </si>
  <si>
    <t>Iparűzési adó</t>
  </si>
  <si>
    <t>Helyi adók összesen</t>
  </si>
  <si>
    <t>Gépjárműadó</t>
  </si>
  <si>
    <t>Immateriális javak értékesítése</t>
  </si>
  <si>
    <t>Ingatlanok értékesítése</t>
  </si>
  <si>
    <t xml:space="preserve">     Egyéb ingatlanok elidegenítése</t>
  </si>
  <si>
    <t>Felhalmozási célú pénzeszközátvétel államháztartáson kívülről</t>
  </si>
  <si>
    <t>Dolgozók lakásépítésére, vásárlására folyósított kölcsönök megtérülése</t>
  </si>
  <si>
    <t>Önkormányzat helyi lakásépítési és vásárlási támogatás megtérítése</t>
  </si>
  <si>
    <t>Háztartásoknak nyújtott egyéb felhalmozási célú támogatási kölcsön visszatérülése /társasházak/</t>
  </si>
  <si>
    <t>Idegenforgalmi adó</t>
  </si>
  <si>
    <t>Üdülőhelyi feladatok</t>
  </si>
  <si>
    <t xml:space="preserve">Önkormányzat </t>
  </si>
  <si>
    <t>Mindösszesen</t>
  </si>
  <si>
    <t xml:space="preserve">tervezett felhalmozási bevételeinek részletezése </t>
  </si>
  <si>
    <t xml:space="preserve">FELHALMOZÁSI BEVÉTELEK  ÖSSZESEN </t>
  </si>
  <si>
    <t>Felhalmozási bevételek</t>
  </si>
  <si>
    <t>5/c. számú melléklet</t>
  </si>
  <si>
    <t>5/d. számú melléklet</t>
  </si>
  <si>
    <t>5/e. számú melléklet</t>
  </si>
  <si>
    <t xml:space="preserve">     Ferenciek tere 10.,Váci utca 36., </t>
  </si>
  <si>
    <t>Helyi önkormányzatok működésének általános támogatása</t>
  </si>
  <si>
    <t>Helyi önkormányzat ágazati feladataihoz kapcsolódó támogatás</t>
  </si>
  <si>
    <t xml:space="preserve">   Óvodapedagógusok bértámogatása </t>
  </si>
  <si>
    <t xml:space="preserve">   Óvodapedagógusok munkáját közvetlenül segítők bértámogatása</t>
  </si>
  <si>
    <t xml:space="preserve">   Óvodai működtetés támogatása</t>
  </si>
  <si>
    <t xml:space="preserve">   Hozzájárulás a pénzbeli szociális ellátásokhoz</t>
  </si>
  <si>
    <t xml:space="preserve">   Családsegítés</t>
  </si>
  <si>
    <t xml:space="preserve">   Gyermekjóléti szolgálat</t>
  </si>
  <si>
    <t xml:space="preserve">   Szociális étkeztetés </t>
  </si>
  <si>
    <t xml:space="preserve">   Házi segítségnyújtás</t>
  </si>
  <si>
    <t xml:space="preserve">   Időskorúak nappali intézményi ellátása</t>
  </si>
  <si>
    <t xml:space="preserve">   Bölcsődei ellátás</t>
  </si>
  <si>
    <t xml:space="preserve">   Szociális bentlakásos intézmény-üzemeltetési támogatás</t>
  </si>
  <si>
    <t>III.</t>
  </si>
  <si>
    <t>IV.</t>
  </si>
  <si>
    <t>5. számú melléklet</t>
  </si>
  <si>
    <t>5/b. számú melléklet</t>
  </si>
  <si>
    <t>Áh-n belülrők kapott felhalmozási célú támogatás eu-s programokra</t>
  </si>
  <si>
    <t xml:space="preserve">  Belváros új Főutcájának kiépítése II.ütem</t>
  </si>
  <si>
    <t>összesen</t>
  </si>
  <si>
    <t>Blesz</t>
  </si>
  <si>
    <t>Közter.</t>
  </si>
  <si>
    <t>Hivatal</t>
  </si>
  <si>
    <t>Egyéb működési bevételek</t>
  </si>
  <si>
    <t>Közhatalmi bevételek összesen</t>
  </si>
  <si>
    <t>MŰKÖDÉSI BEVÉTELEK ÖSSZESEN</t>
  </si>
  <si>
    <t>Felhalmozási célú támogatás Áh-n belülről</t>
  </si>
  <si>
    <t>Belváros- Lipótváros Önkormányzata 2014. évi államháztartáson belülről kapott működési célú támogatásainak részletezése</t>
  </si>
  <si>
    <t xml:space="preserve">   Önkormányzati hivatal működésének támogatása</t>
  </si>
  <si>
    <t xml:space="preserve">   Egyéb önkormányzati feladatok támogatása</t>
  </si>
  <si>
    <t xml:space="preserve">   Szociális bentlakásos intézményi ellátásokhoz kapcs.bértámogatás</t>
  </si>
  <si>
    <t>Települési önkorm.egyes köznevelési feladatainak támogatása</t>
  </si>
  <si>
    <t>Települési önkorm.kulturális feladatainak támogatása</t>
  </si>
  <si>
    <t>Működési célú központosított előirányzatok</t>
  </si>
  <si>
    <t>V.</t>
  </si>
  <si>
    <t>Elvonások és befizetések bevételei</t>
  </si>
  <si>
    <t>Fejezeti kezelésű előirányzattól működési célú támogatás</t>
  </si>
  <si>
    <t xml:space="preserve">   - Idegenforgalmi adó differenciált kiegészítése</t>
  </si>
  <si>
    <t>Társadalombiztosítás pénzügyi alapjaitól működési támogatás</t>
  </si>
  <si>
    <t>Társulástól és költségvetési szervétől működési célú támogatás</t>
  </si>
  <si>
    <t xml:space="preserve">           Közterület-hasznosítási Társulástól kapott támogatás</t>
  </si>
  <si>
    <t>3/1.</t>
  </si>
  <si>
    <t>3/2.</t>
  </si>
  <si>
    <t>3/3.</t>
  </si>
  <si>
    <t>Egyéb működési célú támogatások államháztartáson belülről</t>
  </si>
  <si>
    <t>1/1.</t>
  </si>
  <si>
    <t>1/2.</t>
  </si>
  <si>
    <t>1/3.</t>
  </si>
  <si>
    <t>1/4.</t>
  </si>
  <si>
    <t>1/5.</t>
  </si>
  <si>
    <t>MŰKÖDÉSI CÉLÚ TÁMOGATÁSOK ÁH-ON BELÜLRŐL (1.+2.+3.)</t>
  </si>
  <si>
    <t>Belváros-Lipótváros Önkormányzata 2014. évre tervezett közhatalmi bevételeinek részletezése</t>
  </si>
  <si>
    <t>Környezetvédelmi bírság</t>
  </si>
  <si>
    <t>Műemlékvédelmi bírság</t>
  </si>
  <si>
    <t>Egyéb bírság</t>
  </si>
  <si>
    <t>Helyszíni és szabálysértési bírság</t>
  </si>
  <si>
    <t>Helyi adópótlék, adóbírság</t>
  </si>
  <si>
    <t>Egyéb közhatalmi bevételek</t>
  </si>
  <si>
    <t>Egyéb helyi közhatalmi bevételek összesen</t>
  </si>
  <si>
    <t>KÖZHATALMI BEVÉTELEK ÖSSZESEN (1+2)</t>
  </si>
  <si>
    <t>Belváros-Lipótváros Önkormányzata 2014. évre tervezett működési bevételeinek részletezése</t>
  </si>
  <si>
    <t xml:space="preserve">Szolgáltatások </t>
  </si>
  <si>
    <t>Közvetített szolgáltatások ellenértéke</t>
  </si>
  <si>
    <t>Tulajdonosi bevételek</t>
  </si>
  <si>
    <t>Ellátási díjak</t>
  </si>
  <si>
    <t>Kiszámlázott általános forgalmi adó</t>
  </si>
  <si>
    <t xml:space="preserve">Belváros-  Lipótváros Önkormányzata 2014. évre </t>
  </si>
  <si>
    <t>Egyéb tárgyi eszközök értékesítése</t>
  </si>
  <si>
    <t>Részesedés értékesítése</t>
  </si>
  <si>
    <t xml:space="preserve">     Önkormányzati lakások értékesítése</t>
  </si>
  <si>
    <t>Általános forgalmi adó visszatérítése</t>
  </si>
  <si>
    <t>Kamatbevételek</t>
  </si>
  <si>
    <t>Egyéb pénzügyi műveletek bevételei</t>
  </si>
  <si>
    <t>MŰKÖDÉSI BEVÉTELEK ÖSSZSEN</t>
  </si>
  <si>
    <t>Belváros- Lipótváros Önkormányzata 2014. évi államháztartáson belülről kapott felhalmozási célú támogatásainak részletezése</t>
  </si>
  <si>
    <t>Fejezeti kezelésű előirányzattól felhalmozási célú támogatások</t>
  </si>
  <si>
    <t xml:space="preserve">   Tanyai termékek piacra jutásának elősegítéséhez</t>
  </si>
  <si>
    <t xml:space="preserve">   Épületenergetiai pályázathoz</t>
  </si>
  <si>
    <t>Helyi önkormányzattól kapott támogatás</t>
  </si>
  <si>
    <t xml:space="preserve">  Fővárosi Önkormányzat támogatása a Szervita tér </t>
  </si>
  <si>
    <t xml:space="preserve">  megújításához</t>
  </si>
  <si>
    <t>FELHALMOZÁSI CÉLÚ TÁMOGATÁSOK ÁH-ON BELÜLRŐL</t>
  </si>
  <si>
    <t>Belváros-Lipótváros Önkormányzata 2014. évre tervezett államháztartáson kívülről átvett felhalmozási célú pénzeszközeinek részletezése</t>
  </si>
  <si>
    <t>Felhalmozási célú támogatások, kölcsönök  visszatérülése ÁH-on kívülről</t>
  </si>
  <si>
    <t>Felhalmozási célú pénzeszközátvétel egyéb vállalkozástól a Szervita tér megújításához</t>
  </si>
  <si>
    <t>FELHALMOZÁSI CÉLÚ ÁTVETT PÉNZESZKÖZÖK ÖSSZESEN</t>
  </si>
  <si>
    <t>Működési célú központosított támogatás</t>
  </si>
  <si>
    <t>Önkormányzat működési támogatásai</t>
  </si>
  <si>
    <t>Egyéb működési célú támogatások bevételei Áh-n belülről</t>
  </si>
  <si>
    <t>Működési célú támogatások  Áh-n belülről</t>
  </si>
  <si>
    <t>Egyéb közhatalmi bevételek összesen</t>
  </si>
  <si>
    <t>Működési bevételek összesen</t>
  </si>
  <si>
    <t>Működési célú visszatérítendő támogatások,kölcsönök megtérülése Áh-on kívülről</t>
  </si>
  <si>
    <t>Egyéb működési célú átvett pénzeszközök</t>
  </si>
  <si>
    <t>Működési célú átvett pénzeszközök</t>
  </si>
  <si>
    <t>MŰKÖDÉSI BEVÉTELEK ÖSSZESEN (I.+II.+III.+IV.)</t>
  </si>
  <si>
    <t>VI.</t>
  </si>
  <si>
    <t>Felhalmozási célú támogatások,kölcsönök visszatérülése Áh-on kívülről</t>
  </si>
  <si>
    <t>Felhalmozási célú pénzeszközátvétel Áh-n kívülről</t>
  </si>
  <si>
    <t>VII.</t>
  </si>
  <si>
    <t>Felhalmozási célú átvett pénzeszközök összesen</t>
  </si>
  <si>
    <t>FELHALMOZÁSI BEVÉTELEK ÖSSZESEN (V.+VI.+VII.)</t>
  </si>
  <si>
    <t>KÖLTSÉGVETÉSI BEVÉTELEK ÖSSZESEN  (I. + II.)</t>
  </si>
  <si>
    <t>Költségvetési pénzmaradvány</t>
  </si>
  <si>
    <t>Irányító szervi támogatás</t>
  </si>
  <si>
    <t>Irányító szervi támogatás miatti korrekció</t>
  </si>
  <si>
    <t>KORRIGÁLT BEVÉTELEK ÖSSZESEN</t>
  </si>
  <si>
    <t xml:space="preserve">  Déli Belváros megújítása</t>
  </si>
  <si>
    <t xml:space="preserve">  Észak Lipótváros megújítása</t>
  </si>
  <si>
    <t>Parkolási tevékenység továbbszámlázott bevétele miatti korrekció</t>
  </si>
  <si>
    <t>Telep.önkorm.szoc.,gyermekjóléti és gyermekétk.támogatása</t>
  </si>
  <si>
    <t>Települési önkorm.szoc.,gyermekjóléti és gyermekétkezt.fa. támog.</t>
  </si>
  <si>
    <t xml:space="preserve">   Duna korzó és kapcsolódó feladatok támogatása</t>
  </si>
  <si>
    <t xml:space="preserve">     Szent István tér 13-14.,15. elidegenítése</t>
  </si>
  <si>
    <t>Előirányzatok felett teljes jogkörrel rendelkező     költségvetési szervek</t>
  </si>
  <si>
    <t>Előirányzatok felett részleges jogkörrel rendelkező     költségvetési szervek</t>
  </si>
  <si>
    <t xml:space="preserve">2014. év összesen </t>
  </si>
  <si>
    <t>Érvényes ei.</t>
  </si>
  <si>
    <t>Mód.ei.</t>
  </si>
  <si>
    <t>Mutatószám (fő)</t>
  </si>
  <si>
    <t>Előírányzatok felett teljes jogkörrel rendelkező ktgvetési szervek</t>
  </si>
  <si>
    <t>Előírányzatok felett részleges jogkörrel rendelkező ktgvetési szervek</t>
  </si>
  <si>
    <t>E-útdíj miatti bevétel</t>
  </si>
  <si>
    <t xml:space="preserve">   Egyes jövedelempótló támogatások kiegészítése</t>
  </si>
  <si>
    <t xml:space="preserve">   Szociális és gyermekvédelmi ágazati pótlék</t>
  </si>
  <si>
    <t>5/a.számú melléklet</t>
  </si>
  <si>
    <t>Kiegészítő gyermekvédelmi támogatás</t>
  </si>
  <si>
    <t>Közcélú foglalkoztatottak támogatása</t>
  </si>
  <si>
    <t>Önkormányzat</t>
  </si>
  <si>
    <t>Meghatározott célra kapott pénzeszköz</t>
  </si>
  <si>
    <t>2013.évről áthúzódó bérkompenzáció</t>
  </si>
  <si>
    <t>Költségvetési szerveknél foglalkoztatottak 2014.évi bérkompenzációja</t>
  </si>
  <si>
    <t>Egyéb központi támogatás</t>
  </si>
  <si>
    <t>1/6.</t>
  </si>
  <si>
    <t>Önkormányzatok működési támogatása ( 1/1.- 1/6.)</t>
  </si>
  <si>
    <t>Országgyűlési választásra biztosított támogatás</t>
  </si>
  <si>
    <t>EP választásra biztosított támogatás</t>
  </si>
  <si>
    <t>Nyári gyermekétkeztetés támogatása</t>
  </si>
  <si>
    <t>Önkormányzat felhalmozási célú költségvetési támogatása</t>
  </si>
  <si>
    <t xml:space="preserve">   Közművelődési érdekeltségnövelő támogatása</t>
  </si>
  <si>
    <t>5/f. számú melléklet</t>
  </si>
  <si>
    <t>Szent István mélygarázs követelés rendezése</t>
  </si>
  <si>
    <t xml:space="preserve">   Gyermekétkeztetés üzemeltetése és a dolgozók támogatása</t>
  </si>
  <si>
    <t>Betétlekötés megszüntetése</t>
  </si>
  <si>
    <t>Működési finanszírozási bevételek összesen</t>
  </si>
  <si>
    <t>Felhalmozási finanszírozási bevételek összesen</t>
  </si>
  <si>
    <t>FINANSZÍROZÁSI BEVÉTELEK ÖSSZESEN (III.+IV.+V.1.)</t>
  </si>
  <si>
    <t>BEVÉTELEK MINDÖSSZESEN (I.+II.+V.)</t>
  </si>
  <si>
    <t>Helyi szervezési intézkedésekhez kapcsolódó támogatás</t>
  </si>
  <si>
    <t>Blesz, Közterület-felügyelet, Polgármesteri Hivatal összesen</t>
  </si>
  <si>
    <t>Szociális intézmények, óvodák összesen</t>
  </si>
  <si>
    <t xml:space="preserve">   - Eu-s programok működési támogatása (fordított áfa miatt)</t>
  </si>
  <si>
    <t xml:space="preserve">      - Belváros új Főutcájának kiépítése II.ütem</t>
  </si>
  <si>
    <t xml:space="preserve">      - Észak Lipótváros megújítása</t>
  </si>
  <si>
    <t>Helyi önkormányzati és nemzetiségi választásra biztosított támogatás</t>
  </si>
  <si>
    <t>Belváros- Lipótváros Önkormányzata 2014. évi bevételeinek összesítése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</si>
</sst>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_-* #,##0\ _F_t_-;\-* #,##0\ _F_t_-;_-* \-??\ _F_t_-;_-@_-"/>
    <numFmt numFmtId="166" formatCode="0.0"/>
    <numFmt numFmtId="167" formatCode="#,##0.0"/>
  </numFmts>
  <fonts count="45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name val="Arial CE"/>
      <family val="0"/>
    </font>
    <font>
      <b/>
      <i/>
      <sz val="9"/>
      <name val="Arial CE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10" fillId="3" borderId="0" applyNumberFormat="0" applyBorder="0" applyAlignment="0" applyProtection="0"/>
    <xf numFmtId="0" fontId="28" fillId="4" borderId="0" applyNumberFormat="0" applyBorder="0" applyAlignment="0" applyProtection="0"/>
    <xf numFmtId="0" fontId="10" fillId="5" borderId="0" applyNumberFormat="0" applyBorder="0" applyAlignment="0" applyProtection="0"/>
    <xf numFmtId="0" fontId="28" fillId="6" borderId="0" applyNumberFormat="0" applyBorder="0" applyAlignment="0" applyProtection="0"/>
    <xf numFmtId="0" fontId="10" fillId="7" borderId="0" applyNumberFormat="0" applyBorder="0" applyAlignment="0" applyProtection="0"/>
    <xf numFmtId="0" fontId="28" fillId="8" borderId="0" applyNumberFormat="0" applyBorder="0" applyAlignment="0" applyProtection="0"/>
    <xf numFmtId="0" fontId="10" fillId="9" borderId="0" applyNumberFormat="0" applyBorder="0" applyAlignment="0" applyProtection="0"/>
    <xf numFmtId="0" fontId="28" fillId="10" borderId="0" applyNumberFormat="0" applyBorder="0" applyAlignment="0" applyProtection="0"/>
    <xf numFmtId="0" fontId="10" fillId="11" borderId="0" applyNumberFormat="0" applyBorder="0" applyAlignment="0" applyProtection="0"/>
    <xf numFmtId="0" fontId="28" fillId="12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5" borderId="0" applyNumberFormat="0" applyBorder="0" applyAlignment="0" applyProtection="0"/>
    <xf numFmtId="0" fontId="28" fillId="16" borderId="0" applyNumberFormat="0" applyBorder="0" applyAlignment="0" applyProtection="0"/>
    <xf numFmtId="0" fontId="10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9" borderId="0" applyNumberFormat="0" applyBorder="0" applyAlignment="0" applyProtection="0"/>
    <xf numFmtId="0" fontId="28" fillId="20" borderId="0" applyNumberFormat="0" applyBorder="0" applyAlignment="0" applyProtection="0"/>
    <xf numFmtId="0" fontId="10" fillId="9" borderId="0" applyNumberFormat="0" applyBorder="0" applyAlignment="0" applyProtection="0"/>
    <xf numFmtId="0" fontId="28" fillId="21" borderId="0" applyNumberFormat="0" applyBorder="0" applyAlignment="0" applyProtection="0"/>
    <xf numFmtId="0" fontId="10" fillId="15" borderId="0" applyNumberFormat="0" applyBorder="0" applyAlignment="0" applyProtection="0"/>
    <xf numFmtId="0" fontId="28" fillId="22" borderId="0" applyNumberFormat="0" applyBorder="0" applyAlignment="0" applyProtection="0"/>
    <xf numFmtId="0" fontId="10" fillId="23" borderId="0" applyNumberFormat="0" applyBorder="0" applyAlignment="0" applyProtection="0"/>
    <xf numFmtId="0" fontId="29" fillId="24" borderId="0" applyNumberFormat="0" applyBorder="0" applyAlignment="0" applyProtection="0"/>
    <xf numFmtId="0" fontId="11" fillId="25" borderId="0" applyNumberFormat="0" applyBorder="0" applyAlignment="0" applyProtection="0"/>
    <xf numFmtId="0" fontId="29" fillId="26" borderId="0" applyNumberFormat="0" applyBorder="0" applyAlignment="0" applyProtection="0"/>
    <xf numFmtId="0" fontId="11" fillId="17" borderId="0" applyNumberFormat="0" applyBorder="0" applyAlignment="0" applyProtection="0"/>
    <xf numFmtId="0" fontId="29" fillId="18" borderId="0" applyNumberFormat="0" applyBorder="0" applyAlignment="0" applyProtection="0"/>
    <xf numFmtId="0" fontId="11" fillId="19" borderId="0" applyNumberFormat="0" applyBorder="0" applyAlignment="0" applyProtection="0"/>
    <xf numFmtId="0" fontId="29" fillId="27" borderId="0" applyNumberFormat="0" applyBorder="0" applyAlignment="0" applyProtection="0"/>
    <xf numFmtId="0" fontId="11" fillId="28" borderId="0" applyNumberFormat="0" applyBorder="0" applyAlignment="0" applyProtection="0"/>
    <xf numFmtId="0" fontId="29" fillId="29" borderId="0" applyNumberFormat="0" applyBorder="0" applyAlignment="0" applyProtection="0"/>
    <xf numFmtId="0" fontId="11" fillId="30" borderId="0" applyNumberFormat="0" applyBorder="0" applyAlignment="0" applyProtection="0"/>
    <xf numFmtId="0" fontId="29" fillId="31" borderId="0" applyNumberFormat="0" applyBorder="0" applyAlignment="0" applyProtection="0"/>
    <xf numFmtId="0" fontId="11" fillId="32" borderId="0" applyNumberFormat="0" applyBorder="0" applyAlignment="0" applyProtection="0"/>
    <xf numFmtId="0" fontId="30" fillId="33" borderId="1" applyNumberFormat="0" applyAlignment="0" applyProtection="0"/>
    <xf numFmtId="0" fontId="12" fillId="13" borderId="2" applyNumberFormat="0" applyAlignment="0" applyProtection="0"/>
    <xf numFmtId="0" fontId="3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14" fillId="0" borderId="4" applyNumberFormat="0" applyFill="0" applyAlignment="0" applyProtection="0"/>
    <xf numFmtId="0" fontId="33" fillId="0" borderId="5" applyNumberFormat="0" applyFill="0" applyAlignment="0" applyProtection="0"/>
    <xf numFmtId="0" fontId="15" fillId="0" borderId="6" applyNumberFormat="0" applyFill="0" applyAlignment="0" applyProtection="0"/>
    <xf numFmtId="0" fontId="34" fillId="0" borderId="7" applyNumberFormat="0" applyFill="0" applyAlignment="0" applyProtection="0"/>
    <xf numFmtId="0" fontId="16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34" borderId="9" applyNumberFormat="0" applyAlignment="0" applyProtection="0"/>
    <xf numFmtId="0" fontId="17" fillId="35" borderId="10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7" fillId="0" borderId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19" fillId="0" borderId="12" applyNumberFormat="0" applyFill="0" applyAlignment="0" applyProtection="0"/>
    <xf numFmtId="0" fontId="0" fillId="36" borderId="13" applyNumberFormat="0" applyFont="0" applyAlignment="0" applyProtection="0"/>
    <xf numFmtId="0" fontId="0" fillId="37" borderId="14" applyNumberFormat="0" applyAlignment="0" applyProtection="0"/>
    <xf numFmtId="0" fontId="29" fillId="38" borderId="0" applyNumberFormat="0" applyBorder="0" applyAlignment="0" applyProtection="0"/>
    <xf numFmtId="0" fontId="11" fillId="39" borderId="0" applyNumberFormat="0" applyBorder="0" applyAlignment="0" applyProtection="0"/>
    <xf numFmtId="0" fontId="29" fillId="40" borderId="0" applyNumberFormat="0" applyBorder="0" applyAlignment="0" applyProtection="0"/>
    <xf numFmtId="0" fontId="11" fillId="41" borderId="0" applyNumberFormat="0" applyBorder="0" applyAlignment="0" applyProtection="0"/>
    <xf numFmtId="0" fontId="29" fillId="42" borderId="0" applyNumberFormat="0" applyBorder="0" applyAlignment="0" applyProtection="0"/>
    <xf numFmtId="0" fontId="11" fillId="43" borderId="0" applyNumberFormat="0" applyBorder="0" applyAlignment="0" applyProtection="0"/>
    <xf numFmtId="0" fontId="29" fillId="44" borderId="0" applyNumberFormat="0" applyBorder="0" applyAlignment="0" applyProtection="0"/>
    <xf numFmtId="0" fontId="11" fillId="28" borderId="0" applyNumberFormat="0" applyBorder="0" applyAlignment="0" applyProtection="0"/>
    <xf numFmtId="0" fontId="29" fillId="45" borderId="0" applyNumberFormat="0" applyBorder="0" applyAlignment="0" applyProtection="0"/>
    <xf numFmtId="0" fontId="11" fillId="30" borderId="0" applyNumberFormat="0" applyBorder="0" applyAlignment="0" applyProtection="0"/>
    <xf numFmtId="0" fontId="29" fillId="46" borderId="0" applyNumberFormat="0" applyBorder="0" applyAlignment="0" applyProtection="0"/>
    <xf numFmtId="0" fontId="11" fillId="47" borderId="0" applyNumberFormat="0" applyBorder="0" applyAlignment="0" applyProtection="0"/>
    <xf numFmtId="0" fontId="38" fillId="48" borderId="0" applyNumberFormat="0" applyBorder="0" applyAlignment="0" applyProtection="0"/>
    <xf numFmtId="0" fontId="20" fillId="7" borderId="0" applyNumberFormat="0" applyBorder="0" applyAlignment="0" applyProtection="0"/>
    <xf numFmtId="0" fontId="39" fillId="49" borderId="15" applyNumberFormat="0" applyAlignment="0" applyProtection="0"/>
    <xf numFmtId="0" fontId="21" fillId="50" borderId="16" applyNumberFormat="0" applyAlignment="0" applyProtection="0"/>
    <xf numFmtId="0" fontId="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41" fillId="0" borderId="17" applyNumberFormat="0" applyFill="0" applyAlignment="0" applyProtection="0"/>
    <xf numFmtId="0" fontId="23" fillId="0" borderId="1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51" borderId="0" applyNumberFormat="0" applyBorder="0" applyAlignment="0" applyProtection="0"/>
    <xf numFmtId="0" fontId="24" fillId="5" borderId="0" applyNumberFormat="0" applyBorder="0" applyAlignment="0" applyProtection="0"/>
    <xf numFmtId="0" fontId="43" fillId="52" borderId="0" applyNumberFormat="0" applyBorder="0" applyAlignment="0" applyProtection="0"/>
    <xf numFmtId="0" fontId="25" fillId="53" borderId="0" applyNumberFormat="0" applyBorder="0" applyAlignment="0" applyProtection="0"/>
    <xf numFmtId="0" fontId="44" fillId="49" borderId="1" applyNumberFormat="0" applyAlignment="0" applyProtection="0"/>
    <xf numFmtId="0" fontId="26" fillId="50" borderId="2" applyNumberFormat="0" applyAlignment="0" applyProtection="0"/>
    <xf numFmtId="9" fontId="0" fillId="0" borderId="0" applyFont="0" applyFill="0" applyBorder="0" applyAlignment="0" applyProtection="0"/>
    <xf numFmtId="9" fontId="27" fillId="0" borderId="0" applyFill="0" applyBorder="0" applyAlignment="0" applyProtection="0"/>
  </cellStyleXfs>
  <cellXfs count="43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3" fontId="4" fillId="0" borderId="0" xfId="0" applyNumberFormat="1" applyFont="1" applyAlignment="1">
      <alignment vertical="center"/>
    </xf>
    <xf numFmtId="0" fontId="3" fillId="0" borderId="21" xfId="0" applyFont="1" applyBorder="1" applyAlignment="1">
      <alignment horizontal="center" vertical="center"/>
    </xf>
    <xf numFmtId="3" fontId="3" fillId="0" borderId="22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16" fontId="4" fillId="0" borderId="25" xfId="0" applyNumberFormat="1" applyFont="1" applyBorder="1" applyAlignment="1">
      <alignment horizontal="left" vertical="center"/>
    </xf>
    <xf numFmtId="16" fontId="4" fillId="0" borderId="26" xfId="0" applyNumberFormat="1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3" fontId="0" fillId="0" borderId="28" xfId="0" applyNumberFormat="1" applyFill="1" applyBorder="1" applyAlignment="1">
      <alignment/>
    </xf>
    <xf numFmtId="0" fontId="0" fillId="0" borderId="0" xfId="0" applyFill="1" applyAlignment="1">
      <alignment/>
    </xf>
    <xf numFmtId="3" fontId="0" fillId="0" borderId="20" xfId="0" applyNumberForma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2" fillId="0" borderId="22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22" xfId="0" applyFont="1" applyBorder="1" applyAlignment="1">
      <alignment vertical="center" wrapText="1"/>
    </xf>
    <xf numFmtId="3" fontId="2" fillId="0" borderId="0" xfId="0" applyNumberFormat="1" applyFont="1" applyBorder="1" applyAlignment="1">
      <alignment vertical="center" wrapText="1"/>
    </xf>
    <xf numFmtId="3" fontId="3" fillId="0" borderId="22" xfId="0" applyNumberFormat="1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Alignment="1">
      <alignment vertical="center" wrapText="1"/>
    </xf>
    <xf numFmtId="49" fontId="3" fillId="0" borderId="22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3" fontId="0" fillId="0" borderId="2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21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49" fontId="4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3" fontId="3" fillId="0" borderId="27" xfId="0" applyNumberFormat="1" applyFont="1" applyBorder="1" applyAlignment="1">
      <alignment vertical="center"/>
    </xf>
    <xf numFmtId="0" fontId="3" fillId="0" borderId="21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4" fillId="0" borderId="34" xfId="0" applyNumberFormat="1" applyFont="1" applyBorder="1" applyAlignment="1">
      <alignment horizontal="center" vertical="center"/>
    </xf>
    <xf numFmtId="16" fontId="4" fillId="0" borderId="30" xfId="0" applyNumberFormat="1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 wrapText="1"/>
    </xf>
    <xf numFmtId="3" fontId="3" fillId="0" borderId="33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0" fontId="3" fillId="0" borderId="36" xfId="0" applyFont="1" applyBorder="1" applyAlignment="1">
      <alignment horizontal="left" vertical="center"/>
    </xf>
    <xf numFmtId="0" fontId="7" fillId="0" borderId="27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7" fillId="0" borderId="25" xfId="0" applyFont="1" applyBorder="1" applyAlignment="1">
      <alignment horizontal="center" vertical="center"/>
    </xf>
    <xf numFmtId="0" fontId="7" fillId="0" borderId="32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35" xfId="0" applyFont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/>
    </xf>
    <xf numFmtId="0" fontId="3" fillId="0" borderId="22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4" fillId="0" borderId="37" xfId="0" applyFont="1" applyBorder="1" applyAlignment="1">
      <alignment vertical="center"/>
    </xf>
    <xf numFmtId="3" fontId="4" fillId="0" borderId="38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3" fontId="2" fillId="0" borderId="27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34" xfId="0" applyNumberFormat="1" applyFont="1" applyFill="1" applyBorder="1" applyAlignment="1">
      <alignment/>
    </xf>
    <xf numFmtId="3" fontId="2" fillId="0" borderId="29" xfId="0" applyNumberFormat="1" applyFont="1" applyFill="1" applyBorder="1" applyAlignment="1">
      <alignment/>
    </xf>
    <xf numFmtId="3" fontId="2" fillId="0" borderId="38" xfId="0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40" xfId="0" applyBorder="1" applyAlignment="1">
      <alignment/>
    </xf>
    <xf numFmtId="0" fontId="0" fillId="0" borderId="30" xfId="0" applyBorder="1" applyAlignment="1">
      <alignment/>
    </xf>
    <xf numFmtId="0" fontId="0" fillId="0" borderId="42" xfId="0" applyBorder="1" applyAlignment="1">
      <alignment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" fontId="3" fillId="0" borderId="27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0" xfId="0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/>
    </xf>
    <xf numFmtId="0" fontId="4" fillId="0" borderId="31" xfId="0" applyFont="1" applyBorder="1" applyAlignment="1">
      <alignment wrapText="1"/>
    </xf>
    <xf numFmtId="0" fontId="4" fillId="0" borderId="34" xfId="0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3" fontId="4" fillId="0" borderId="38" xfId="0" applyNumberFormat="1" applyFont="1" applyBorder="1" applyAlignment="1">
      <alignment horizontal="right" vertical="center" wrapText="1"/>
    </xf>
    <xf numFmtId="49" fontId="3" fillId="0" borderId="22" xfId="0" applyNumberFormat="1" applyFont="1" applyBorder="1" applyAlignment="1">
      <alignment horizontal="center"/>
    </xf>
    <xf numFmtId="0" fontId="8" fillId="0" borderId="21" xfId="0" applyFont="1" applyBorder="1" applyAlignment="1">
      <alignment/>
    </xf>
    <xf numFmtId="3" fontId="3" fillId="0" borderId="22" xfId="0" applyNumberFormat="1" applyFont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right" vertical="center" wrapText="1"/>
    </xf>
    <xf numFmtId="49" fontId="3" fillId="0" borderId="23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9" fontId="3" fillId="0" borderId="20" xfId="0" applyNumberFormat="1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26" xfId="0" applyFont="1" applyBorder="1" applyAlignment="1">
      <alignment horizontal="right" vertical="center" wrapText="1"/>
    </xf>
    <xf numFmtId="3" fontId="4" fillId="0" borderId="26" xfId="0" applyNumberFormat="1" applyFont="1" applyBorder="1" applyAlignment="1">
      <alignment horizontal="right" vertical="center" wrapText="1"/>
    </xf>
    <xf numFmtId="3" fontId="4" fillId="0" borderId="26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right" vertical="center" wrapText="1"/>
    </xf>
    <xf numFmtId="49" fontId="3" fillId="0" borderId="29" xfId="0" applyNumberFormat="1" applyFont="1" applyBorder="1" applyAlignment="1">
      <alignment/>
    </xf>
    <xf numFmtId="0" fontId="4" fillId="0" borderId="43" xfId="0" applyFont="1" applyBorder="1" applyAlignment="1">
      <alignment/>
    </xf>
    <xf numFmtId="49" fontId="4" fillId="0" borderId="20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0" xfId="0" applyFont="1" applyFill="1" applyBorder="1" applyAlignment="1">
      <alignment/>
    </xf>
    <xf numFmtId="49" fontId="3" fillId="0" borderId="20" xfId="0" applyNumberFormat="1" applyFont="1" applyBorder="1" applyAlignment="1">
      <alignment/>
    </xf>
    <xf numFmtId="0" fontId="4" fillId="0" borderId="31" xfId="0" applyFont="1" applyBorder="1" applyAlignment="1">
      <alignment horizontal="left" wrapText="1"/>
    </xf>
    <xf numFmtId="49" fontId="3" fillId="0" borderId="23" xfId="0" applyNumberFormat="1" applyFont="1" applyBorder="1" applyAlignment="1">
      <alignment/>
    </xf>
    <xf numFmtId="0" fontId="8" fillId="0" borderId="21" xfId="0" applyFont="1" applyBorder="1" applyAlignment="1">
      <alignment wrapText="1"/>
    </xf>
    <xf numFmtId="49" fontId="3" fillId="0" borderId="39" xfId="0" applyNumberFormat="1" applyFont="1" applyBorder="1" applyAlignment="1">
      <alignment horizontal="center"/>
    </xf>
    <xf numFmtId="0" fontId="8" fillId="0" borderId="19" xfId="0" applyFont="1" applyBorder="1" applyAlignment="1">
      <alignment wrapText="1"/>
    </xf>
    <xf numFmtId="49" fontId="3" fillId="0" borderId="22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horizontal="left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vertical="center" wrapText="1"/>
    </xf>
    <xf numFmtId="3" fontId="4" fillId="0" borderId="28" xfId="0" applyNumberFormat="1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9" fontId="4" fillId="0" borderId="28" xfId="0" applyNumberFormat="1" applyFont="1" applyBorder="1" applyAlignment="1">
      <alignment horizontal="center"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49" fontId="4" fillId="0" borderId="20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3" fontId="3" fillId="0" borderId="22" xfId="0" applyNumberFormat="1" applyFont="1" applyBorder="1" applyAlignment="1">
      <alignment/>
    </xf>
    <xf numFmtId="49" fontId="3" fillId="0" borderId="37" xfId="0" applyNumberFormat="1" applyFont="1" applyBorder="1" applyAlignment="1">
      <alignment horizontal="center"/>
    </xf>
    <xf numFmtId="3" fontId="4" fillId="0" borderId="37" xfId="0" applyNumberFormat="1" applyFont="1" applyFill="1" applyBorder="1" applyAlignment="1">
      <alignment/>
    </xf>
    <xf numFmtId="3" fontId="3" fillId="0" borderId="37" xfId="0" applyNumberFormat="1" applyFont="1" applyBorder="1" applyAlignment="1">
      <alignment/>
    </xf>
    <xf numFmtId="3" fontId="4" fillId="0" borderId="20" xfId="0" applyNumberFormat="1" applyFont="1" applyFill="1" applyBorder="1" applyAlignment="1">
      <alignment/>
    </xf>
    <xf numFmtId="3" fontId="3" fillId="0" borderId="20" xfId="0" applyNumberFormat="1" applyFont="1" applyBorder="1" applyAlignment="1">
      <alignment/>
    </xf>
    <xf numFmtId="49" fontId="3" fillId="0" borderId="28" xfId="0" applyNumberFormat="1" applyFont="1" applyBorder="1" applyAlignment="1">
      <alignment horizontal="center"/>
    </xf>
    <xf numFmtId="3" fontId="4" fillId="0" borderId="28" xfId="0" applyNumberFormat="1" applyFont="1" applyFill="1" applyBorder="1" applyAlignment="1">
      <alignment/>
    </xf>
    <xf numFmtId="3" fontId="3" fillId="0" borderId="28" xfId="0" applyNumberFormat="1" applyFont="1" applyBorder="1" applyAlignment="1">
      <alignment/>
    </xf>
    <xf numFmtId="3" fontId="3" fillId="0" borderId="39" xfId="0" applyNumberFormat="1" applyFont="1" applyBorder="1" applyAlignment="1">
      <alignment/>
    </xf>
    <xf numFmtId="0" fontId="4" fillId="0" borderId="2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3" fontId="4" fillId="0" borderId="29" xfId="0" applyNumberFormat="1" applyFont="1" applyFill="1" applyBorder="1" applyAlignment="1">
      <alignment/>
    </xf>
    <xf numFmtId="0" fontId="3" fillId="0" borderId="22" xfId="0" applyFont="1" applyFill="1" applyBorder="1" applyAlignment="1">
      <alignment horizontal="center"/>
    </xf>
    <xf numFmtId="3" fontId="3" fillId="0" borderId="22" xfId="0" applyNumberFormat="1" applyFont="1" applyFill="1" applyBorder="1" applyAlignment="1">
      <alignment/>
    </xf>
    <xf numFmtId="0" fontId="4" fillId="0" borderId="44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49" fontId="4" fillId="0" borderId="28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28" xfId="0" applyNumberFormat="1" applyFont="1" applyBorder="1" applyAlignment="1">
      <alignment horizontal="center" vertical="center"/>
    </xf>
    <xf numFmtId="3" fontId="4" fillId="0" borderId="45" xfId="0" applyNumberFormat="1" applyFont="1" applyBorder="1" applyAlignment="1">
      <alignment vertical="center"/>
    </xf>
    <xf numFmtId="3" fontId="4" fillId="0" borderId="37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49" fontId="4" fillId="0" borderId="29" xfId="0" applyNumberFormat="1" applyFont="1" applyBorder="1" applyAlignment="1">
      <alignment vertical="center"/>
    </xf>
    <xf numFmtId="3" fontId="3" fillId="0" borderId="46" xfId="0" applyNumberFormat="1" applyFont="1" applyBorder="1" applyAlignment="1">
      <alignment vertical="center"/>
    </xf>
    <xf numFmtId="49" fontId="3" fillId="0" borderId="29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3" fontId="3" fillId="0" borderId="27" xfId="0" applyNumberFormat="1" applyFont="1" applyBorder="1" applyAlignment="1">
      <alignment/>
    </xf>
    <xf numFmtId="0" fontId="0" fillId="0" borderId="19" xfId="0" applyFont="1" applyBorder="1" applyAlignment="1">
      <alignment horizontal="right" vertical="center" wrapText="1"/>
    </xf>
    <xf numFmtId="3" fontId="2" fillId="0" borderId="40" xfId="0" applyNumberFormat="1" applyFont="1" applyBorder="1" applyAlignment="1">
      <alignment horizontal="center" vertical="center" wrapText="1"/>
    </xf>
    <xf numFmtId="3" fontId="2" fillId="0" borderId="47" xfId="0" applyNumberFormat="1" applyFont="1" applyBorder="1" applyAlignment="1">
      <alignment horizontal="center" vertical="center" wrapText="1"/>
    </xf>
    <xf numFmtId="3" fontId="4" fillId="0" borderId="29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vertical="center" wrapText="1"/>
    </xf>
    <xf numFmtId="0" fontId="3" fillId="0" borderId="27" xfId="0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right" vertical="center" wrapText="1"/>
    </xf>
    <xf numFmtId="3" fontId="3" fillId="0" borderId="22" xfId="0" applyNumberFormat="1" applyFont="1" applyBorder="1" applyAlignment="1">
      <alignment horizontal="right" vertical="center" wrapText="1"/>
    </xf>
    <xf numFmtId="3" fontId="4" fillId="0" borderId="26" xfId="0" applyNumberFormat="1" applyFont="1" applyBorder="1" applyAlignment="1">
      <alignment vertical="center" wrapText="1"/>
    </xf>
    <xf numFmtId="3" fontId="4" fillId="0" borderId="23" xfId="0" applyNumberFormat="1" applyFont="1" applyBorder="1" applyAlignment="1">
      <alignment/>
    </xf>
    <xf numFmtId="3" fontId="4" fillId="0" borderId="23" xfId="0" applyNumberFormat="1" applyFont="1" applyFill="1" applyBorder="1" applyAlignment="1">
      <alignment/>
    </xf>
    <xf numFmtId="3" fontId="0" fillId="0" borderId="48" xfId="0" applyNumberFormat="1" applyFill="1" applyBorder="1" applyAlignment="1">
      <alignment/>
    </xf>
    <xf numFmtId="3" fontId="2" fillId="0" borderId="48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4" fillId="0" borderId="48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3" fillId="0" borderId="46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2" fillId="0" borderId="49" xfId="0" applyNumberFormat="1" applyFont="1" applyFill="1" applyBorder="1" applyAlignment="1">
      <alignment/>
    </xf>
    <xf numFmtId="49" fontId="3" fillId="0" borderId="37" xfId="0" applyNumberFormat="1" applyFont="1" applyBorder="1" applyAlignment="1">
      <alignment/>
    </xf>
    <xf numFmtId="0" fontId="4" fillId="0" borderId="33" xfId="0" applyFont="1" applyBorder="1" applyAlignment="1">
      <alignment horizontal="right" vertical="center" wrapText="1"/>
    </xf>
    <xf numFmtId="3" fontId="4" fillId="0" borderId="33" xfId="0" applyNumberFormat="1" applyFont="1" applyBorder="1" applyAlignment="1">
      <alignment horizontal="right" vertical="center" wrapText="1"/>
    </xf>
    <xf numFmtId="3" fontId="4" fillId="0" borderId="37" xfId="0" applyNumberFormat="1" applyFont="1" applyBorder="1" applyAlignment="1">
      <alignment horizontal="right" vertical="center" wrapText="1"/>
    </xf>
    <xf numFmtId="49" fontId="3" fillId="0" borderId="38" xfId="0" applyNumberFormat="1" applyFont="1" applyBorder="1" applyAlignment="1">
      <alignment/>
    </xf>
    <xf numFmtId="0" fontId="4" fillId="0" borderId="50" xfId="0" applyFont="1" applyBorder="1" applyAlignment="1">
      <alignment/>
    </xf>
    <xf numFmtId="4" fontId="4" fillId="0" borderId="30" xfId="0" applyNumberFormat="1" applyFont="1" applyBorder="1" applyAlignment="1">
      <alignment horizontal="right" vertical="center" wrapText="1"/>
    </xf>
    <xf numFmtId="3" fontId="4" fillId="0" borderId="45" xfId="0" applyNumberFormat="1" applyFont="1" applyBorder="1" applyAlignment="1">
      <alignment horizontal="right" vertical="center" wrapText="1"/>
    </xf>
    <xf numFmtId="3" fontId="4" fillId="0" borderId="39" xfId="0" applyNumberFormat="1" applyFont="1" applyBorder="1" applyAlignment="1">
      <alignment horizontal="right" vertical="center" wrapText="1"/>
    </xf>
    <xf numFmtId="3" fontId="4" fillId="0" borderId="29" xfId="0" applyNumberFormat="1" applyFont="1" applyBorder="1" applyAlignment="1">
      <alignment horizontal="right" vertical="center" wrapText="1"/>
    </xf>
    <xf numFmtId="0" fontId="4" fillId="0" borderId="30" xfId="0" applyFont="1" applyBorder="1" applyAlignment="1">
      <alignment vertical="center" wrapText="1"/>
    </xf>
    <xf numFmtId="3" fontId="4" fillId="0" borderId="30" xfId="0" applyNumberFormat="1" applyFont="1" applyBorder="1" applyAlignment="1">
      <alignment vertical="center" wrapText="1"/>
    </xf>
    <xf numFmtId="12" fontId="3" fillId="0" borderId="30" xfId="0" applyNumberFormat="1" applyFont="1" applyBorder="1" applyAlignment="1">
      <alignment horizontal="center" vertical="center" wrapText="1"/>
    </xf>
    <xf numFmtId="12" fontId="3" fillId="0" borderId="20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vertical="center" wrapText="1"/>
    </xf>
    <xf numFmtId="3" fontId="4" fillId="0" borderId="37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22" xfId="0" applyNumberFormat="1" applyFont="1" applyBorder="1" applyAlignment="1">
      <alignment vertical="center"/>
    </xf>
    <xf numFmtId="3" fontId="4" fillId="0" borderId="39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3" fontId="4" fillId="0" borderId="28" xfId="0" applyNumberFormat="1" applyFont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0" fontId="7" fillId="0" borderId="24" xfId="0" applyFont="1" applyBorder="1" applyAlignment="1">
      <alignment horizontal="left" vertical="center"/>
    </xf>
    <xf numFmtId="0" fontId="7" fillId="0" borderId="51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3" fontId="2" fillId="0" borderId="0" xfId="0" applyNumberFormat="1" applyFont="1" applyAlignment="1">
      <alignment vertical="center"/>
    </xf>
    <xf numFmtId="3" fontId="4" fillId="0" borderId="26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3" fontId="4" fillId="0" borderId="33" xfId="0" applyNumberFormat="1" applyFont="1" applyBorder="1" applyAlignment="1">
      <alignment vertical="center"/>
    </xf>
    <xf numFmtId="3" fontId="4" fillId="0" borderId="38" xfId="0" applyNumberFormat="1" applyFont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0" fontId="4" fillId="0" borderId="48" xfId="0" applyFont="1" applyBorder="1" applyAlignment="1">
      <alignment horizontal="right" vertical="center" wrapText="1"/>
    </xf>
    <xf numFmtId="3" fontId="4" fillId="0" borderId="48" xfId="0" applyNumberFormat="1" applyFont="1" applyBorder="1" applyAlignment="1">
      <alignment horizontal="right" vertical="center" wrapText="1"/>
    </xf>
    <xf numFmtId="12" fontId="3" fillId="0" borderId="2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16" fontId="4" fillId="0" borderId="34" xfId="0" applyNumberFormat="1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3" fontId="4" fillId="0" borderId="34" xfId="0" applyNumberFormat="1" applyFont="1" applyBorder="1" applyAlignment="1">
      <alignment vertical="center"/>
    </xf>
    <xf numFmtId="3" fontId="3" fillId="0" borderId="38" xfId="0" applyNumberFormat="1" applyFont="1" applyBorder="1" applyAlignment="1">
      <alignment vertical="center"/>
    </xf>
    <xf numFmtId="3" fontId="3" fillId="0" borderId="39" xfId="0" applyNumberFormat="1" applyFont="1" applyFill="1" applyBorder="1" applyAlignment="1">
      <alignment/>
    </xf>
    <xf numFmtId="3" fontId="4" fillId="0" borderId="38" xfId="0" applyNumberFormat="1" applyFont="1" applyFill="1" applyBorder="1" applyAlignment="1">
      <alignment/>
    </xf>
    <xf numFmtId="0" fontId="4" fillId="0" borderId="20" xfId="0" applyFont="1" applyBorder="1" applyAlignment="1">
      <alignment wrapText="1"/>
    </xf>
    <xf numFmtId="0" fontId="4" fillId="0" borderId="20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49" fontId="3" fillId="0" borderId="39" xfId="0" applyNumberFormat="1" applyFont="1" applyBorder="1" applyAlignment="1">
      <alignment horizontal="center" vertical="center"/>
    </xf>
    <xf numFmtId="3" fontId="0" fillId="0" borderId="0" xfId="0" applyNumberFormat="1" applyFill="1" applyAlignment="1">
      <alignment vertical="center"/>
    </xf>
    <xf numFmtId="3" fontId="0" fillId="0" borderId="0" xfId="0" applyNumberFormat="1" applyAlignment="1">
      <alignment horizontal="right"/>
    </xf>
    <xf numFmtId="49" fontId="4" fillId="0" borderId="29" xfId="0" applyNumberFormat="1" applyFont="1" applyBorder="1" applyAlignment="1">
      <alignment vertical="center"/>
    </xf>
    <xf numFmtId="3" fontId="4" fillId="0" borderId="29" xfId="0" applyNumberFormat="1" applyFont="1" applyBorder="1" applyAlignment="1">
      <alignment vertical="center"/>
    </xf>
    <xf numFmtId="3" fontId="4" fillId="0" borderId="29" xfId="0" applyNumberFormat="1" applyFont="1" applyBorder="1" applyAlignment="1">
      <alignment vertical="center"/>
    </xf>
    <xf numFmtId="49" fontId="3" fillId="0" borderId="38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>
      <alignment/>
    </xf>
    <xf numFmtId="3" fontId="3" fillId="0" borderId="37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/>
    </xf>
    <xf numFmtId="3" fontId="0" fillId="0" borderId="0" xfId="0" applyNumberFormat="1" applyFont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3" fontId="4" fillId="0" borderId="46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3" fillId="0" borderId="46" xfId="0" applyNumberFormat="1" applyFont="1" applyBorder="1" applyAlignment="1">
      <alignment/>
    </xf>
    <xf numFmtId="3" fontId="3" fillId="0" borderId="39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0" fontId="0" fillId="0" borderId="0" xfId="0" applyAlignment="1">
      <alignment/>
    </xf>
    <xf numFmtId="0" fontId="1" fillId="0" borderId="19" xfId="0" applyFont="1" applyBorder="1" applyAlignment="1">
      <alignment horizontal="center" wrapText="1"/>
    </xf>
    <xf numFmtId="3" fontId="3" fillId="0" borderId="22" xfId="0" applyNumberFormat="1" applyFont="1" applyBorder="1" applyAlignment="1">
      <alignment wrapText="1"/>
    </xf>
    <xf numFmtId="0" fontId="4" fillId="0" borderId="22" xfId="0" applyFont="1" applyBorder="1" applyAlignment="1">
      <alignment horizontal="center" wrapText="1"/>
    </xf>
    <xf numFmtId="3" fontId="4" fillId="0" borderId="30" xfId="0" applyNumberFormat="1" applyFont="1" applyBorder="1" applyAlignment="1">
      <alignment horizontal="right" wrapText="1"/>
    </xf>
    <xf numFmtId="3" fontId="4" fillId="0" borderId="34" xfId="0" applyNumberFormat="1" applyFont="1" applyBorder="1" applyAlignment="1">
      <alignment horizontal="right" wrapText="1"/>
    </xf>
    <xf numFmtId="3" fontId="3" fillId="0" borderId="27" xfId="0" applyNumberFormat="1" applyFont="1" applyBorder="1" applyAlignment="1">
      <alignment horizontal="right" wrapText="1"/>
    </xf>
    <xf numFmtId="3" fontId="4" fillId="0" borderId="26" xfId="0" applyNumberFormat="1" applyFont="1" applyBorder="1" applyAlignment="1">
      <alignment horizontal="right" wrapText="1"/>
    </xf>
    <xf numFmtId="3" fontId="4" fillId="0" borderId="20" xfId="0" applyNumberFormat="1" applyFont="1" applyBorder="1" applyAlignment="1">
      <alignment horizontal="right" wrapText="1"/>
    </xf>
    <xf numFmtId="3" fontId="4" fillId="0" borderId="33" xfId="0" applyNumberFormat="1" applyFont="1" applyBorder="1" applyAlignment="1">
      <alignment horizontal="right" wrapText="1"/>
    </xf>
    <xf numFmtId="3" fontId="4" fillId="0" borderId="48" xfId="0" applyNumberFormat="1" applyFont="1" applyBorder="1" applyAlignment="1">
      <alignment horizontal="right" wrapText="1"/>
    </xf>
    <xf numFmtId="3" fontId="3" fillId="0" borderId="27" xfId="0" applyNumberFormat="1" applyFont="1" applyBorder="1" applyAlignment="1">
      <alignment horizontal="center" wrapText="1"/>
    </xf>
    <xf numFmtId="3" fontId="4" fillId="0" borderId="30" xfId="0" applyNumberFormat="1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3" fontId="4" fillId="0" borderId="26" xfId="0" applyNumberFormat="1" applyFont="1" applyBorder="1" applyAlignment="1">
      <alignment wrapText="1"/>
    </xf>
    <xf numFmtId="3" fontId="4" fillId="0" borderId="30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3" fontId="4" fillId="0" borderId="26" xfId="0" applyNumberFormat="1" applyFont="1" applyBorder="1" applyAlignment="1">
      <alignment horizontal="right"/>
    </xf>
    <xf numFmtId="3" fontId="3" fillId="0" borderId="27" xfId="0" applyNumberFormat="1" applyFont="1" applyBorder="1" applyAlignment="1">
      <alignment/>
    </xf>
    <xf numFmtId="0" fontId="3" fillId="0" borderId="27" xfId="0" applyFont="1" applyBorder="1" applyAlignment="1">
      <alignment vertical="center"/>
    </xf>
    <xf numFmtId="0" fontId="7" fillId="0" borderId="36" xfId="0" applyFont="1" applyBorder="1" applyAlignment="1">
      <alignment horizontal="left" vertical="center"/>
    </xf>
    <xf numFmtId="3" fontId="4" fillId="0" borderId="22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4" fillId="0" borderId="22" xfId="0" applyNumberFormat="1" applyFont="1" applyFill="1" applyBorder="1" applyAlignment="1">
      <alignment/>
    </xf>
    <xf numFmtId="3" fontId="4" fillId="0" borderId="45" xfId="0" applyNumberFormat="1" applyFont="1" applyBorder="1" applyAlignment="1">
      <alignment horizontal="center" wrapText="1"/>
    </xf>
    <xf numFmtId="3" fontId="4" fillId="0" borderId="29" xfId="0" applyNumberFormat="1" applyFont="1" applyBorder="1" applyAlignment="1">
      <alignment horizontal="right" wrapText="1"/>
    </xf>
    <xf numFmtId="3" fontId="4" fillId="0" borderId="20" xfId="0" applyNumberFormat="1" applyFont="1" applyBorder="1" applyAlignment="1">
      <alignment horizontal="center" wrapText="1"/>
    </xf>
    <xf numFmtId="3" fontId="4" fillId="0" borderId="52" xfId="0" applyNumberFormat="1" applyFont="1" applyBorder="1" applyAlignment="1">
      <alignment horizontal="right" wrapText="1"/>
    </xf>
    <xf numFmtId="3" fontId="4" fillId="0" borderId="20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34" xfId="0" applyNumberFormat="1" applyFont="1" applyFill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41" xfId="0" applyNumberFormat="1" applyFont="1" applyBorder="1" applyAlignment="1">
      <alignment horizontal="right" wrapText="1"/>
    </xf>
    <xf numFmtId="3" fontId="2" fillId="0" borderId="0" xfId="0" applyNumberFormat="1" applyFont="1" applyAlignment="1">
      <alignment vertical="center"/>
    </xf>
    <xf numFmtId="12" fontId="3" fillId="0" borderId="34" xfId="0" applyNumberFormat="1" applyFont="1" applyBorder="1" applyAlignment="1">
      <alignment horizontal="center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4" xfId="0" applyFont="1" applyBorder="1" applyAlignment="1">
      <alignment vertical="center" wrapText="1"/>
    </xf>
    <xf numFmtId="3" fontId="4" fillId="0" borderId="34" xfId="0" applyNumberFormat="1" applyFont="1" applyBorder="1" applyAlignment="1">
      <alignment vertical="center" wrapText="1"/>
    </xf>
    <xf numFmtId="3" fontId="4" fillId="0" borderId="34" xfId="0" applyNumberFormat="1" applyFont="1" applyBorder="1" applyAlignment="1">
      <alignment horizontal="right"/>
    </xf>
    <xf numFmtId="0" fontId="1" fillId="0" borderId="0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3" fontId="3" fillId="0" borderId="27" xfId="0" applyNumberFormat="1" applyFont="1" applyBorder="1" applyAlignment="1">
      <alignment horizontal="center" vertical="center" wrapText="1"/>
    </xf>
    <xf numFmtId="3" fontId="3" fillId="0" borderId="36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3" fontId="3" fillId="0" borderId="33" xfId="0" applyNumberFormat="1" applyFont="1" applyBorder="1" applyAlignment="1">
      <alignment horizontal="center" vertical="center" wrapText="1"/>
    </xf>
    <xf numFmtId="3" fontId="3" fillId="0" borderId="40" xfId="0" applyNumberFormat="1" applyFont="1" applyBorder="1" applyAlignment="1">
      <alignment horizontal="center" vertical="center" wrapText="1"/>
    </xf>
    <xf numFmtId="3" fontId="3" fillId="0" borderId="46" xfId="0" applyNumberFormat="1" applyFont="1" applyBorder="1" applyAlignment="1">
      <alignment horizontal="center" vertical="center" wrapText="1"/>
    </xf>
    <xf numFmtId="3" fontId="3" fillId="0" borderId="47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right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3" fontId="3" fillId="0" borderId="36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wrapText="1"/>
    </xf>
    <xf numFmtId="0" fontId="3" fillId="0" borderId="36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4" fillId="0" borderId="52" xfId="0" applyFont="1" applyBorder="1" applyAlignment="1">
      <alignment horizontal="left" wrapText="1"/>
    </xf>
    <xf numFmtId="3" fontId="4" fillId="0" borderId="27" xfId="0" applyNumberFormat="1" applyFont="1" applyBorder="1" applyAlignment="1">
      <alignment horizontal="center" vertical="center" wrapText="1"/>
    </xf>
    <xf numFmtId="3" fontId="4" fillId="0" borderId="36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right"/>
    </xf>
    <xf numFmtId="0" fontId="3" fillId="0" borderId="22" xfId="0" applyFont="1" applyBorder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4" fillId="0" borderId="28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4" fillId="0" borderId="29" xfId="0" applyFont="1" applyBorder="1" applyAlignment="1">
      <alignment horizontal="left" wrapText="1"/>
    </xf>
    <xf numFmtId="0" fontId="4" fillId="0" borderId="48" xfId="0" applyFont="1" applyBorder="1" applyAlignment="1">
      <alignment horizontal="left" wrapText="1"/>
    </xf>
    <xf numFmtId="0" fontId="4" fillId="0" borderId="53" xfId="0" applyFont="1" applyBorder="1" applyAlignment="1">
      <alignment horizontal="left" wrapText="1"/>
    </xf>
    <xf numFmtId="0" fontId="0" fillId="0" borderId="0" xfId="0" applyFont="1" applyAlignment="1">
      <alignment horizontal="right" vertical="top" wrapText="1"/>
    </xf>
    <xf numFmtId="0" fontId="4" fillId="0" borderId="43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40" xfId="0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0" fillId="0" borderId="26" xfId="0" applyFont="1" applyFill="1" applyBorder="1" applyAlignment="1">
      <alignment horizontal="left"/>
    </xf>
    <xf numFmtId="0" fontId="0" fillId="0" borderId="52" xfId="0" applyFont="1" applyFill="1" applyBorder="1" applyAlignment="1">
      <alignment horizontal="left"/>
    </xf>
    <xf numFmtId="0" fontId="0" fillId="0" borderId="34" xfId="0" applyFont="1" applyFill="1" applyBorder="1" applyAlignment="1">
      <alignment horizontal="left"/>
    </xf>
    <xf numFmtId="0" fontId="0" fillId="0" borderId="41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left" wrapText="1"/>
    </xf>
    <xf numFmtId="0" fontId="2" fillId="0" borderId="36" xfId="0" applyFont="1" applyFill="1" applyBorder="1" applyAlignment="1">
      <alignment horizontal="left" wrapText="1"/>
    </xf>
    <xf numFmtId="3" fontId="2" fillId="0" borderId="37" xfId="0" applyNumberFormat="1" applyFont="1" applyBorder="1" applyAlignment="1">
      <alignment horizontal="center" vertical="center" wrapText="1"/>
    </xf>
    <xf numFmtId="3" fontId="2" fillId="0" borderId="39" xfId="0" applyNumberFormat="1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left"/>
    </xf>
    <xf numFmtId="0" fontId="0" fillId="0" borderId="52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3" fontId="3" fillId="0" borderId="37" xfId="0" applyNumberFormat="1" applyFont="1" applyBorder="1" applyAlignment="1">
      <alignment horizontal="center" vertical="center" wrapText="1"/>
    </xf>
    <xf numFmtId="3" fontId="3" fillId="0" borderId="39" xfId="0" applyNumberFormat="1" applyFont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left"/>
    </xf>
    <xf numFmtId="0" fontId="0" fillId="0" borderId="54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4" fillId="0" borderId="31" xfId="0" applyFont="1" applyFill="1" applyBorder="1" applyAlignment="1">
      <alignment horizontal="left"/>
    </xf>
    <xf numFmtId="0" fontId="4" fillId="0" borderId="55" xfId="0" applyFont="1" applyFill="1" applyBorder="1" applyAlignment="1">
      <alignment horizontal="left"/>
    </xf>
    <xf numFmtId="0" fontId="4" fillId="0" borderId="56" xfId="0" applyFont="1" applyFill="1" applyBorder="1" applyAlignment="1">
      <alignment horizontal="left"/>
    </xf>
    <xf numFmtId="0" fontId="4" fillId="0" borderId="52" xfId="0" applyFont="1" applyFill="1" applyBorder="1" applyAlignment="1">
      <alignment horizontal="left"/>
    </xf>
    <xf numFmtId="0" fontId="4" fillId="0" borderId="57" xfId="0" applyFont="1" applyFill="1" applyBorder="1" applyAlignment="1">
      <alignment horizontal="left"/>
    </xf>
    <xf numFmtId="0" fontId="4" fillId="0" borderId="58" xfId="0" applyFont="1" applyFill="1" applyBorder="1" applyAlignment="1">
      <alignment horizontal="left"/>
    </xf>
    <xf numFmtId="0" fontId="0" fillId="0" borderId="0" xfId="0" applyAlignment="1">
      <alignment horizontal="right" vertical="center"/>
    </xf>
    <xf numFmtId="0" fontId="0" fillId="0" borderId="19" xfId="0" applyFont="1" applyBorder="1" applyAlignment="1">
      <alignment horizontal="right" vertical="center" wrapText="1"/>
    </xf>
    <xf numFmtId="0" fontId="9" fillId="0" borderId="46" xfId="0" applyFont="1" applyBorder="1" applyAlignment="1">
      <alignment horizontal="left" vertical="center" wrapText="1"/>
    </xf>
    <xf numFmtId="0" fontId="9" fillId="0" borderId="47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59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3" fontId="4" fillId="0" borderId="29" xfId="0" applyNumberFormat="1" applyFont="1" applyBorder="1" applyAlignment="1">
      <alignment horizontal="right" vertical="center"/>
    </xf>
    <xf numFmtId="3" fontId="4" fillId="0" borderId="28" xfId="0" applyNumberFormat="1" applyFont="1" applyBorder="1" applyAlignment="1">
      <alignment horizontal="right" vertical="center"/>
    </xf>
    <xf numFmtId="0" fontId="4" fillId="0" borderId="48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49" fontId="4" fillId="0" borderId="29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 wrapText="1"/>
    </xf>
    <xf numFmtId="0" fontId="4" fillId="0" borderId="54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3" fontId="4" fillId="0" borderId="23" xfId="0" applyNumberFormat="1" applyFont="1" applyBorder="1" applyAlignment="1">
      <alignment horizontal="center" vertical="center"/>
    </xf>
    <xf numFmtId="3" fontId="4" fillId="0" borderId="28" xfId="0" applyNumberFormat="1" applyFont="1" applyBorder="1" applyAlignment="1">
      <alignment horizontal="center" vertical="center"/>
    </xf>
    <xf numFmtId="3" fontId="4" fillId="0" borderId="29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wrapText="1"/>
    </xf>
    <xf numFmtId="0" fontId="4" fillId="0" borderId="36" xfId="0" applyFont="1" applyBorder="1" applyAlignment="1">
      <alignment horizontal="left" wrapText="1"/>
    </xf>
  </cellXfs>
  <cellStyles count="93">
    <cellStyle name="Normal" xfId="0"/>
    <cellStyle name="20% - 1. jelölőszín" xfId="15"/>
    <cellStyle name="20% - 1. jelölőszín 2" xfId="16"/>
    <cellStyle name="20% - 2. jelölőszín" xfId="17"/>
    <cellStyle name="20% - 2. jelölőszín 2" xfId="18"/>
    <cellStyle name="20% - 3. jelölőszín" xfId="19"/>
    <cellStyle name="20% - 3. jelölőszín 2" xfId="20"/>
    <cellStyle name="20% - 4. jelölőszín" xfId="21"/>
    <cellStyle name="20% - 4. jelölőszín 2" xfId="22"/>
    <cellStyle name="20% - 5. jelölőszín" xfId="23"/>
    <cellStyle name="20% - 5. jelölőszín 2" xfId="24"/>
    <cellStyle name="20% - 6. jelölőszín" xfId="25"/>
    <cellStyle name="20% - 6. jelölőszín 2" xfId="26"/>
    <cellStyle name="40% - 1. jelölőszín" xfId="27"/>
    <cellStyle name="40% - 1. jelölőszín 2" xfId="28"/>
    <cellStyle name="40% - 2. jelölőszín" xfId="29"/>
    <cellStyle name="40% - 2. jelölőszín 2" xfId="30"/>
    <cellStyle name="40% - 3. jelölőszín" xfId="31"/>
    <cellStyle name="40% - 3. jelölőszín 2" xfId="32"/>
    <cellStyle name="40% - 4. jelölőszín" xfId="33"/>
    <cellStyle name="40% - 4. jelölőszín 2" xfId="34"/>
    <cellStyle name="40% - 5. jelölőszín" xfId="35"/>
    <cellStyle name="40% - 5. jelölőszín 2" xfId="36"/>
    <cellStyle name="40% - 6. jelölőszín" xfId="37"/>
    <cellStyle name="40% - 6. jelölőszín 2" xfId="38"/>
    <cellStyle name="60% - 1. jelölőszín" xfId="39"/>
    <cellStyle name="60% - 1. jelölőszín 2" xfId="40"/>
    <cellStyle name="60% - 2. jelölőszín" xfId="41"/>
    <cellStyle name="60% - 2. jelölőszín 2" xfId="42"/>
    <cellStyle name="60% - 3. jelölőszín" xfId="43"/>
    <cellStyle name="60% - 3. jelölőszín 2" xfId="44"/>
    <cellStyle name="60% - 4. jelölőszín" xfId="45"/>
    <cellStyle name="60% - 4. jelölőszín 2" xfId="46"/>
    <cellStyle name="60% - 5. jelölőszín" xfId="47"/>
    <cellStyle name="60% - 5. jelölőszín 2" xfId="48"/>
    <cellStyle name="60% - 6. jelölőszín" xfId="49"/>
    <cellStyle name="60% - 6. jelölőszín 2" xfId="50"/>
    <cellStyle name="Bevitel" xfId="51"/>
    <cellStyle name="Bevitel 2" xfId="52"/>
    <cellStyle name="Cím" xfId="53"/>
    <cellStyle name="Cím 2" xfId="54"/>
    <cellStyle name="Címsor 1" xfId="55"/>
    <cellStyle name="Címsor 1 2" xfId="56"/>
    <cellStyle name="Címsor 2" xfId="57"/>
    <cellStyle name="Címsor 2 2" xfId="58"/>
    <cellStyle name="Címsor 3" xfId="59"/>
    <cellStyle name="Címsor 3 2" xfId="60"/>
    <cellStyle name="Címsor 4" xfId="61"/>
    <cellStyle name="Címsor 4 2" xfId="62"/>
    <cellStyle name="Ellenőrzőcella" xfId="63"/>
    <cellStyle name="Ellenőrzőcella 2" xfId="64"/>
    <cellStyle name="Comma" xfId="65"/>
    <cellStyle name="Comma [0]" xfId="66"/>
    <cellStyle name="Ezres 2" xfId="67"/>
    <cellStyle name="Figyelmeztetés" xfId="68"/>
    <cellStyle name="Figyelmeztetés 2" xfId="69"/>
    <cellStyle name="Hyperlink" xfId="70"/>
    <cellStyle name="Hivatkozott cella" xfId="71"/>
    <cellStyle name="Hivatkozott cella 2" xfId="72"/>
    <cellStyle name="Jegyzet" xfId="73"/>
    <cellStyle name="Jegyzet 2" xfId="74"/>
    <cellStyle name="Jelölőszín (1)" xfId="75"/>
    <cellStyle name="Jelölőszín (1) 2" xfId="76"/>
    <cellStyle name="Jelölőszín (2)" xfId="77"/>
    <cellStyle name="Jelölőszín (2) 2" xfId="78"/>
    <cellStyle name="Jelölőszín (3)" xfId="79"/>
    <cellStyle name="Jelölőszín (3) 2" xfId="80"/>
    <cellStyle name="Jelölőszín (4)" xfId="81"/>
    <cellStyle name="Jelölőszín (4) 2" xfId="82"/>
    <cellStyle name="Jelölőszín (5)" xfId="83"/>
    <cellStyle name="Jelölőszín (5) 2" xfId="84"/>
    <cellStyle name="Jelölőszín (6)" xfId="85"/>
    <cellStyle name="Jelölőszín (6) 2" xfId="86"/>
    <cellStyle name="Jó" xfId="87"/>
    <cellStyle name="Jó 2" xfId="88"/>
    <cellStyle name="Kimenet" xfId="89"/>
    <cellStyle name="Kimenet 2" xfId="90"/>
    <cellStyle name="Followed Hyperlink" xfId="91"/>
    <cellStyle name="Magyarázó szöveg" xfId="92"/>
    <cellStyle name="Magyarázó szöveg 2" xfId="93"/>
    <cellStyle name="Normál 2" xfId="94"/>
    <cellStyle name="Összesen" xfId="95"/>
    <cellStyle name="Összesen 2" xfId="96"/>
    <cellStyle name="Currency" xfId="97"/>
    <cellStyle name="Currency [0]" xfId="98"/>
    <cellStyle name="Rossz" xfId="99"/>
    <cellStyle name="Rossz 2" xfId="100"/>
    <cellStyle name="Semleges" xfId="101"/>
    <cellStyle name="Semleges 2" xfId="102"/>
    <cellStyle name="Számítás" xfId="103"/>
    <cellStyle name="Számítás 2" xfId="104"/>
    <cellStyle name="Percent" xfId="105"/>
    <cellStyle name="Százalék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zoomScalePageLayoutView="0" workbookViewId="0" topLeftCell="A16">
      <selection activeCell="E45" sqref="E45:L52"/>
    </sheetView>
  </sheetViews>
  <sheetFormatPr defaultColWidth="9.00390625" defaultRowHeight="12.75"/>
  <cols>
    <col min="1" max="1" width="3.25390625" style="6" customWidth="1"/>
    <col min="2" max="2" width="3.125" style="6" customWidth="1"/>
    <col min="3" max="3" width="48.75390625" style="6" customWidth="1"/>
    <col min="4" max="5" width="13.375" style="6" customWidth="1"/>
    <col min="6" max="7" width="11.75390625" style="20" customWidth="1"/>
    <col min="8" max="10" width="11.625" style="6" customWidth="1"/>
    <col min="11" max="11" width="13.375" style="52" customWidth="1"/>
    <col min="12" max="16384" width="9.125" style="2" customWidth="1"/>
  </cols>
  <sheetData>
    <row r="1" spans="1:12" ht="15.75" customHeight="1">
      <c r="A1" s="343" t="s">
        <v>185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23"/>
    </row>
    <row r="2" spans="6:11" ht="12.75" customHeight="1">
      <c r="F2" s="344" t="s">
        <v>45</v>
      </c>
      <c r="G2" s="344"/>
      <c r="H2" s="344"/>
      <c r="I2" s="344"/>
      <c r="J2" s="344"/>
      <c r="K2" s="344"/>
    </row>
    <row r="3" spans="2:11" ht="13.5" customHeight="1" thickBot="1">
      <c r="B3" s="3"/>
      <c r="H3" s="346" t="s">
        <v>0</v>
      </c>
      <c r="I3" s="346"/>
      <c r="J3" s="346"/>
      <c r="K3" s="346"/>
    </row>
    <row r="4" spans="1:11" s="5" customFormat="1" ht="27.75" customHeight="1">
      <c r="A4" s="347" t="s">
        <v>1</v>
      </c>
      <c r="B4" s="348"/>
      <c r="C4" s="349"/>
      <c r="D4" s="339" t="s">
        <v>21</v>
      </c>
      <c r="E4" s="340"/>
      <c r="F4" s="339" t="s">
        <v>179</v>
      </c>
      <c r="G4" s="340"/>
      <c r="H4" s="339" t="s">
        <v>180</v>
      </c>
      <c r="I4" s="340"/>
      <c r="J4" s="335" t="s">
        <v>22</v>
      </c>
      <c r="K4" s="336"/>
    </row>
    <row r="5" spans="1:11" s="5" customFormat="1" ht="59.25" customHeight="1" thickBot="1">
      <c r="A5" s="350"/>
      <c r="B5" s="351"/>
      <c r="C5" s="352"/>
      <c r="D5" s="341"/>
      <c r="E5" s="342"/>
      <c r="F5" s="341"/>
      <c r="G5" s="342"/>
      <c r="H5" s="341"/>
      <c r="I5" s="342"/>
      <c r="J5" s="337"/>
      <c r="K5" s="338"/>
    </row>
    <row r="6" spans="1:11" s="5" customFormat="1" ht="59.25" customHeight="1" thickBot="1">
      <c r="A6" s="353"/>
      <c r="B6" s="354"/>
      <c r="C6" s="355"/>
      <c r="D6" s="117" t="s">
        <v>147</v>
      </c>
      <c r="E6" s="117" t="s">
        <v>148</v>
      </c>
      <c r="F6" s="117" t="s">
        <v>147</v>
      </c>
      <c r="G6" s="117" t="s">
        <v>148</v>
      </c>
      <c r="H6" s="117" t="s">
        <v>147</v>
      </c>
      <c r="I6" s="117" t="s">
        <v>148</v>
      </c>
      <c r="J6" s="117" t="s">
        <v>147</v>
      </c>
      <c r="K6" s="117" t="s">
        <v>148</v>
      </c>
    </row>
    <row r="7" spans="1:11" ht="13.5" thickBot="1">
      <c r="A7" s="345">
        <v>1</v>
      </c>
      <c r="B7" s="331"/>
      <c r="C7" s="331"/>
      <c r="D7" s="333">
        <v>2</v>
      </c>
      <c r="E7" s="334"/>
      <c r="F7" s="333">
        <v>3</v>
      </c>
      <c r="G7" s="334"/>
      <c r="H7" s="333">
        <v>4</v>
      </c>
      <c r="I7" s="334"/>
      <c r="J7" s="333">
        <v>5</v>
      </c>
      <c r="K7" s="334"/>
    </row>
    <row r="8" spans="1:11" ht="13.5" customHeight="1">
      <c r="A8" s="37"/>
      <c r="B8" s="25"/>
      <c r="C8" s="55" t="s">
        <v>30</v>
      </c>
      <c r="D8" s="229">
        <f>SUM(5A!E9)</f>
        <v>123370</v>
      </c>
      <c r="E8" s="229">
        <f>SUM(5A!F9)</f>
        <v>123370</v>
      </c>
      <c r="F8" s="229"/>
      <c r="G8" s="229"/>
      <c r="H8" s="229"/>
      <c r="I8" s="229"/>
      <c r="J8" s="229">
        <f aca="true" t="shared" si="0" ref="J8:K14">SUM(D8,F8,H8)</f>
        <v>123370</v>
      </c>
      <c r="K8" s="178">
        <f t="shared" si="0"/>
        <v>123370</v>
      </c>
    </row>
    <row r="9" spans="1:11" ht="13.5" customHeight="1">
      <c r="A9" s="37"/>
      <c r="B9" s="26"/>
      <c r="C9" s="54" t="s">
        <v>61</v>
      </c>
      <c r="D9" s="236">
        <f>SUM(5A!E13)</f>
        <v>247231</v>
      </c>
      <c r="E9" s="236">
        <f>SUM(5A!F13)</f>
        <v>243183</v>
      </c>
      <c r="F9" s="181"/>
      <c r="G9" s="181"/>
      <c r="H9" s="237"/>
      <c r="I9" s="237"/>
      <c r="J9" s="229">
        <f t="shared" si="0"/>
        <v>247231</v>
      </c>
      <c r="K9" s="230">
        <f t="shared" si="0"/>
        <v>243183</v>
      </c>
    </row>
    <row r="10" spans="1:11" ht="13.5" customHeight="1">
      <c r="A10" s="37"/>
      <c r="B10" s="26"/>
      <c r="C10" s="54" t="s">
        <v>140</v>
      </c>
      <c r="D10" s="236">
        <f>SUM(5A!E26)</f>
        <v>284760</v>
      </c>
      <c r="E10" s="236">
        <f>SUM(5A!F26)</f>
        <v>302480</v>
      </c>
      <c r="F10" s="181"/>
      <c r="G10" s="181"/>
      <c r="H10" s="237"/>
      <c r="I10" s="237"/>
      <c r="J10" s="229">
        <f t="shared" si="0"/>
        <v>284760</v>
      </c>
      <c r="K10" s="230">
        <f t="shared" si="0"/>
        <v>302480</v>
      </c>
    </row>
    <row r="11" spans="1:11" ht="13.5" customHeight="1">
      <c r="A11" s="37"/>
      <c r="B11" s="26"/>
      <c r="C11" s="54" t="s">
        <v>62</v>
      </c>
      <c r="D11" s="236">
        <f>SUM(5A!E27)</f>
        <v>10520</v>
      </c>
      <c r="E11" s="236">
        <f>SUM(5A!F27)</f>
        <v>10520</v>
      </c>
      <c r="F11" s="181"/>
      <c r="G11" s="181"/>
      <c r="H11" s="237"/>
      <c r="I11" s="237"/>
      <c r="J11" s="229">
        <f t="shared" si="0"/>
        <v>10520</v>
      </c>
      <c r="K11" s="230">
        <f t="shared" si="0"/>
        <v>10520</v>
      </c>
    </row>
    <row r="12" spans="1:11" ht="13.5" customHeight="1">
      <c r="A12" s="37"/>
      <c r="B12" s="65"/>
      <c r="C12" s="248" t="s">
        <v>116</v>
      </c>
      <c r="D12" s="238">
        <f>SUM(5A!E34)</f>
        <v>1438380</v>
      </c>
      <c r="E12" s="238">
        <f>SUM(5A!F34)</f>
        <v>1439453</v>
      </c>
      <c r="F12" s="239"/>
      <c r="G12" s="239"/>
      <c r="H12" s="240"/>
      <c r="I12" s="240"/>
      <c r="J12" s="238">
        <f t="shared" si="0"/>
        <v>1438380</v>
      </c>
      <c r="K12" s="230">
        <f t="shared" si="0"/>
        <v>1439453</v>
      </c>
    </row>
    <row r="13" spans="1:11" ht="13.5" customHeight="1" thickBot="1">
      <c r="A13" s="37"/>
      <c r="B13" s="249"/>
      <c r="C13" s="250" t="s">
        <v>162</v>
      </c>
      <c r="D13" s="243">
        <f>SUM(5A!E35)</f>
        <v>25077</v>
      </c>
      <c r="E13" s="251">
        <f>SUM(5A!F36)</f>
        <v>27467</v>
      </c>
      <c r="F13" s="243"/>
      <c r="G13" s="243"/>
      <c r="H13" s="252"/>
      <c r="I13" s="252"/>
      <c r="J13" s="243">
        <f t="shared" si="0"/>
        <v>25077</v>
      </c>
      <c r="K13" s="230">
        <f t="shared" si="0"/>
        <v>27467</v>
      </c>
    </row>
    <row r="14" spans="1:11" ht="13.5" customHeight="1" thickBot="1">
      <c r="A14" s="37"/>
      <c r="B14" s="70" t="s">
        <v>2</v>
      </c>
      <c r="C14" s="71" t="s">
        <v>117</v>
      </c>
      <c r="D14" s="36">
        <f>SUM(D8:D13)</f>
        <v>2129338</v>
      </c>
      <c r="E14" s="36">
        <f>SUM(E8:E13)</f>
        <v>2146473</v>
      </c>
      <c r="F14" s="36">
        <f>SUM(F8:F10)</f>
        <v>0</v>
      </c>
      <c r="G14" s="36"/>
      <c r="H14" s="36">
        <f>SUM(H8:H10)</f>
        <v>0</v>
      </c>
      <c r="I14" s="36"/>
      <c r="J14" s="36">
        <f t="shared" si="0"/>
        <v>2129338</v>
      </c>
      <c r="K14" s="36">
        <f t="shared" si="0"/>
        <v>2146473</v>
      </c>
    </row>
    <row r="15" spans="1:11" ht="13.5" customHeight="1" thickBot="1">
      <c r="A15" s="37"/>
      <c r="B15" s="72" t="s">
        <v>3</v>
      </c>
      <c r="C15" s="73" t="s">
        <v>65</v>
      </c>
      <c r="D15" s="241"/>
      <c r="E15" s="241"/>
      <c r="F15" s="241"/>
      <c r="G15" s="241"/>
      <c r="H15" s="241"/>
      <c r="I15" s="241"/>
      <c r="J15" s="227">
        <f aca="true" t="shared" si="1" ref="J15:K38">SUM(D15,F15,H15)</f>
        <v>0</v>
      </c>
      <c r="K15" s="231"/>
    </row>
    <row r="16" spans="1:11" ht="13.5" thickBot="1">
      <c r="A16" s="37"/>
      <c r="B16" s="70" t="s">
        <v>4</v>
      </c>
      <c r="C16" s="74" t="s">
        <v>118</v>
      </c>
      <c r="D16" s="228">
        <f>SUM(5A!E52)</f>
        <v>721725</v>
      </c>
      <c r="E16" s="228">
        <f>SUM(5A!F52)</f>
        <v>721548</v>
      </c>
      <c r="F16" s="228">
        <f>SUM(5A!G52)</f>
        <v>743399</v>
      </c>
      <c r="G16" s="228">
        <f>SUM(5A!H52)</f>
        <v>747231</v>
      </c>
      <c r="H16" s="228">
        <f>SUM(5A!I52)</f>
        <v>62580</v>
      </c>
      <c r="I16" s="228">
        <f>SUM(5A!J52)</f>
        <v>62580</v>
      </c>
      <c r="J16" s="227">
        <f t="shared" si="1"/>
        <v>1527704</v>
      </c>
      <c r="K16" s="227">
        <f t="shared" si="1"/>
        <v>1531359</v>
      </c>
    </row>
    <row r="17" spans="1:11" ht="13.5" thickBot="1">
      <c r="A17" s="37"/>
      <c r="B17" s="62" t="s">
        <v>5</v>
      </c>
      <c r="C17" s="66" t="s">
        <v>119</v>
      </c>
      <c r="D17" s="67">
        <f aca="true" t="shared" si="2" ref="D17:I17">SUM(D14:D16)</f>
        <v>2851063</v>
      </c>
      <c r="E17" s="67">
        <f t="shared" si="2"/>
        <v>2868021</v>
      </c>
      <c r="F17" s="58">
        <f t="shared" si="2"/>
        <v>743399</v>
      </c>
      <c r="G17" s="58">
        <f t="shared" si="2"/>
        <v>747231</v>
      </c>
      <c r="H17" s="58">
        <f t="shared" si="2"/>
        <v>62580</v>
      </c>
      <c r="I17" s="58">
        <f t="shared" si="2"/>
        <v>62580</v>
      </c>
      <c r="J17" s="36">
        <f t="shared" si="1"/>
        <v>3657042</v>
      </c>
      <c r="K17" s="36">
        <f t="shared" si="1"/>
        <v>3677832</v>
      </c>
    </row>
    <row r="18" spans="1:11" ht="13.5" thickBot="1">
      <c r="A18" s="37"/>
      <c r="B18" s="75" t="s">
        <v>2</v>
      </c>
      <c r="C18" s="76" t="s">
        <v>10</v>
      </c>
      <c r="D18" s="242">
        <f>SUM(5B!D13)</f>
        <v>4730648</v>
      </c>
      <c r="E18" s="242">
        <f>SUM(5B!E13)</f>
        <v>4730648</v>
      </c>
      <c r="F18" s="238"/>
      <c r="G18" s="238"/>
      <c r="H18" s="238"/>
      <c r="I18" s="238"/>
      <c r="J18" s="227">
        <f t="shared" si="1"/>
        <v>4730648</v>
      </c>
      <c r="K18" s="227">
        <f t="shared" si="1"/>
        <v>4730648</v>
      </c>
    </row>
    <row r="19" spans="1:11" ht="13.5" thickBot="1">
      <c r="A19" s="37"/>
      <c r="B19" s="75" t="s">
        <v>3</v>
      </c>
      <c r="C19" s="76" t="s">
        <v>120</v>
      </c>
      <c r="D19" s="242">
        <f>SUM(5B!D20)</f>
        <v>237200</v>
      </c>
      <c r="E19" s="242">
        <f>SUM(5B!E20)</f>
        <v>237200</v>
      </c>
      <c r="F19" s="242"/>
      <c r="G19" s="242"/>
      <c r="H19" s="242"/>
      <c r="I19" s="242"/>
      <c r="J19" s="227">
        <f t="shared" si="1"/>
        <v>237200</v>
      </c>
      <c r="K19" s="227">
        <f t="shared" si="1"/>
        <v>237200</v>
      </c>
    </row>
    <row r="20" spans="1:11" ht="13.5" customHeight="1" thickBot="1">
      <c r="A20" s="37"/>
      <c r="B20" s="27" t="s">
        <v>6</v>
      </c>
      <c r="C20" s="69" t="s">
        <v>54</v>
      </c>
      <c r="D20" s="58">
        <f aca="true" t="shared" si="3" ref="D20:I20">SUM(D18:D19)</f>
        <v>4967848</v>
      </c>
      <c r="E20" s="58">
        <f t="shared" si="3"/>
        <v>4967848</v>
      </c>
      <c r="F20" s="58">
        <f t="shared" si="3"/>
        <v>0</v>
      </c>
      <c r="G20" s="58">
        <f t="shared" si="3"/>
        <v>0</v>
      </c>
      <c r="H20" s="58">
        <f t="shared" si="3"/>
        <v>0</v>
      </c>
      <c r="I20" s="58">
        <f t="shared" si="3"/>
        <v>0</v>
      </c>
      <c r="J20" s="36">
        <f t="shared" si="1"/>
        <v>4967848</v>
      </c>
      <c r="K20" s="269">
        <f t="shared" si="1"/>
        <v>4967848</v>
      </c>
    </row>
    <row r="21" spans="1:14" ht="13.5" customHeight="1" thickBot="1">
      <c r="A21" s="37"/>
      <c r="B21" s="27" t="s">
        <v>43</v>
      </c>
      <c r="C21" s="59" t="s">
        <v>121</v>
      </c>
      <c r="D21" s="58">
        <f>SUM(5C!D19)</f>
        <v>5728886</v>
      </c>
      <c r="E21" s="58">
        <f>SUM(5C!E19)</f>
        <v>5728886</v>
      </c>
      <c r="F21" s="58">
        <f>SUM(5C!F19)</f>
        <v>517050</v>
      </c>
      <c r="G21" s="58">
        <f>SUM(5C!G19)</f>
        <v>558979</v>
      </c>
      <c r="H21" s="58">
        <f>SUM(5C!H19)</f>
        <v>79463</v>
      </c>
      <c r="I21" s="58">
        <f>SUM(5C!I19)</f>
        <v>79463</v>
      </c>
      <c r="J21" s="58">
        <f>SUM(D21,F21,H21)</f>
        <v>6325399</v>
      </c>
      <c r="K21" s="36">
        <f t="shared" si="1"/>
        <v>6367328</v>
      </c>
      <c r="N21" s="4"/>
    </row>
    <row r="22" spans="1:11" ht="26.25" customHeight="1" thickBot="1">
      <c r="A22" s="37"/>
      <c r="B22" s="70" t="s">
        <v>2</v>
      </c>
      <c r="C22" s="74" t="s">
        <v>122</v>
      </c>
      <c r="D22" s="241">
        <v>134</v>
      </c>
      <c r="E22" s="241">
        <v>134</v>
      </c>
      <c r="F22" s="241"/>
      <c r="G22" s="241"/>
      <c r="H22" s="241"/>
      <c r="I22" s="241"/>
      <c r="J22" s="227">
        <f t="shared" si="1"/>
        <v>134</v>
      </c>
      <c r="K22" s="227">
        <f t="shared" si="1"/>
        <v>134</v>
      </c>
    </row>
    <row r="23" spans="1:11" ht="13.5" customHeight="1" thickBot="1">
      <c r="A23" s="37"/>
      <c r="B23" s="70" t="s">
        <v>3</v>
      </c>
      <c r="C23" s="71" t="s">
        <v>123</v>
      </c>
      <c r="D23" s="58"/>
      <c r="E23" s="58"/>
      <c r="F23" s="58"/>
      <c r="G23" s="58">
        <v>40</v>
      </c>
      <c r="H23" s="58"/>
      <c r="I23" s="58"/>
      <c r="J23" s="227">
        <f t="shared" si="1"/>
        <v>0</v>
      </c>
      <c r="K23" s="227">
        <f t="shared" si="1"/>
        <v>40</v>
      </c>
    </row>
    <row r="24" spans="1:14" ht="13.5" customHeight="1" thickBot="1">
      <c r="A24" s="37"/>
      <c r="B24" s="27" t="s">
        <v>44</v>
      </c>
      <c r="C24" s="59" t="s">
        <v>124</v>
      </c>
      <c r="D24" s="58">
        <f aca="true" t="shared" si="4" ref="D24:I24">SUM(D22:D23)</f>
        <v>134</v>
      </c>
      <c r="E24" s="58">
        <f t="shared" si="4"/>
        <v>134</v>
      </c>
      <c r="F24" s="58">
        <f t="shared" si="4"/>
        <v>0</v>
      </c>
      <c r="G24" s="58">
        <f t="shared" si="4"/>
        <v>40</v>
      </c>
      <c r="H24" s="58">
        <f t="shared" si="4"/>
        <v>0</v>
      </c>
      <c r="I24" s="58">
        <f t="shared" si="4"/>
        <v>0</v>
      </c>
      <c r="J24" s="36">
        <f t="shared" si="1"/>
        <v>134</v>
      </c>
      <c r="K24" s="36">
        <f t="shared" si="1"/>
        <v>174</v>
      </c>
      <c r="N24" s="4"/>
    </row>
    <row r="25" spans="1:11" s="1" customFormat="1" ht="13.5" customHeight="1" thickBot="1">
      <c r="A25" s="83" t="s">
        <v>5</v>
      </c>
      <c r="B25" s="326" t="s">
        <v>125</v>
      </c>
      <c r="C25" s="328"/>
      <c r="D25" s="58">
        <f aca="true" t="shared" si="5" ref="D25:I25">SUM(D17,D20,D21,D24)</f>
        <v>13547931</v>
      </c>
      <c r="E25" s="58">
        <f t="shared" si="5"/>
        <v>13564889</v>
      </c>
      <c r="F25" s="58">
        <f t="shared" si="5"/>
        <v>1260449</v>
      </c>
      <c r="G25" s="58">
        <f t="shared" si="5"/>
        <v>1306250</v>
      </c>
      <c r="H25" s="58">
        <f t="shared" si="5"/>
        <v>142043</v>
      </c>
      <c r="I25" s="58">
        <f t="shared" si="5"/>
        <v>142043</v>
      </c>
      <c r="J25" s="36">
        <f t="shared" si="1"/>
        <v>14950423</v>
      </c>
      <c r="K25" s="36">
        <f t="shared" si="1"/>
        <v>15013182</v>
      </c>
    </row>
    <row r="26" spans="1:14" s="1" customFormat="1" ht="13.5" customHeight="1" thickBot="1">
      <c r="A26" s="60"/>
      <c r="B26" s="27" t="s">
        <v>64</v>
      </c>
      <c r="C26" s="53" t="s">
        <v>56</v>
      </c>
      <c r="D26" s="58">
        <f>SUM(5D!D23)</f>
        <v>2352672</v>
      </c>
      <c r="E26" s="58">
        <f>SUM(5D!E23)</f>
        <v>2310070</v>
      </c>
      <c r="F26" s="58">
        <f>SUM(5D!F23)</f>
        <v>0</v>
      </c>
      <c r="G26" s="58">
        <f>SUM(5D!G23)</f>
        <v>0</v>
      </c>
      <c r="H26" s="58">
        <f>SUM(5D!H23)</f>
        <v>0</v>
      </c>
      <c r="I26" s="58">
        <f>SUM(5D!I23)</f>
        <v>0</v>
      </c>
      <c r="J26" s="36">
        <f t="shared" si="1"/>
        <v>2352672</v>
      </c>
      <c r="K26" s="36">
        <f t="shared" si="1"/>
        <v>2310070</v>
      </c>
      <c r="N26" s="235"/>
    </row>
    <row r="27" spans="1:11" s="1" customFormat="1" ht="13.5" customHeight="1" thickBot="1">
      <c r="A27" s="60"/>
      <c r="B27" s="27" t="s">
        <v>126</v>
      </c>
      <c r="C27" s="53" t="s">
        <v>25</v>
      </c>
      <c r="D27" s="58">
        <f>SUM(5E!D20)</f>
        <v>7384944</v>
      </c>
      <c r="E27" s="58">
        <f>SUM(5E!E20)</f>
        <v>7384944</v>
      </c>
      <c r="F27" s="58">
        <f>SUM(5E!F20)</f>
        <v>0</v>
      </c>
      <c r="G27" s="58">
        <f>SUM(5E!G20)</f>
        <v>19</v>
      </c>
      <c r="H27" s="58">
        <f>SUM(5E!H20)</f>
        <v>0</v>
      </c>
      <c r="I27" s="58"/>
      <c r="J27" s="36">
        <f t="shared" si="1"/>
        <v>7384944</v>
      </c>
      <c r="K27" s="36">
        <f t="shared" si="1"/>
        <v>7384963</v>
      </c>
    </row>
    <row r="28" spans="1:11" ht="24" customHeight="1" thickBot="1">
      <c r="A28" s="23"/>
      <c r="B28" s="234" t="s">
        <v>2</v>
      </c>
      <c r="C28" s="74" t="s">
        <v>127</v>
      </c>
      <c r="D28" s="241">
        <f>SUM(5F!D13)</f>
        <v>27266</v>
      </c>
      <c r="E28" s="241">
        <f>SUM(5F!E13)</f>
        <v>27266</v>
      </c>
      <c r="F28" s="241">
        <f>SUM(5F!F13)</f>
        <v>0</v>
      </c>
      <c r="G28" s="241">
        <f>SUM(5F!G13)</f>
        <v>0</v>
      </c>
      <c r="H28" s="241">
        <f>SUM(5F!H13)</f>
        <v>0</v>
      </c>
      <c r="I28" s="227">
        <f>SUM(5F!I13)</f>
        <v>0</v>
      </c>
      <c r="J28" s="227">
        <f t="shared" si="1"/>
        <v>27266</v>
      </c>
      <c r="K28" s="227">
        <f t="shared" si="1"/>
        <v>27266</v>
      </c>
    </row>
    <row r="29" spans="1:11" ht="13.5" customHeight="1" thickBot="1">
      <c r="A29" s="23"/>
      <c r="B29" s="232" t="s">
        <v>3</v>
      </c>
      <c r="C29" s="233" t="s">
        <v>128</v>
      </c>
      <c r="D29" s="229">
        <f>SUM(5F!D16)</f>
        <v>49000</v>
      </c>
      <c r="E29" s="229">
        <f>SUM(5F!E16)</f>
        <v>49000</v>
      </c>
      <c r="F29" s="229">
        <f>SUM(5F!F16)</f>
        <v>0</v>
      </c>
      <c r="G29" s="229">
        <f>SUM(5F!G16)</f>
        <v>0</v>
      </c>
      <c r="H29" s="229">
        <f>SUM(5F!H16)</f>
        <v>800</v>
      </c>
      <c r="I29" s="229">
        <v>800</v>
      </c>
      <c r="J29" s="227">
        <f t="shared" si="1"/>
        <v>49800</v>
      </c>
      <c r="K29" s="227">
        <f t="shared" si="1"/>
        <v>49800</v>
      </c>
    </row>
    <row r="30" spans="1:11" ht="13.5" customHeight="1" thickBot="1">
      <c r="A30" s="23"/>
      <c r="B30" s="21" t="s">
        <v>129</v>
      </c>
      <c r="C30" s="53" t="s">
        <v>130</v>
      </c>
      <c r="D30" s="36">
        <f aca="true" t="shared" si="6" ref="D30:I30">SUM(D28:D29)</f>
        <v>76266</v>
      </c>
      <c r="E30" s="36">
        <f t="shared" si="6"/>
        <v>76266</v>
      </c>
      <c r="F30" s="36">
        <f t="shared" si="6"/>
        <v>0</v>
      </c>
      <c r="G30" s="36">
        <f t="shared" si="6"/>
        <v>0</v>
      </c>
      <c r="H30" s="36">
        <f t="shared" si="6"/>
        <v>800</v>
      </c>
      <c r="I30" s="36">
        <f t="shared" si="6"/>
        <v>800</v>
      </c>
      <c r="J30" s="36">
        <f t="shared" si="1"/>
        <v>77066</v>
      </c>
      <c r="K30" s="36">
        <f t="shared" si="1"/>
        <v>77066</v>
      </c>
    </row>
    <row r="31" spans="1:11" ht="13.5" customHeight="1" thickBot="1">
      <c r="A31" s="79" t="s">
        <v>6</v>
      </c>
      <c r="B31" s="335" t="s">
        <v>131</v>
      </c>
      <c r="C31" s="336"/>
      <c r="D31" s="36">
        <f aca="true" t="shared" si="7" ref="D31:I31">SUM(D26,D27,D30)</f>
        <v>9813882</v>
      </c>
      <c r="E31" s="36">
        <f t="shared" si="7"/>
        <v>9771280</v>
      </c>
      <c r="F31" s="36">
        <f t="shared" si="7"/>
        <v>0</v>
      </c>
      <c r="G31" s="36">
        <f t="shared" si="7"/>
        <v>19</v>
      </c>
      <c r="H31" s="36">
        <f t="shared" si="7"/>
        <v>800</v>
      </c>
      <c r="I31" s="36">
        <f t="shared" si="7"/>
        <v>800</v>
      </c>
      <c r="J31" s="36">
        <f t="shared" si="1"/>
        <v>9814682</v>
      </c>
      <c r="K31" s="36">
        <f t="shared" si="1"/>
        <v>9772099</v>
      </c>
    </row>
    <row r="32" spans="1:14" s="1" customFormat="1" ht="13.5" customHeight="1" thickBot="1">
      <c r="A32" s="326" t="s">
        <v>132</v>
      </c>
      <c r="B32" s="327"/>
      <c r="C32" s="328"/>
      <c r="D32" s="36">
        <f aca="true" t="shared" si="8" ref="D32:I32">SUM(D25,D31)</f>
        <v>23361813</v>
      </c>
      <c r="E32" s="36">
        <f t="shared" si="8"/>
        <v>23336169</v>
      </c>
      <c r="F32" s="36">
        <f t="shared" si="8"/>
        <v>1260449</v>
      </c>
      <c r="G32" s="36">
        <f t="shared" si="8"/>
        <v>1306269</v>
      </c>
      <c r="H32" s="36">
        <f t="shared" si="8"/>
        <v>142843</v>
      </c>
      <c r="I32" s="36">
        <f t="shared" si="8"/>
        <v>142843</v>
      </c>
      <c r="J32" s="36">
        <f t="shared" si="1"/>
        <v>24765105</v>
      </c>
      <c r="K32" s="36">
        <f t="shared" si="1"/>
        <v>24785281</v>
      </c>
      <c r="M32" s="235"/>
      <c r="N32" s="235"/>
    </row>
    <row r="33" spans="1:11" ht="12.75">
      <c r="A33" s="80"/>
      <c r="B33" s="87" t="s">
        <v>2</v>
      </c>
      <c r="C33" s="85" t="s">
        <v>133</v>
      </c>
      <c r="D33" s="179">
        <v>603637</v>
      </c>
      <c r="E33" s="179">
        <v>603637</v>
      </c>
      <c r="F33" s="179">
        <v>424204</v>
      </c>
      <c r="G33" s="179">
        <v>424204</v>
      </c>
      <c r="H33" s="179">
        <v>67297</v>
      </c>
      <c r="I33" s="179">
        <v>67297</v>
      </c>
      <c r="J33" s="178">
        <f t="shared" si="1"/>
        <v>1095138</v>
      </c>
      <c r="K33" s="178">
        <f t="shared" si="1"/>
        <v>1095138</v>
      </c>
    </row>
    <row r="34" spans="1:13" ht="13.5" thickBot="1">
      <c r="A34" s="82"/>
      <c r="B34" s="88" t="s">
        <v>3</v>
      </c>
      <c r="C34" s="86" t="s">
        <v>134</v>
      </c>
      <c r="D34" s="243"/>
      <c r="E34" s="243"/>
      <c r="F34" s="243">
        <v>3519756</v>
      </c>
      <c r="G34" s="243">
        <v>3491500</v>
      </c>
      <c r="H34" s="244">
        <v>1104443</v>
      </c>
      <c r="I34" s="244">
        <v>1104158</v>
      </c>
      <c r="J34" s="228">
        <f t="shared" si="1"/>
        <v>4624199</v>
      </c>
      <c r="K34" s="228">
        <f t="shared" si="1"/>
        <v>4595658</v>
      </c>
      <c r="M34" s="4"/>
    </row>
    <row r="35" spans="1:11" ht="13.5" thickBot="1">
      <c r="A35" s="78" t="s">
        <v>43</v>
      </c>
      <c r="B35" s="329" t="s">
        <v>174</v>
      </c>
      <c r="C35" s="329"/>
      <c r="D35" s="36">
        <f aca="true" t="shared" si="9" ref="D35:I35">SUM(D33:D34)</f>
        <v>603637</v>
      </c>
      <c r="E35" s="36">
        <f t="shared" si="9"/>
        <v>603637</v>
      </c>
      <c r="F35" s="36">
        <f t="shared" si="9"/>
        <v>3943960</v>
      </c>
      <c r="G35" s="36">
        <f t="shared" si="9"/>
        <v>3915704</v>
      </c>
      <c r="H35" s="36">
        <f t="shared" si="9"/>
        <v>1171740</v>
      </c>
      <c r="I35" s="36">
        <f t="shared" si="9"/>
        <v>1171455</v>
      </c>
      <c r="J35" s="36">
        <f t="shared" si="1"/>
        <v>5719337</v>
      </c>
      <c r="K35" s="36">
        <f t="shared" si="1"/>
        <v>5690796</v>
      </c>
    </row>
    <row r="36" spans="1:11" ht="12.75">
      <c r="A36" s="80"/>
      <c r="B36" s="87" t="s">
        <v>2</v>
      </c>
      <c r="C36" s="85" t="s">
        <v>133</v>
      </c>
      <c r="D36" s="179">
        <v>1723028</v>
      </c>
      <c r="E36" s="179">
        <v>1723028</v>
      </c>
      <c r="F36" s="179">
        <v>2021</v>
      </c>
      <c r="G36" s="179">
        <v>2021</v>
      </c>
      <c r="H36" s="179">
        <v>15854</v>
      </c>
      <c r="I36" s="179">
        <v>15854</v>
      </c>
      <c r="J36" s="179">
        <f t="shared" si="1"/>
        <v>1740903</v>
      </c>
      <c r="K36" s="179">
        <f t="shared" si="1"/>
        <v>1740903</v>
      </c>
    </row>
    <row r="37" spans="1:11" ht="13.5" thickBot="1">
      <c r="A37" s="82"/>
      <c r="B37" s="88" t="s">
        <v>3</v>
      </c>
      <c r="C37" s="86" t="s">
        <v>134</v>
      </c>
      <c r="D37" s="243"/>
      <c r="E37" s="243"/>
      <c r="F37" s="243">
        <v>129142</v>
      </c>
      <c r="G37" s="243">
        <v>143565</v>
      </c>
      <c r="H37" s="243">
        <v>3059</v>
      </c>
      <c r="I37" s="243">
        <v>22430</v>
      </c>
      <c r="J37" s="243">
        <f t="shared" si="1"/>
        <v>132201</v>
      </c>
      <c r="K37" s="243">
        <f t="shared" si="1"/>
        <v>165995</v>
      </c>
    </row>
    <row r="38" spans="1:11" ht="13.5" thickBot="1">
      <c r="A38" s="78" t="s">
        <v>44</v>
      </c>
      <c r="B38" s="329" t="s">
        <v>175</v>
      </c>
      <c r="C38" s="329"/>
      <c r="D38" s="36">
        <f aca="true" t="shared" si="10" ref="D38:I38">SUM(D36:D37)</f>
        <v>1723028</v>
      </c>
      <c r="E38" s="36">
        <f t="shared" si="10"/>
        <v>1723028</v>
      </c>
      <c r="F38" s="36">
        <f t="shared" si="10"/>
        <v>131163</v>
      </c>
      <c r="G38" s="36">
        <f t="shared" si="10"/>
        <v>145586</v>
      </c>
      <c r="H38" s="36">
        <f t="shared" si="10"/>
        <v>18913</v>
      </c>
      <c r="I38" s="36">
        <f t="shared" si="10"/>
        <v>38284</v>
      </c>
      <c r="J38" s="36">
        <f t="shared" si="1"/>
        <v>1873104</v>
      </c>
      <c r="K38" s="36">
        <f t="shared" si="1"/>
        <v>1906898</v>
      </c>
    </row>
    <row r="39" spans="1:11" ht="13.5" thickBot="1">
      <c r="A39" s="301"/>
      <c r="B39" s="275">
        <v>1</v>
      </c>
      <c r="C39" s="302" t="s">
        <v>173</v>
      </c>
      <c r="D39" s="36">
        <v>2500000</v>
      </c>
      <c r="E39" s="36">
        <v>2500000</v>
      </c>
      <c r="F39" s="36"/>
      <c r="G39" s="36"/>
      <c r="H39" s="36"/>
      <c r="I39" s="36"/>
      <c r="J39" s="36">
        <f>SUM(D39,F39,H39)</f>
        <v>2500000</v>
      </c>
      <c r="K39" s="36">
        <v>2500000</v>
      </c>
    </row>
    <row r="40" spans="1:11" ht="13.5" thickBot="1">
      <c r="A40" s="301" t="s">
        <v>64</v>
      </c>
      <c r="B40" s="273"/>
      <c r="C40" s="274" t="s">
        <v>176</v>
      </c>
      <c r="D40" s="36">
        <f>SUM(D35,D38,D39)</f>
        <v>4826665</v>
      </c>
      <c r="E40" s="36">
        <f aca="true" t="shared" si="11" ref="E40:K40">SUM(E35,E38,E39)</f>
        <v>4826665</v>
      </c>
      <c r="F40" s="36">
        <f t="shared" si="11"/>
        <v>4075123</v>
      </c>
      <c r="G40" s="36">
        <f t="shared" si="11"/>
        <v>4061290</v>
      </c>
      <c r="H40" s="36">
        <f t="shared" si="11"/>
        <v>1190653</v>
      </c>
      <c r="I40" s="36">
        <f t="shared" si="11"/>
        <v>1209739</v>
      </c>
      <c r="J40" s="36">
        <f t="shared" si="11"/>
        <v>10092441</v>
      </c>
      <c r="K40" s="36">
        <f t="shared" si="11"/>
        <v>10097694</v>
      </c>
    </row>
    <row r="41" spans="1:14" s="63" customFormat="1" ht="13.5" thickBot="1">
      <c r="A41" s="324" t="s">
        <v>177</v>
      </c>
      <c r="B41" s="325"/>
      <c r="C41" s="330"/>
      <c r="D41" s="36">
        <f>SUM(D25,D31,D40)</f>
        <v>28188478</v>
      </c>
      <c r="E41" s="36">
        <f aca="true" t="shared" si="12" ref="E41:K41">SUM(E25,E31,E40)</f>
        <v>28162834</v>
      </c>
      <c r="F41" s="36">
        <f t="shared" si="12"/>
        <v>5335572</v>
      </c>
      <c r="G41" s="36">
        <f t="shared" si="12"/>
        <v>5367559</v>
      </c>
      <c r="H41" s="36">
        <f t="shared" si="12"/>
        <v>1333496</v>
      </c>
      <c r="I41" s="36">
        <f t="shared" si="12"/>
        <v>1352582</v>
      </c>
      <c r="J41" s="36">
        <f t="shared" si="12"/>
        <v>34857546</v>
      </c>
      <c r="K41" s="36">
        <f t="shared" si="12"/>
        <v>34882975</v>
      </c>
      <c r="M41" s="317"/>
      <c r="N41" s="317"/>
    </row>
    <row r="42" spans="1:11" ht="13.5" thickBot="1">
      <c r="A42" s="84"/>
      <c r="B42" s="331" t="s">
        <v>135</v>
      </c>
      <c r="C42" s="331"/>
      <c r="D42" s="227">
        <f>-SUM(D34,D37)</f>
        <v>0</v>
      </c>
      <c r="E42" s="227"/>
      <c r="F42" s="227"/>
      <c r="G42" s="227"/>
      <c r="H42" s="227"/>
      <c r="I42" s="227"/>
      <c r="J42" s="227">
        <f>-SUM(J34,J37)</f>
        <v>-4756400</v>
      </c>
      <c r="K42" s="227">
        <f>-SUM(K34,K37)</f>
        <v>-4761653</v>
      </c>
    </row>
    <row r="43" spans="1:11" ht="13.5" thickBot="1">
      <c r="A43" s="84"/>
      <c r="B43" s="331" t="s">
        <v>139</v>
      </c>
      <c r="C43" s="332"/>
      <c r="D43" s="227"/>
      <c r="E43" s="227"/>
      <c r="F43" s="227"/>
      <c r="G43" s="227"/>
      <c r="H43" s="227"/>
      <c r="I43" s="227"/>
      <c r="J43" s="227">
        <v>-194000</v>
      </c>
      <c r="K43" s="227">
        <v>-267751</v>
      </c>
    </row>
    <row r="44" spans="1:11" s="63" customFormat="1" ht="13.5" thickBot="1">
      <c r="A44" s="324" t="s">
        <v>136</v>
      </c>
      <c r="B44" s="325"/>
      <c r="C44" s="325"/>
      <c r="D44" s="36">
        <f aca="true" t="shared" si="13" ref="D44:I44">SUM(D41:D42)</f>
        <v>28188478</v>
      </c>
      <c r="E44" s="36">
        <f t="shared" si="13"/>
        <v>28162834</v>
      </c>
      <c r="F44" s="36">
        <f t="shared" si="13"/>
        <v>5335572</v>
      </c>
      <c r="G44" s="36">
        <f t="shared" si="13"/>
        <v>5367559</v>
      </c>
      <c r="H44" s="36">
        <f t="shared" si="13"/>
        <v>1333496</v>
      </c>
      <c r="I44" s="36">
        <f t="shared" si="13"/>
        <v>1352582</v>
      </c>
      <c r="J44" s="36">
        <f>SUM(J41:J43)</f>
        <v>29907146</v>
      </c>
      <c r="K44" s="36">
        <f>SUM(K41:K43)</f>
        <v>29853571</v>
      </c>
    </row>
    <row r="45" spans="1:11" s="63" customFormat="1" ht="12.75">
      <c r="A45" s="99"/>
      <c r="B45" s="99"/>
      <c r="C45" s="99"/>
      <c r="D45" s="98"/>
      <c r="E45" s="98"/>
      <c r="F45" s="98"/>
      <c r="G45" s="98"/>
      <c r="H45" s="98"/>
      <c r="I45" s="98"/>
      <c r="J45" s="98"/>
      <c r="K45" s="98"/>
    </row>
    <row r="46" spans="2:11" ht="12.75">
      <c r="B46" s="3"/>
      <c r="E46" s="20"/>
      <c r="I46" s="20"/>
      <c r="K46" s="262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</sheetData>
  <sheetProtection/>
  <mergeCells count="22">
    <mergeCell ref="A1:K1"/>
    <mergeCell ref="F2:K2"/>
    <mergeCell ref="A7:C7"/>
    <mergeCell ref="H3:K3"/>
    <mergeCell ref="A4:C6"/>
    <mergeCell ref="D4:E5"/>
    <mergeCell ref="F7:G7"/>
    <mergeCell ref="B25:C25"/>
    <mergeCell ref="H7:I7"/>
    <mergeCell ref="J4:K5"/>
    <mergeCell ref="D7:E7"/>
    <mergeCell ref="B31:C31"/>
    <mergeCell ref="F4:G5"/>
    <mergeCell ref="H4:I5"/>
    <mergeCell ref="J7:K7"/>
    <mergeCell ref="A44:C44"/>
    <mergeCell ref="A32:C32"/>
    <mergeCell ref="B35:C35"/>
    <mergeCell ref="B38:C38"/>
    <mergeCell ref="A41:C41"/>
    <mergeCell ref="B43:C43"/>
    <mergeCell ref="B42:C42"/>
  </mergeCells>
  <printOptions/>
  <pageMargins left="1.0236220472440944" right="0.2362204724409449" top="0.11811023622047245" bottom="0.11811023622047245" header="0.11811023622047245" footer="0.1181102362204724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22">
      <selection activeCell="O44" sqref="O44:Q44"/>
    </sheetView>
  </sheetViews>
  <sheetFormatPr defaultColWidth="9.00390625" defaultRowHeight="12.75"/>
  <cols>
    <col min="1" max="1" width="5.125" style="2" customWidth="1"/>
    <col min="2" max="2" width="58.75390625" style="2" customWidth="1"/>
    <col min="3" max="3" width="11.75390625" style="2" customWidth="1"/>
    <col min="4" max="4" width="10.875" style="2" customWidth="1"/>
    <col min="5" max="5" width="10.875" style="282" customWidth="1"/>
    <col min="6" max="10" width="10.875" style="2" customWidth="1"/>
    <col min="11" max="11" width="11.125" style="2" customWidth="1"/>
    <col min="12" max="12" width="12.75390625" style="2" customWidth="1"/>
    <col min="13" max="16384" width="9.125" style="2" customWidth="1"/>
  </cols>
  <sheetData>
    <row r="1" spans="11:12" ht="12.75">
      <c r="K1" s="356" t="s">
        <v>155</v>
      </c>
      <c r="L1" s="356"/>
    </row>
    <row r="2" spans="1:12" ht="15" customHeight="1">
      <c r="A2" s="343" t="s">
        <v>57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</row>
    <row r="3" spans="1:12" ht="13.5" customHeight="1" thickBot="1">
      <c r="A3" s="18"/>
      <c r="B3" s="18"/>
      <c r="C3" s="18"/>
      <c r="D3" s="18"/>
      <c r="E3" s="283"/>
      <c r="F3" s="18"/>
      <c r="G3" s="18"/>
      <c r="H3" s="18"/>
      <c r="I3" s="18"/>
      <c r="J3" s="18"/>
      <c r="K3" s="18"/>
      <c r="L3" s="188" t="s">
        <v>0</v>
      </c>
    </row>
    <row r="4" spans="1:12" ht="45" customHeight="1" thickBot="1">
      <c r="A4" s="347" t="s">
        <v>1</v>
      </c>
      <c r="B4" s="349"/>
      <c r="C4" s="358" t="s">
        <v>149</v>
      </c>
      <c r="D4" s="359"/>
      <c r="E4" s="358" t="s">
        <v>158</v>
      </c>
      <c r="F4" s="359"/>
      <c r="G4" s="358" t="s">
        <v>150</v>
      </c>
      <c r="H4" s="359"/>
      <c r="I4" s="358" t="s">
        <v>151</v>
      </c>
      <c r="J4" s="359"/>
      <c r="K4" s="360" t="s">
        <v>146</v>
      </c>
      <c r="L4" s="360"/>
    </row>
    <row r="5" spans="1:12" ht="15" customHeight="1" thickBot="1">
      <c r="A5" s="353"/>
      <c r="B5" s="355"/>
      <c r="C5" s="192" t="s">
        <v>147</v>
      </c>
      <c r="D5" s="117" t="s">
        <v>148</v>
      </c>
      <c r="E5" s="284" t="s">
        <v>147</v>
      </c>
      <c r="F5" s="117" t="s">
        <v>148</v>
      </c>
      <c r="G5" s="192" t="s">
        <v>147</v>
      </c>
      <c r="H5" s="117" t="s">
        <v>148</v>
      </c>
      <c r="I5" s="192" t="s">
        <v>147</v>
      </c>
      <c r="J5" s="117" t="s">
        <v>148</v>
      </c>
      <c r="K5" s="192" t="s">
        <v>147</v>
      </c>
      <c r="L5" s="117" t="s">
        <v>148</v>
      </c>
    </row>
    <row r="6" spans="1:12" s="51" customFormat="1" ht="13.5" customHeight="1" thickBot="1">
      <c r="A6" s="357" t="s">
        <v>2</v>
      </c>
      <c r="B6" s="357"/>
      <c r="C6" s="102">
        <v>2</v>
      </c>
      <c r="D6" s="102">
        <v>3</v>
      </c>
      <c r="E6" s="285">
        <v>4</v>
      </c>
      <c r="F6" s="102">
        <v>5</v>
      </c>
      <c r="G6" s="102">
        <v>6</v>
      </c>
      <c r="H6" s="102">
        <v>7</v>
      </c>
      <c r="I6" s="102">
        <v>8</v>
      </c>
      <c r="J6" s="102">
        <v>9</v>
      </c>
      <c r="K6" s="103">
        <v>10</v>
      </c>
      <c r="L6" s="103">
        <v>11</v>
      </c>
    </row>
    <row r="7" spans="1:12" s="51" customFormat="1" ht="13.5" customHeight="1">
      <c r="A7" s="104"/>
      <c r="B7" s="105" t="s">
        <v>58</v>
      </c>
      <c r="C7" s="106">
        <v>71.61</v>
      </c>
      <c r="D7" s="215">
        <v>71.61</v>
      </c>
      <c r="E7" s="286">
        <v>87865</v>
      </c>
      <c r="F7" s="107">
        <v>87865</v>
      </c>
      <c r="G7" s="107"/>
      <c r="H7" s="107"/>
      <c r="I7" s="107"/>
      <c r="J7" s="107"/>
      <c r="K7" s="216">
        <f>SUM(E7,G7,I7)</f>
        <v>87865</v>
      </c>
      <c r="L7" s="212">
        <f>SUM(F7,H7,J7)</f>
        <v>87865</v>
      </c>
    </row>
    <row r="8" spans="1:12" s="51" customFormat="1" ht="13.5" customHeight="1" thickBot="1">
      <c r="A8" s="110"/>
      <c r="B8" s="111" t="s">
        <v>59</v>
      </c>
      <c r="C8" s="112"/>
      <c r="D8" s="113"/>
      <c r="E8" s="287">
        <v>35505</v>
      </c>
      <c r="F8" s="113">
        <v>35505</v>
      </c>
      <c r="G8" s="113"/>
      <c r="H8" s="113"/>
      <c r="I8" s="113"/>
      <c r="J8" s="113"/>
      <c r="K8" s="107">
        <f>SUM(E8,G8,I8)</f>
        <v>35505</v>
      </c>
      <c r="L8" s="114">
        <f>SUM(F8,H8,J8)</f>
        <v>35505</v>
      </c>
    </row>
    <row r="9" spans="1:12" s="51" customFormat="1" ht="13.5" customHeight="1" thickBot="1">
      <c r="A9" s="115" t="s">
        <v>75</v>
      </c>
      <c r="B9" s="116" t="s">
        <v>30</v>
      </c>
      <c r="C9" s="193"/>
      <c r="D9" s="194"/>
      <c r="E9" s="288">
        <f>SUM(E7:E8)</f>
        <v>123370</v>
      </c>
      <c r="F9" s="194">
        <f>SUM(F7:F8)</f>
        <v>123370</v>
      </c>
      <c r="G9" s="194"/>
      <c r="H9" s="194"/>
      <c r="I9" s="194"/>
      <c r="J9" s="194"/>
      <c r="K9" s="194">
        <f>SUM(K7:K8)</f>
        <v>123370</v>
      </c>
      <c r="L9" s="195">
        <f>SUM(L7:L8)</f>
        <v>123370</v>
      </c>
    </row>
    <row r="10" spans="1:12" s="51" customFormat="1" ht="13.5" customHeight="1">
      <c r="A10" s="119"/>
      <c r="B10" s="120" t="s">
        <v>32</v>
      </c>
      <c r="C10" s="106">
        <v>41</v>
      </c>
      <c r="D10" s="107">
        <v>41</v>
      </c>
      <c r="E10" s="286">
        <v>167583</v>
      </c>
      <c r="F10" s="107">
        <f>163957+1431+2195-3525</f>
        <v>164058</v>
      </c>
      <c r="G10" s="107"/>
      <c r="H10" s="107"/>
      <c r="I10" s="107"/>
      <c r="J10" s="107"/>
      <c r="K10" s="107">
        <f aca="true" t="shared" si="0" ref="K10:L12">SUM(E10,G10,I10)</f>
        <v>167583</v>
      </c>
      <c r="L10" s="212">
        <f t="shared" si="0"/>
        <v>164058</v>
      </c>
    </row>
    <row r="11" spans="1:12" s="51" customFormat="1" ht="13.5" customHeight="1">
      <c r="A11" s="121"/>
      <c r="B11" s="122" t="s">
        <v>33</v>
      </c>
      <c r="C11" s="123">
        <v>30</v>
      </c>
      <c r="D11" s="124">
        <v>30</v>
      </c>
      <c r="E11" s="289">
        <v>54000</v>
      </c>
      <c r="F11" s="124">
        <v>54000</v>
      </c>
      <c r="G11" s="124"/>
      <c r="H11" s="124"/>
      <c r="I11" s="124"/>
      <c r="J11" s="124"/>
      <c r="K11" s="126">
        <f t="shared" si="0"/>
        <v>54000</v>
      </c>
      <c r="L11" s="126">
        <f t="shared" si="0"/>
        <v>54000</v>
      </c>
    </row>
    <row r="12" spans="1:12" s="51" customFormat="1" ht="13.5" customHeight="1" thickBot="1">
      <c r="A12" s="121"/>
      <c r="B12" s="122" t="s">
        <v>34</v>
      </c>
      <c r="C12" s="123">
        <v>451</v>
      </c>
      <c r="D12" s="124">
        <v>451</v>
      </c>
      <c r="E12" s="289">
        <v>25648</v>
      </c>
      <c r="F12" s="124">
        <f>25237+411-523</f>
        <v>25125</v>
      </c>
      <c r="G12" s="124"/>
      <c r="H12" s="124"/>
      <c r="I12" s="124"/>
      <c r="J12" s="124"/>
      <c r="K12" s="107">
        <f t="shared" si="0"/>
        <v>25648</v>
      </c>
      <c r="L12" s="217">
        <f t="shared" si="0"/>
        <v>25125</v>
      </c>
    </row>
    <row r="13" spans="1:12" s="51" customFormat="1" ht="13.5" customHeight="1" thickBot="1">
      <c r="A13" s="115" t="s">
        <v>76</v>
      </c>
      <c r="B13" s="116" t="s">
        <v>61</v>
      </c>
      <c r="C13" s="193"/>
      <c r="D13" s="194"/>
      <c r="E13" s="288">
        <f>SUM(E10:E12)</f>
        <v>247231</v>
      </c>
      <c r="F13" s="194">
        <f>SUM(F10:F12)</f>
        <v>243183</v>
      </c>
      <c r="G13" s="194"/>
      <c r="H13" s="194"/>
      <c r="I13" s="194"/>
      <c r="J13" s="194"/>
      <c r="K13" s="195">
        <f>SUM(K10:K12)</f>
        <v>247231</v>
      </c>
      <c r="L13" s="195">
        <f>SUM(L10:L12)</f>
        <v>243183</v>
      </c>
    </row>
    <row r="14" spans="1:12" s="51" customFormat="1" ht="13.5" customHeight="1">
      <c r="A14" s="127"/>
      <c r="B14" s="128" t="s">
        <v>35</v>
      </c>
      <c r="C14" s="106"/>
      <c r="D14" s="107"/>
      <c r="E14" s="286">
        <v>18557</v>
      </c>
      <c r="F14" s="107">
        <v>18557</v>
      </c>
      <c r="G14" s="107"/>
      <c r="H14" s="107"/>
      <c r="I14" s="107"/>
      <c r="J14" s="107"/>
      <c r="K14" s="212">
        <f aca="true" t="shared" si="1" ref="K14:L25">SUM(E14,G14,I14)</f>
        <v>18557</v>
      </c>
      <c r="L14" s="212">
        <f t="shared" si="1"/>
        <v>18557</v>
      </c>
    </row>
    <row r="15" spans="1:12" s="51" customFormat="1" ht="13.5" customHeight="1">
      <c r="A15" s="127"/>
      <c r="B15" s="128" t="s">
        <v>153</v>
      </c>
      <c r="C15" s="123"/>
      <c r="D15" s="124"/>
      <c r="E15" s="289">
        <v>41909</v>
      </c>
      <c r="F15" s="124">
        <f>9922+6452+16012+9523+401</f>
        <v>42310</v>
      </c>
      <c r="G15" s="124"/>
      <c r="H15" s="124"/>
      <c r="I15" s="124"/>
      <c r="J15" s="124"/>
      <c r="K15" s="126">
        <f t="shared" si="1"/>
        <v>41909</v>
      </c>
      <c r="L15" s="126">
        <f t="shared" si="1"/>
        <v>42310</v>
      </c>
    </row>
    <row r="16" spans="1:12" s="51" customFormat="1" ht="13.5" customHeight="1">
      <c r="A16" s="127"/>
      <c r="B16" s="128" t="s">
        <v>154</v>
      </c>
      <c r="C16" s="106"/>
      <c r="D16" s="107"/>
      <c r="E16" s="286">
        <v>15686</v>
      </c>
      <c r="F16" s="107">
        <f>1842+6040+3554+4250</f>
        <v>15686</v>
      </c>
      <c r="G16" s="107"/>
      <c r="H16" s="107"/>
      <c r="I16" s="107"/>
      <c r="J16" s="107"/>
      <c r="K16" s="126">
        <f t="shared" si="1"/>
        <v>15686</v>
      </c>
      <c r="L16" s="109">
        <f t="shared" si="1"/>
        <v>15686</v>
      </c>
    </row>
    <row r="17" spans="1:12" s="51" customFormat="1" ht="13.5" customHeight="1">
      <c r="A17" s="129"/>
      <c r="B17" s="130" t="s">
        <v>36</v>
      </c>
      <c r="C17" s="123">
        <v>26300</v>
      </c>
      <c r="D17" s="123">
        <v>26300</v>
      </c>
      <c r="E17" s="289">
        <v>10388</v>
      </c>
      <c r="F17" s="124">
        <v>10388</v>
      </c>
      <c r="G17" s="124"/>
      <c r="H17" s="124"/>
      <c r="I17" s="124"/>
      <c r="J17" s="124"/>
      <c r="K17" s="126">
        <f t="shared" si="1"/>
        <v>10388</v>
      </c>
      <c r="L17" s="126">
        <f aca="true" t="shared" si="2" ref="L17:L25">SUM(F17,H17,J17)</f>
        <v>10388</v>
      </c>
    </row>
    <row r="18" spans="1:12" s="51" customFormat="1" ht="13.5" customHeight="1">
      <c r="A18" s="129"/>
      <c r="B18" s="130" t="s">
        <v>37</v>
      </c>
      <c r="C18" s="123">
        <v>26300</v>
      </c>
      <c r="D18" s="123">
        <v>26300</v>
      </c>
      <c r="E18" s="289">
        <v>10389</v>
      </c>
      <c r="F18" s="124">
        <v>10389</v>
      </c>
      <c r="G18" s="124"/>
      <c r="H18" s="124"/>
      <c r="I18" s="124"/>
      <c r="J18" s="124"/>
      <c r="K18" s="126">
        <f t="shared" si="1"/>
        <v>10389</v>
      </c>
      <c r="L18" s="126">
        <f t="shared" si="2"/>
        <v>10389</v>
      </c>
    </row>
    <row r="19" spans="1:12" s="51" customFormat="1" ht="13.5" customHeight="1">
      <c r="A19" s="129"/>
      <c r="B19" s="131" t="s">
        <v>38</v>
      </c>
      <c r="C19" s="123">
        <v>510</v>
      </c>
      <c r="D19" s="123">
        <v>510</v>
      </c>
      <c r="E19" s="289">
        <v>28234</v>
      </c>
      <c r="F19" s="124">
        <v>28234</v>
      </c>
      <c r="G19" s="124"/>
      <c r="H19" s="124"/>
      <c r="I19" s="124"/>
      <c r="J19" s="124"/>
      <c r="K19" s="126">
        <f t="shared" si="1"/>
        <v>28234</v>
      </c>
      <c r="L19" s="126">
        <f t="shared" si="2"/>
        <v>28234</v>
      </c>
    </row>
    <row r="20" spans="1:12" s="51" customFormat="1" ht="13.5" customHeight="1">
      <c r="A20" s="132"/>
      <c r="B20" s="122" t="s">
        <v>39</v>
      </c>
      <c r="C20" s="123">
        <v>88</v>
      </c>
      <c r="D20" s="123">
        <v>88</v>
      </c>
      <c r="E20" s="289">
        <v>12760</v>
      </c>
      <c r="F20" s="124">
        <v>12760</v>
      </c>
      <c r="G20" s="124"/>
      <c r="H20" s="124"/>
      <c r="I20" s="124"/>
      <c r="J20" s="124"/>
      <c r="K20" s="126">
        <f t="shared" si="1"/>
        <v>12760</v>
      </c>
      <c r="L20" s="126">
        <f t="shared" si="2"/>
        <v>12760</v>
      </c>
    </row>
    <row r="21" spans="1:12" s="51" customFormat="1" ht="13.5" customHeight="1">
      <c r="A21" s="132"/>
      <c r="B21" s="122" t="s">
        <v>40</v>
      </c>
      <c r="C21" s="123">
        <v>250</v>
      </c>
      <c r="D21" s="123">
        <v>250</v>
      </c>
      <c r="E21" s="289">
        <v>27250</v>
      </c>
      <c r="F21" s="124">
        <v>27250</v>
      </c>
      <c r="G21" s="124"/>
      <c r="H21" s="124"/>
      <c r="I21" s="124"/>
      <c r="J21" s="124"/>
      <c r="K21" s="126">
        <f t="shared" si="1"/>
        <v>27250</v>
      </c>
      <c r="L21" s="126">
        <f t="shared" si="2"/>
        <v>27250</v>
      </c>
    </row>
    <row r="22" spans="1:12" s="51" customFormat="1" ht="13.5" customHeight="1">
      <c r="A22" s="132"/>
      <c r="B22" s="122" t="s">
        <v>41</v>
      </c>
      <c r="C22" s="123">
        <v>85</v>
      </c>
      <c r="D22" s="123">
        <v>85</v>
      </c>
      <c r="E22" s="289">
        <v>48866</v>
      </c>
      <c r="F22" s="124">
        <f>42245+6621+7955</f>
        <v>56821</v>
      </c>
      <c r="G22" s="124"/>
      <c r="H22" s="124"/>
      <c r="I22" s="124"/>
      <c r="J22" s="124"/>
      <c r="K22" s="126">
        <f t="shared" si="1"/>
        <v>48866</v>
      </c>
      <c r="L22" s="126">
        <f t="shared" si="2"/>
        <v>56821</v>
      </c>
    </row>
    <row r="23" spans="1:12" s="51" customFormat="1" ht="13.5" customHeight="1">
      <c r="A23" s="132"/>
      <c r="B23" s="133" t="s">
        <v>60</v>
      </c>
      <c r="C23" s="123">
        <v>4</v>
      </c>
      <c r="D23" s="123">
        <v>4</v>
      </c>
      <c r="E23" s="289">
        <v>10424</v>
      </c>
      <c r="F23" s="124">
        <v>10424</v>
      </c>
      <c r="G23" s="124"/>
      <c r="H23" s="124"/>
      <c r="I23" s="124"/>
      <c r="J23" s="124"/>
      <c r="K23" s="126">
        <f t="shared" si="1"/>
        <v>10424</v>
      </c>
      <c r="L23" s="126">
        <f t="shared" si="2"/>
        <v>10424</v>
      </c>
    </row>
    <row r="24" spans="1:12" s="51" customFormat="1" ht="13.5" customHeight="1">
      <c r="A24" s="132"/>
      <c r="B24" s="111" t="s">
        <v>42</v>
      </c>
      <c r="C24" s="123">
        <v>14</v>
      </c>
      <c r="D24" s="123">
        <v>14</v>
      </c>
      <c r="E24" s="289">
        <v>10707</v>
      </c>
      <c r="F24" s="124">
        <f>11662-955</f>
        <v>10707</v>
      </c>
      <c r="G24" s="124"/>
      <c r="H24" s="124"/>
      <c r="I24" s="124"/>
      <c r="J24" s="124"/>
      <c r="K24" s="126">
        <f t="shared" si="1"/>
        <v>10707</v>
      </c>
      <c r="L24" s="126">
        <f t="shared" si="2"/>
        <v>10707</v>
      </c>
    </row>
    <row r="25" spans="1:12" s="51" customFormat="1" ht="13.5" customHeight="1" thickBot="1">
      <c r="A25" s="134"/>
      <c r="B25" s="255" t="s">
        <v>172</v>
      </c>
      <c r="C25" s="256"/>
      <c r="D25" s="256"/>
      <c r="E25" s="290">
        <v>49590</v>
      </c>
      <c r="F25" s="126">
        <f>59835-10245+9364</f>
        <v>58954</v>
      </c>
      <c r="G25" s="126"/>
      <c r="H25" s="126"/>
      <c r="I25" s="126"/>
      <c r="J25" s="126"/>
      <c r="K25" s="126">
        <f t="shared" si="1"/>
        <v>49590</v>
      </c>
      <c r="L25" s="126">
        <f t="shared" si="2"/>
        <v>58954</v>
      </c>
    </row>
    <row r="26" spans="1:12" s="51" customFormat="1" ht="13.5" customHeight="1" thickBot="1">
      <c r="A26" s="115" t="s">
        <v>77</v>
      </c>
      <c r="B26" s="135" t="s">
        <v>141</v>
      </c>
      <c r="C26" s="193"/>
      <c r="D26" s="194"/>
      <c r="E26" s="288">
        <f>SUM(E14:E25)</f>
        <v>284760</v>
      </c>
      <c r="F26" s="194">
        <f>SUM(F14:F25)</f>
        <v>302480</v>
      </c>
      <c r="G26" s="194"/>
      <c r="H26" s="194"/>
      <c r="I26" s="194"/>
      <c r="J26" s="194"/>
      <c r="K26" s="195">
        <f>SUM(K14:K25)</f>
        <v>284760</v>
      </c>
      <c r="L26" s="195">
        <f>SUM(L14:L25)</f>
        <v>302480</v>
      </c>
    </row>
    <row r="27" spans="1:12" s="51" customFormat="1" ht="13.5" customHeight="1" thickBot="1">
      <c r="A27" s="136" t="s">
        <v>78</v>
      </c>
      <c r="B27" s="137" t="s">
        <v>62</v>
      </c>
      <c r="C27" s="194"/>
      <c r="D27" s="194"/>
      <c r="E27" s="288">
        <v>10520</v>
      </c>
      <c r="F27" s="194">
        <v>10520</v>
      </c>
      <c r="G27" s="194"/>
      <c r="H27" s="194"/>
      <c r="I27" s="194"/>
      <c r="J27" s="194"/>
      <c r="K27" s="195">
        <v>10520</v>
      </c>
      <c r="L27" s="195">
        <v>10520</v>
      </c>
    </row>
    <row r="28" spans="1:12" s="51" customFormat="1" ht="13.5" customHeight="1" thickBot="1">
      <c r="A28" s="138"/>
      <c r="B28" s="139" t="s">
        <v>31</v>
      </c>
      <c r="C28" s="194"/>
      <c r="D28" s="194"/>
      <c r="E28" s="288">
        <f aca="true" t="shared" si="3" ref="E28:L28">SUM(E27,E26,E13,E9)</f>
        <v>665881</v>
      </c>
      <c r="F28" s="194">
        <f t="shared" si="3"/>
        <v>679553</v>
      </c>
      <c r="G28" s="194">
        <f t="shared" si="3"/>
        <v>0</v>
      </c>
      <c r="H28" s="194">
        <f t="shared" si="3"/>
        <v>0</v>
      </c>
      <c r="I28" s="194">
        <f t="shared" si="3"/>
        <v>0</v>
      </c>
      <c r="J28" s="194">
        <f t="shared" si="3"/>
        <v>0</v>
      </c>
      <c r="K28" s="195">
        <f t="shared" si="3"/>
        <v>665881</v>
      </c>
      <c r="L28" s="195">
        <f t="shared" si="3"/>
        <v>679553</v>
      </c>
    </row>
    <row r="29" spans="1:12" s="51" customFormat="1" ht="13.5" customHeight="1">
      <c r="A29" s="209"/>
      <c r="B29" s="120" t="s">
        <v>20</v>
      </c>
      <c r="C29" s="210"/>
      <c r="D29" s="211"/>
      <c r="E29" s="291">
        <v>1430388</v>
      </c>
      <c r="F29" s="211">
        <v>1430388</v>
      </c>
      <c r="G29" s="211"/>
      <c r="H29" s="211"/>
      <c r="I29" s="211"/>
      <c r="J29" s="211"/>
      <c r="K29" s="212">
        <f>SUM(E29,G29,I29)</f>
        <v>1430388</v>
      </c>
      <c r="L29" s="212">
        <v>1430388</v>
      </c>
    </row>
    <row r="30" spans="1:12" s="51" customFormat="1" ht="13.5" customHeight="1">
      <c r="A30" s="134"/>
      <c r="B30" s="130" t="s">
        <v>167</v>
      </c>
      <c r="C30" s="256"/>
      <c r="D30" s="126"/>
      <c r="E30" s="290">
        <v>832</v>
      </c>
      <c r="F30" s="126">
        <f>642+190</f>
        <v>832</v>
      </c>
      <c r="G30" s="126"/>
      <c r="H30" s="126"/>
      <c r="I30" s="126"/>
      <c r="J30" s="126"/>
      <c r="K30" s="126">
        <f>SUM(E30,G30,I30)</f>
        <v>832</v>
      </c>
      <c r="L30" s="126">
        <f>SUM(F30,H30,J30)</f>
        <v>832</v>
      </c>
    </row>
    <row r="31" spans="1:12" s="51" customFormat="1" ht="13.5" customHeight="1">
      <c r="A31" s="127"/>
      <c r="B31" s="128" t="s">
        <v>152</v>
      </c>
      <c r="C31" s="245"/>
      <c r="D31" s="246"/>
      <c r="E31" s="292">
        <v>1022</v>
      </c>
      <c r="F31" s="246">
        <f>867+155+1073</f>
        <v>2095</v>
      </c>
      <c r="G31" s="246"/>
      <c r="H31" s="246"/>
      <c r="I31" s="246"/>
      <c r="J31" s="246"/>
      <c r="K31" s="126">
        <f>SUM(E31,G31,I31)</f>
        <v>1022</v>
      </c>
      <c r="L31" s="218">
        <f>SUM(F31,H31,J31)</f>
        <v>2095</v>
      </c>
    </row>
    <row r="32" spans="1:12" s="51" customFormat="1" ht="13.5" customHeight="1">
      <c r="A32" s="127"/>
      <c r="B32" s="128" t="s">
        <v>160</v>
      </c>
      <c r="C32" s="245"/>
      <c r="D32" s="246"/>
      <c r="E32" s="292">
        <v>2494</v>
      </c>
      <c r="F32" s="246">
        <v>2494</v>
      </c>
      <c r="G32" s="246"/>
      <c r="H32" s="246"/>
      <c r="I32" s="246"/>
      <c r="J32" s="246"/>
      <c r="K32" s="109">
        <f>SUM(E32,G32,I32)</f>
        <v>2494</v>
      </c>
      <c r="L32" s="218">
        <f>SUM(F32,H32,J32)</f>
        <v>2494</v>
      </c>
    </row>
    <row r="33" spans="1:12" s="51" customFormat="1" ht="13.5" customHeight="1" thickBot="1">
      <c r="A33" s="213"/>
      <c r="B33" s="214" t="s">
        <v>178</v>
      </c>
      <c r="C33" s="112"/>
      <c r="D33" s="113"/>
      <c r="E33" s="287">
        <v>3644</v>
      </c>
      <c r="F33" s="113">
        <v>3644</v>
      </c>
      <c r="G33" s="113"/>
      <c r="H33" s="113"/>
      <c r="I33" s="113"/>
      <c r="J33" s="113"/>
      <c r="K33" s="114">
        <f>SUM(E33,G33,I33)</f>
        <v>3644</v>
      </c>
      <c r="L33" s="218">
        <f>SUM(F33,H33,J33)</f>
        <v>3644</v>
      </c>
    </row>
    <row r="34" spans="1:14" s="51" customFormat="1" ht="13.5" customHeight="1" thickBot="1">
      <c r="A34" s="115" t="s">
        <v>79</v>
      </c>
      <c r="B34" s="139" t="s">
        <v>63</v>
      </c>
      <c r="C34" s="194">
        <f>SUM(C29)</f>
        <v>0</v>
      </c>
      <c r="D34" s="194">
        <f>SUM(D29)</f>
        <v>0</v>
      </c>
      <c r="E34" s="288">
        <f>SUM(E29:E33)</f>
        <v>1438380</v>
      </c>
      <c r="F34" s="194">
        <f>SUM(F29:F33)</f>
        <v>1439453</v>
      </c>
      <c r="G34" s="194">
        <f>SUM(G29)</f>
        <v>0</v>
      </c>
      <c r="H34" s="194">
        <f>SUM(H29)</f>
        <v>0</v>
      </c>
      <c r="I34" s="194">
        <f>SUM(I29)</f>
        <v>0</v>
      </c>
      <c r="J34" s="194">
        <f>SUM(J29)</f>
        <v>0</v>
      </c>
      <c r="K34" s="195">
        <f>SUM(K29:K33)</f>
        <v>1438380</v>
      </c>
      <c r="L34" s="195">
        <f>SUM(L29:L33)</f>
        <v>1439453</v>
      </c>
      <c r="N34" s="272"/>
    </row>
    <row r="35" spans="1:12" s="51" customFormat="1" ht="13.5" customHeight="1" thickBot="1">
      <c r="A35" s="115"/>
      <c r="B35" s="139" t="s">
        <v>161</v>
      </c>
      <c r="C35" s="194"/>
      <c r="D35" s="194"/>
      <c r="E35" s="288">
        <v>25077</v>
      </c>
      <c r="F35" s="194">
        <f>10011+7601+7465+2390</f>
        <v>27467</v>
      </c>
      <c r="G35" s="194"/>
      <c r="H35" s="194"/>
      <c r="I35" s="194"/>
      <c r="J35" s="194"/>
      <c r="K35" s="195">
        <f>SUM(E35,G35,I35)</f>
        <v>25077</v>
      </c>
      <c r="L35" s="195">
        <f>SUM(F35)</f>
        <v>27467</v>
      </c>
    </row>
    <row r="36" spans="1:12" s="51" customFormat="1" ht="13.5" customHeight="1" thickBot="1">
      <c r="A36" s="115" t="s">
        <v>163</v>
      </c>
      <c r="B36" s="139" t="s">
        <v>162</v>
      </c>
      <c r="C36" s="194"/>
      <c r="D36" s="194"/>
      <c r="E36" s="288">
        <f>SUM(E35)</f>
        <v>25077</v>
      </c>
      <c r="F36" s="194">
        <f>SUM(F35)</f>
        <v>27467</v>
      </c>
      <c r="G36" s="194"/>
      <c r="H36" s="194"/>
      <c r="I36" s="194"/>
      <c r="J36" s="194"/>
      <c r="K36" s="195">
        <f>SUM(K35)</f>
        <v>25077</v>
      </c>
      <c r="L36" s="195">
        <f>SUM(L35)</f>
        <v>27467</v>
      </c>
    </row>
    <row r="37" spans="1:12" s="51" customFormat="1" ht="13.5" customHeight="1" thickBot="1">
      <c r="A37" s="115" t="s">
        <v>2</v>
      </c>
      <c r="B37" s="140" t="s">
        <v>164</v>
      </c>
      <c r="C37" s="194"/>
      <c r="D37" s="194"/>
      <c r="E37" s="288">
        <f>SUM(E9,E13,E26,E27,E34,E36)</f>
        <v>2129338</v>
      </c>
      <c r="F37" s="194">
        <f>SUM(F9,F13,F26,F27,F34,F36)</f>
        <v>2146473</v>
      </c>
      <c r="G37" s="194">
        <f>SUM(G9,G13,G26,G27,G34)</f>
        <v>0</v>
      </c>
      <c r="H37" s="194">
        <f>SUM(H9,H13,H26,H27,H34)</f>
        <v>0</v>
      </c>
      <c r="I37" s="194">
        <f>SUM(I9,I13,I26,I27,I34)</f>
        <v>0</v>
      </c>
      <c r="J37" s="194">
        <f>SUM(J9,J13,J26,J27,J34)</f>
        <v>0</v>
      </c>
      <c r="K37" s="195">
        <f>SUM(K9,K13,K26,K27,K34,K36)</f>
        <v>2129338</v>
      </c>
      <c r="L37" s="195">
        <f>SUM(L9,L13,L26,L27,L34,L36)</f>
        <v>2146473</v>
      </c>
    </row>
    <row r="38" spans="1:12" s="51" customFormat="1" ht="13.5" customHeight="1" thickBot="1">
      <c r="A38" s="101" t="s">
        <v>3</v>
      </c>
      <c r="B38" s="141" t="s">
        <v>65</v>
      </c>
      <c r="C38" s="101"/>
      <c r="D38" s="100"/>
      <c r="E38" s="293"/>
      <c r="F38" s="100"/>
      <c r="G38" s="100"/>
      <c r="H38" s="100"/>
      <c r="I38" s="100"/>
      <c r="J38" s="100"/>
      <c r="K38" s="118"/>
      <c r="L38" s="118"/>
    </row>
    <row r="39" spans="1:12" s="51" customFormat="1" ht="12.75" customHeight="1">
      <c r="A39" s="142" t="s">
        <v>71</v>
      </c>
      <c r="B39" s="143" t="s">
        <v>66</v>
      </c>
      <c r="C39" s="144"/>
      <c r="D39" s="108"/>
      <c r="E39" s="294"/>
      <c r="F39" s="108"/>
      <c r="G39" s="108"/>
      <c r="H39" s="108"/>
      <c r="I39" s="108"/>
      <c r="J39" s="108"/>
      <c r="K39" s="109"/>
      <c r="L39" s="109"/>
    </row>
    <row r="40" spans="1:12" s="51" customFormat="1" ht="12.75" customHeight="1">
      <c r="A40" s="145"/>
      <c r="B40" s="146" t="s">
        <v>67</v>
      </c>
      <c r="C40" s="147"/>
      <c r="D40" s="125"/>
      <c r="E40" s="289">
        <v>22541</v>
      </c>
      <c r="F40" s="124">
        <v>22541</v>
      </c>
      <c r="G40" s="125"/>
      <c r="H40" s="125"/>
      <c r="I40" s="125"/>
      <c r="J40" s="125"/>
      <c r="K40" s="126">
        <f aca="true" t="shared" si="4" ref="K40:L50">SUM(E40,G40,I40)</f>
        <v>22541</v>
      </c>
      <c r="L40" s="126">
        <f t="shared" si="4"/>
        <v>22541</v>
      </c>
    </row>
    <row r="41" spans="1:12" s="51" customFormat="1" ht="12.75" customHeight="1">
      <c r="A41" s="145"/>
      <c r="B41" s="146" t="s">
        <v>181</v>
      </c>
      <c r="C41" s="147"/>
      <c r="D41" s="125"/>
      <c r="E41" s="289"/>
      <c r="F41" s="124"/>
      <c r="G41" s="125"/>
      <c r="H41" s="125"/>
      <c r="I41" s="125"/>
      <c r="J41" s="125"/>
      <c r="K41" s="126">
        <f t="shared" si="4"/>
        <v>0</v>
      </c>
      <c r="L41" s="126">
        <f t="shared" si="4"/>
        <v>0</v>
      </c>
    </row>
    <row r="42" spans="1:12" s="51" customFormat="1" ht="12.75" customHeight="1">
      <c r="A42" s="145"/>
      <c r="B42" s="146" t="s">
        <v>182</v>
      </c>
      <c r="C42" s="147"/>
      <c r="D42" s="125"/>
      <c r="E42" s="289">
        <v>99366</v>
      </c>
      <c r="F42" s="124">
        <v>99366</v>
      </c>
      <c r="G42" s="125"/>
      <c r="H42" s="125"/>
      <c r="I42" s="125"/>
      <c r="J42" s="125"/>
      <c r="K42" s="126">
        <f t="shared" si="4"/>
        <v>99366</v>
      </c>
      <c r="L42" s="126">
        <f t="shared" si="4"/>
        <v>99366</v>
      </c>
    </row>
    <row r="43" spans="1:12" s="51" customFormat="1" ht="12.75" customHeight="1">
      <c r="A43" s="145"/>
      <c r="B43" s="146" t="s">
        <v>183</v>
      </c>
      <c r="C43" s="147"/>
      <c r="D43" s="125"/>
      <c r="E43" s="289">
        <v>119316</v>
      </c>
      <c r="F43" s="124">
        <f>119316-177</f>
        <v>119139</v>
      </c>
      <c r="G43" s="125"/>
      <c r="H43" s="125"/>
      <c r="I43" s="125"/>
      <c r="J43" s="125"/>
      <c r="K43" s="126">
        <f t="shared" si="4"/>
        <v>119316</v>
      </c>
      <c r="L43" s="126">
        <f t="shared" si="4"/>
        <v>119139</v>
      </c>
    </row>
    <row r="44" spans="1:16" s="51" customFormat="1" ht="12.75" customHeight="1">
      <c r="A44" s="145" t="s">
        <v>72</v>
      </c>
      <c r="B44" s="146" t="s">
        <v>68</v>
      </c>
      <c r="C44" s="147"/>
      <c r="D44" s="125"/>
      <c r="E44" s="295"/>
      <c r="F44" s="125"/>
      <c r="G44" s="124">
        <v>734836</v>
      </c>
      <c r="H44" s="124">
        <v>734836</v>
      </c>
      <c r="I44" s="125"/>
      <c r="J44" s="125"/>
      <c r="K44" s="126">
        <f t="shared" si="4"/>
        <v>734836</v>
      </c>
      <c r="L44" s="126">
        <f t="shared" si="4"/>
        <v>734836</v>
      </c>
      <c r="O44" s="272"/>
      <c r="P44" s="272"/>
    </row>
    <row r="45" spans="1:12" ht="12.75" customHeight="1">
      <c r="A45" s="145" t="s">
        <v>73</v>
      </c>
      <c r="B45" s="146" t="s">
        <v>69</v>
      </c>
      <c r="C45" s="148"/>
      <c r="D45" s="196"/>
      <c r="E45" s="296"/>
      <c r="F45" s="196"/>
      <c r="G45" s="196"/>
      <c r="H45" s="196"/>
      <c r="I45" s="196"/>
      <c r="J45" s="196"/>
      <c r="K45" s="126">
        <f t="shared" si="4"/>
        <v>0</v>
      </c>
      <c r="L45" s="126">
        <f t="shared" si="4"/>
        <v>0</v>
      </c>
    </row>
    <row r="46" spans="1:12" ht="12.75" customHeight="1">
      <c r="A46" s="221"/>
      <c r="B46" s="143" t="s">
        <v>70</v>
      </c>
      <c r="C46" s="219"/>
      <c r="D46" s="220"/>
      <c r="E46" s="297">
        <f>450000+30000</f>
        <v>480000</v>
      </c>
      <c r="F46" s="220">
        <v>480000</v>
      </c>
      <c r="G46" s="220"/>
      <c r="H46" s="220"/>
      <c r="I46" s="220"/>
      <c r="J46" s="220"/>
      <c r="K46" s="218">
        <f t="shared" si="4"/>
        <v>480000</v>
      </c>
      <c r="L46" s="218">
        <f t="shared" si="4"/>
        <v>480000</v>
      </c>
    </row>
    <row r="47" spans="1:12" ht="12.75" customHeight="1">
      <c r="A47" s="222"/>
      <c r="B47" s="146" t="s">
        <v>156</v>
      </c>
      <c r="C47" s="19"/>
      <c r="D47" s="223"/>
      <c r="E47" s="298">
        <v>502</v>
      </c>
      <c r="F47" s="223">
        <f>94+31+253+124</f>
        <v>502</v>
      </c>
      <c r="G47" s="223"/>
      <c r="H47" s="223"/>
      <c r="I47" s="223"/>
      <c r="J47" s="223"/>
      <c r="K47" s="218">
        <f t="shared" si="4"/>
        <v>502</v>
      </c>
      <c r="L47" s="218">
        <f>SUM(F47,H47,J47)</f>
        <v>502</v>
      </c>
    </row>
    <row r="48" spans="1:12" ht="12.75" customHeight="1">
      <c r="A48" s="221"/>
      <c r="B48" s="143" t="s">
        <v>157</v>
      </c>
      <c r="C48" s="219"/>
      <c r="D48" s="220"/>
      <c r="E48" s="297"/>
      <c r="F48" s="220"/>
      <c r="G48" s="220"/>
      <c r="H48" s="220"/>
      <c r="I48" s="220">
        <v>62580</v>
      </c>
      <c r="J48" s="220">
        <f>53886+8694</f>
        <v>62580</v>
      </c>
      <c r="K48" s="218">
        <f t="shared" si="4"/>
        <v>62580</v>
      </c>
      <c r="L48" s="218">
        <f>SUM(F48,H48,J48)</f>
        <v>62580</v>
      </c>
    </row>
    <row r="49" spans="1:12" ht="12.75" customHeight="1">
      <c r="A49" s="247"/>
      <c r="B49" s="146" t="s">
        <v>165</v>
      </c>
      <c r="C49" s="148"/>
      <c r="D49" s="196"/>
      <c r="E49" s="299"/>
      <c r="F49" s="196"/>
      <c r="G49" s="196">
        <v>4699</v>
      </c>
      <c r="H49" s="196">
        <v>4699</v>
      </c>
      <c r="I49" s="196"/>
      <c r="J49" s="196"/>
      <c r="K49" s="218">
        <f t="shared" si="4"/>
        <v>4699</v>
      </c>
      <c r="L49" s="218">
        <f>SUM(F49,H49,J49)</f>
        <v>4699</v>
      </c>
    </row>
    <row r="50" spans="1:12" ht="12.75" customHeight="1">
      <c r="A50" s="221"/>
      <c r="B50" s="143" t="s">
        <v>166</v>
      </c>
      <c r="C50" s="219"/>
      <c r="D50" s="220"/>
      <c r="E50" s="297"/>
      <c r="F50" s="220"/>
      <c r="G50" s="220">
        <v>3864</v>
      </c>
      <c r="H50" s="220">
        <v>3864</v>
      </c>
      <c r="I50" s="220"/>
      <c r="J50" s="220"/>
      <c r="K50" s="218">
        <f t="shared" si="4"/>
        <v>3864</v>
      </c>
      <c r="L50" s="218">
        <f>SUM(F50,H50,J50)</f>
        <v>3864</v>
      </c>
    </row>
    <row r="51" spans="1:12" ht="12.75" customHeight="1" thickBot="1">
      <c r="A51" s="318"/>
      <c r="B51" s="319" t="s">
        <v>184</v>
      </c>
      <c r="C51" s="320"/>
      <c r="D51" s="321"/>
      <c r="E51" s="322"/>
      <c r="F51" s="321"/>
      <c r="G51" s="321"/>
      <c r="H51" s="321">
        <v>3832</v>
      </c>
      <c r="I51" s="321"/>
      <c r="J51" s="321"/>
      <c r="K51" s="114"/>
      <c r="L51" s="218">
        <f>SUM(F51,H51,J51)</f>
        <v>3832</v>
      </c>
    </row>
    <row r="52" spans="1:12" ht="13.5" customHeight="1" thickBot="1">
      <c r="A52" s="57" t="s">
        <v>4</v>
      </c>
      <c r="B52" s="34" t="s">
        <v>74</v>
      </c>
      <c r="C52" s="192">
        <f>SUM(C39:C46)</f>
        <v>0</v>
      </c>
      <c r="D52" s="192">
        <f>SUM(D39:D46)</f>
        <v>0</v>
      </c>
      <c r="E52" s="284">
        <f>SUM(E39:E48)</f>
        <v>721725</v>
      </c>
      <c r="F52" s="192">
        <f>SUM(F39:F50)</f>
        <v>721548</v>
      </c>
      <c r="G52" s="192">
        <f>SUM(G44:G50)</f>
        <v>743399</v>
      </c>
      <c r="H52" s="192">
        <f>SUM(H44:H51)</f>
        <v>747231</v>
      </c>
      <c r="I52" s="192">
        <f>SUM(I44:I51)</f>
        <v>62580</v>
      </c>
      <c r="J52" s="192">
        <f>SUM(J44:J51)</f>
        <v>62580</v>
      </c>
      <c r="K52" s="192">
        <f>SUM(K40:K51)</f>
        <v>1527704</v>
      </c>
      <c r="L52" s="192">
        <f>SUM(L40:L51)</f>
        <v>1531359</v>
      </c>
    </row>
    <row r="53" spans="1:12" ht="13.5" customHeight="1" thickBot="1">
      <c r="A53" s="83" t="s">
        <v>5</v>
      </c>
      <c r="B53" s="150" t="s">
        <v>80</v>
      </c>
      <c r="C53" s="182">
        <f aca="true" t="shared" si="5" ref="C53:L53">SUM(C52,C37)</f>
        <v>0</v>
      </c>
      <c r="D53" s="182">
        <f t="shared" si="5"/>
        <v>0</v>
      </c>
      <c r="E53" s="300">
        <f t="shared" si="5"/>
        <v>2851063</v>
      </c>
      <c r="F53" s="182">
        <f t="shared" si="5"/>
        <v>2868021</v>
      </c>
      <c r="G53" s="182">
        <f t="shared" si="5"/>
        <v>743399</v>
      </c>
      <c r="H53" s="182">
        <f t="shared" si="5"/>
        <v>747231</v>
      </c>
      <c r="I53" s="182">
        <f t="shared" si="5"/>
        <v>62580</v>
      </c>
      <c r="J53" s="182">
        <f t="shared" si="5"/>
        <v>62580</v>
      </c>
      <c r="K53" s="22">
        <f t="shared" si="5"/>
        <v>3657042</v>
      </c>
      <c r="L53" s="22">
        <f t="shared" si="5"/>
        <v>3677832</v>
      </c>
    </row>
    <row r="54" ht="12.75">
      <c r="L54" s="4"/>
    </row>
    <row r="55" spans="6:12" ht="12.75">
      <c r="F55" s="4"/>
      <c r="G55" s="4"/>
      <c r="L55" s="4"/>
    </row>
    <row r="56" spans="6:12" ht="12.75">
      <c r="F56" s="4"/>
      <c r="G56" s="4"/>
      <c r="L56" s="4"/>
    </row>
    <row r="57" ht="12.75">
      <c r="L57" s="4"/>
    </row>
    <row r="59" ht="12.75">
      <c r="F59" s="4"/>
    </row>
  </sheetData>
  <sheetProtection/>
  <mergeCells count="9">
    <mergeCell ref="K1:L1"/>
    <mergeCell ref="A2:L2"/>
    <mergeCell ref="A6:B6"/>
    <mergeCell ref="A4:B5"/>
    <mergeCell ref="C4:D4"/>
    <mergeCell ref="K4:L4"/>
    <mergeCell ref="G4:H4"/>
    <mergeCell ref="I4:J4"/>
    <mergeCell ref="E4:F4"/>
  </mergeCells>
  <printOptions/>
  <pageMargins left="0.15748031496062992" right="0.5511811023622047" top="0.2362204724409449" bottom="0.1968503937007874" header="0.15748031496062992" footer="0.275590551181102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E31" sqref="E31"/>
    </sheetView>
  </sheetViews>
  <sheetFormatPr defaultColWidth="9.00390625" defaultRowHeight="12.75"/>
  <cols>
    <col min="1" max="1" width="3.625" style="13" customWidth="1"/>
    <col min="2" max="2" width="3.00390625" style="0" customWidth="1"/>
    <col min="3" max="3" width="33.625" style="0" customWidth="1"/>
    <col min="4" max="5" width="13.00390625" style="14" customWidth="1"/>
    <col min="6" max="7" width="11.875" style="0" customWidth="1"/>
    <col min="8" max="10" width="11.75390625" style="0" customWidth="1"/>
    <col min="11" max="11" width="12.75390625" style="0" bestFit="1" customWidth="1"/>
  </cols>
  <sheetData>
    <row r="1" spans="1:11" ht="25.5" customHeight="1">
      <c r="A1" s="379"/>
      <c r="B1" s="379"/>
      <c r="C1" s="379"/>
      <c r="D1" s="5"/>
      <c r="E1" s="5"/>
      <c r="F1" s="375" t="s">
        <v>46</v>
      </c>
      <c r="G1" s="375"/>
      <c r="H1" s="375"/>
      <c r="I1" s="375"/>
      <c r="J1" s="375"/>
      <c r="K1" s="375"/>
    </row>
    <row r="2" spans="1:11" ht="33" customHeight="1">
      <c r="A2" s="369" t="s">
        <v>81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</row>
    <row r="3" spans="1:7" ht="25.5" customHeight="1">
      <c r="A3" s="5"/>
      <c r="B3" s="5"/>
      <c r="C3" s="5"/>
      <c r="D3" s="7"/>
      <c r="E3" s="7"/>
      <c r="F3" s="5"/>
      <c r="G3" s="5"/>
    </row>
    <row r="4" spans="1:11" ht="17.25" customHeight="1" thickBot="1">
      <c r="A4" s="5"/>
      <c r="B4" s="5"/>
      <c r="C4" s="5"/>
      <c r="D4" s="7"/>
      <c r="E4" s="7"/>
      <c r="F4" s="5"/>
      <c r="G4" s="5"/>
      <c r="H4" s="367" t="s">
        <v>0</v>
      </c>
      <c r="I4" s="367"/>
      <c r="J4" s="367"/>
      <c r="K4" s="367"/>
    </row>
    <row r="5" spans="1:11" ht="26.25" customHeight="1">
      <c r="A5" s="347" t="s">
        <v>1</v>
      </c>
      <c r="B5" s="348"/>
      <c r="C5" s="349"/>
      <c r="D5" s="339" t="s">
        <v>21</v>
      </c>
      <c r="E5" s="340"/>
      <c r="F5" s="339" t="s">
        <v>144</v>
      </c>
      <c r="G5" s="340"/>
      <c r="H5" s="339" t="s">
        <v>145</v>
      </c>
      <c r="I5" s="340"/>
      <c r="J5" s="335" t="s">
        <v>22</v>
      </c>
      <c r="K5" s="336"/>
    </row>
    <row r="6" spans="1:11" ht="64.5" customHeight="1" thickBot="1">
      <c r="A6" s="350"/>
      <c r="B6" s="351"/>
      <c r="C6" s="352"/>
      <c r="D6" s="341"/>
      <c r="E6" s="342"/>
      <c r="F6" s="341"/>
      <c r="G6" s="342"/>
      <c r="H6" s="341"/>
      <c r="I6" s="342"/>
      <c r="J6" s="337"/>
      <c r="K6" s="338"/>
    </row>
    <row r="7" spans="1:11" ht="20.25" customHeight="1" thickBot="1">
      <c r="A7" s="353"/>
      <c r="B7" s="354"/>
      <c r="C7" s="355"/>
      <c r="D7" s="192" t="s">
        <v>147</v>
      </c>
      <c r="E7" s="117" t="s">
        <v>148</v>
      </c>
      <c r="F7" s="192" t="s">
        <v>147</v>
      </c>
      <c r="G7" s="117" t="s">
        <v>148</v>
      </c>
      <c r="H7" s="192" t="s">
        <v>147</v>
      </c>
      <c r="I7" s="117" t="s">
        <v>148</v>
      </c>
      <c r="J7" s="192" t="s">
        <v>147</v>
      </c>
      <c r="K7" s="117" t="s">
        <v>148</v>
      </c>
    </row>
    <row r="8" spans="1:11" ht="13.5" customHeight="1" thickBot="1">
      <c r="A8" s="326" t="s">
        <v>2</v>
      </c>
      <c r="B8" s="327"/>
      <c r="C8" s="328"/>
      <c r="D8" s="365">
        <v>2</v>
      </c>
      <c r="E8" s="366"/>
      <c r="F8" s="365">
        <v>3</v>
      </c>
      <c r="G8" s="366"/>
      <c r="H8" s="365">
        <v>4</v>
      </c>
      <c r="I8" s="366"/>
      <c r="J8" s="365">
        <v>5</v>
      </c>
      <c r="K8" s="366"/>
    </row>
    <row r="9" spans="1:11" ht="12.75">
      <c r="A9" s="151"/>
      <c r="B9" s="370" t="s">
        <v>8</v>
      </c>
      <c r="C9" s="371"/>
      <c r="D9" s="152">
        <v>2261000</v>
      </c>
      <c r="E9" s="152">
        <v>2261000</v>
      </c>
      <c r="F9" s="152"/>
      <c r="G9" s="152"/>
      <c r="H9" s="152"/>
      <c r="I9" s="197"/>
      <c r="J9" s="207">
        <f aca="true" t="shared" si="0" ref="J9:K12">SUM(D9,F9,H9)</f>
        <v>2261000</v>
      </c>
      <c r="K9" s="224">
        <f t="shared" si="0"/>
        <v>2261000</v>
      </c>
    </row>
    <row r="10" spans="1:12" ht="12.75">
      <c r="A10" s="154"/>
      <c r="B10" s="372" t="s">
        <v>9</v>
      </c>
      <c r="C10" s="373"/>
      <c r="D10" s="153">
        <f>1304098-3450</f>
        <v>1300648</v>
      </c>
      <c r="E10" s="153">
        <f>1304098-3450</f>
        <v>1300648</v>
      </c>
      <c r="F10" s="153"/>
      <c r="G10" s="153"/>
      <c r="H10" s="153"/>
      <c r="I10" s="153"/>
      <c r="J10" s="202">
        <f t="shared" si="0"/>
        <v>1300648</v>
      </c>
      <c r="K10" s="225">
        <f t="shared" si="0"/>
        <v>1300648</v>
      </c>
      <c r="L10" s="14"/>
    </row>
    <row r="11" spans="1:11" ht="12.75">
      <c r="A11" s="155"/>
      <c r="B11" s="373" t="s">
        <v>11</v>
      </c>
      <c r="C11" s="376"/>
      <c r="D11" s="153">
        <v>124000</v>
      </c>
      <c r="E11" s="153">
        <v>124000</v>
      </c>
      <c r="F11" s="153"/>
      <c r="G11" s="153"/>
      <c r="H11" s="153"/>
      <c r="I11" s="153"/>
      <c r="J11" s="202">
        <f t="shared" si="0"/>
        <v>124000</v>
      </c>
      <c r="K11" s="225">
        <f t="shared" si="0"/>
        <v>124000</v>
      </c>
    </row>
    <row r="12" spans="1:12" ht="13.5" thickBot="1">
      <c r="A12" s="155"/>
      <c r="B12" s="373" t="s">
        <v>19</v>
      </c>
      <c r="C12" s="374"/>
      <c r="D12" s="153">
        <v>1045000</v>
      </c>
      <c r="E12" s="153">
        <v>1045000</v>
      </c>
      <c r="F12" s="153"/>
      <c r="G12" s="153"/>
      <c r="H12" s="153"/>
      <c r="I12" s="153"/>
      <c r="J12" s="202">
        <f t="shared" si="0"/>
        <v>1045000</v>
      </c>
      <c r="K12" s="225">
        <f t="shared" si="0"/>
        <v>1045000</v>
      </c>
      <c r="L12" s="14"/>
    </row>
    <row r="13" spans="1:11" s="8" customFormat="1" ht="13.5" thickBot="1">
      <c r="A13" s="115" t="s">
        <v>2</v>
      </c>
      <c r="B13" s="368" t="s">
        <v>10</v>
      </c>
      <c r="C13" s="361"/>
      <c r="D13" s="156">
        <f>SUM(D9:D12)</f>
        <v>4730648</v>
      </c>
      <c r="E13" s="156">
        <f>SUM(E9:E12)</f>
        <v>4730648</v>
      </c>
      <c r="F13" s="156">
        <f>SUM(F9:F12)</f>
        <v>0</v>
      </c>
      <c r="G13" s="156"/>
      <c r="H13" s="156">
        <f>SUM(H9:H12)</f>
        <v>0</v>
      </c>
      <c r="I13" s="156"/>
      <c r="J13" s="156">
        <f>SUM(J9:J12)</f>
        <v>4730648</v>
      </c>
      <c r="K13" s="156">
        <f>SUM(K9:K12)</f>
        <v>4730648</v>
      </c>
    </row>
    <row r="14" spans="1:11" s="8" customFormat="1" ht="12.75">
      <c r="A14" s="157"/>
      <c r="B14" s="377" t="s">
        <v>82</v>
      </c>
      <c r="C14" s="378"/>
      <c r="D14" s="158">
        <v>1000</v>
      </c>
      <c r="E14" s="158">
        <v>1000</v>
      </c>
      <c r="F14" s="159"/>
      <c r="G14" s="159"/>
      <c r="H14" s="159"/>
      <c r="I14" s="159"/>
      <c r="J14" s="203">
        <f aca="true" t="shared" si="1" ref="J14:K19">SUM(D14,F14,H14)</f>
        <v>1000</v>
      </c>
      <c r="K14" s="224">
        <f t="shared" si="1"/>
        <v>1000</v>
      </c>
    </row>
    <row r="15" spans="1:11" s="8" customFormat="1" ht="12.75">
      <c r="A15" s="121"/>
      <c r="B15" s="363" t="s">
        <v>83</v>
      </c>
      <c r="C15" s="364"/>
      <c r="D15" s="160">
        <v>1300</v>
      </c>
      <c r="E15" s="160">
        <v>1300</v>
      </c>
      <c r="F15" s="161"/>
      <c r="G15" s="161"/>
      <c r="H15" s="161"/>
      <c r="I15" s="161"/>
      <c r="J15" s="204">
        <f t="shared" si="1"/>
        <v>1300</v>
      </c>
      <c r="K15" s="226">
        <f t="shared" si="1"/>
        <v>1300</v>
      </c>
    </row>
    <row r="16" spans="1:11" s="8" customFormat="1" ht="12.75">
      <c r="A16" s="162"/>
      <c r="B16" s="363" t="s">
        <v>85</v>
      </c>
      <c r="C16" s="364"/>
      <c r="D16" s="163">
        <f>145000+10000</f>
        <v>155000</v>
      </c>
      <c r="E16" s="163">
        <f>145000+10000</f>
        <v>155000</v>
      </c>
      <c r="F16" s="164"/>
      <c r="G16" s="164"/>
      <c r="H16" s="164"/>
      <c r="I16" s="164"/>
      <c r="J16" s="204">
        <f t="shared" si="1"/>
        <v>155000</v>
      </c>
      <c r="K16" s="226">
        <f t="shared" si="1"/>
        <v>155000</v>
      </c>
    </row>
    <row r="17" spans="1:11" s="8" customFormat="1" ht="12.75">
      <c r="A17" s="162"/>
      <c r="B17" s="363" t="s">
        <v>84</v>
      </c>
      <c r="C17" s="364"/>
      <c r="D17" s="163">
        <v>10000</v>
      </c>
      <c r="E17" s="163">
        <v>10000</v>
      </c>
      <c r="F17" s="164"/>
      <c r="G17" s="164"/>
      <c r="H17" s="164"/>
      <c r="I17" s="164"/>
      <c r="J17" s="204">
        <f t="shared" si="1"/>
        <v>10000</v>
      </c>
      <c r="K17" s="226">
        <f t="shared" si="1"/>
        <v>10000</v>
      </c>
    </row>
    <row r="18" spans="1:11" s="8" customFormat="1" ht="12.75">
      <c r="A18" s="162"/>
      <c r="B18" s="363" t="s">
        <v>86</v>
      </c>
      <c r="C18" s="364"/>
      <c r="D18" s="163">
        <f>13000+35000+6900</f>
        <v>54900</v>
      </c>
      <c r="E18" s="163">
        <f>13000+35000+6900</f>
        <v>54900</v>
      </c>
      <c r="F18" s="164"/>
      <c r="G18" s="164"/>
      <c r="H18" s="164"/>
      <c r="I18" s="164"/>
      <c r="J18" s="204">
        <f t="shared" si="1"/>
        <v>54900</v>
      </c>
      <c r="K18" s="226">
        <f t="shared" si="1"/>
        <v>54900</v>
      </c>
    </row>
    <row r="19" spans="1:11" s="8" customFormat="1" ht="13.5" thickBot="1">
      <c r="A19" s="162"/>
      <c r="B19" s="363" t="s">
        <v>87</v>
      </c>
      <c r="C19" s="364"/>
      <c r="D19" s="163">
        <v>15000</v>
      </c>
      <c r="E19" s="163">
        <v>15000</v>
      </c>
      <c r="F19" s="164"/>
      <c r="G19" s="164"/>
      <c r="H19" s="164"/>
      <c r="I19" s="164"/>
      <c r="J19" s="205">
        <f t="shared" si="1"/>
        <v>15000</v>
      </c>
      <c r="K19" s="268">
        <f t="shared" si="1"/>
        <v>15000</v>
      </c>
    </row>
    <row r="20" spans="1:11" ht="13.5" thickBot="1">
      <c r="A20" s="115" t="s">
        <v>3</v>
      </c>
      <c r="B20" s="368" t="s">
        <v>88</v>
      </c>
      <c r="C20" s="361"/>
      <c r="D20" s="156">
        <f>SUM(D14:D19)</f>
        <v>237200</v>
      </c>
      <c r="E20" s="156">
        <f>SUM(E14:E19)</f>
        <v>237200</v>
      </c>
      <c r="F20" s="156">
        <f>SUM(F14:F19)</f>
        <v>0</v>
      </c>
      <c r="G20" s="156"/>
      <c r="H20" s="156">
        <f>SUM(H14:H19)</f>
        <v>0</v>
      </c>
      <c r="I20" s="156"/>
      <c r="J20" s="187">
        <f>SUM(J14:J19)</f>
        <v>237200</v>
      </c>
      <c r="K20" s="156">
        <f>SUM(K14:K19)</f>
        <v>237200</v>
      </c>
    </row>
    <row r="21" spans="1:11" ht="22.5" customHeight="1" thickBot="1">
      <c r="A21" s="115" t="s">
        <v>6</v>
      </c>
      <c r="B21" s="361" t="s">
        <v>89</v>
      </c>
      <c r="C21" s="362"/>
      <c r="D21" s="165">
        <f>SUM(D13,D20)</f>
        <v>4967848</v>
      </c>
      <c r="E21" s="165">
        <f>SUM(E13,E20)</f>
        <v>4967848</v>
      </c>
      <c r="F21" s="165">
        <f>SUM(F13,F20)</f>
        <v>0</v>
      </c>
      <c r="G21" s="165"/>
      <c r="H21" s="165">
        <f>SUM(H13,H20)</f>
        <v>0</v>
      </c>
      <c r="I21" s="165"/>
      <c r="J21" s="206">
        <f>SUM(J13,J20)</f>
        <v>4967848</v>
      </c>
      <c r="K21" s="165">
        <f>SUM(K13,K20)</f>
        <v>4967848</v>
      </c>
    </row>
    <row r="22" spans="1:7" ht="12.75">
      <c r="A22" s="9"/>
      <c r="B22" s="10"/>
      <c r="C22" s="10"/>
      <c r="D22" s="11"/>
      <c r="E22" s="11"/>
      <c r="F22" s="12"/>
      <c r="G22" s="12"/>
    </row>
  </sheetData>
  <sheetProtection/>
  <mergeCells count="27">
    <mergeCell ref="F1:K1"/>
    <mergeCell ref="J5:K6"/>
    <mergeCell ref="B11:C11"/>
    <mergeCell ref="B14:C14"/>
    <mergeCell ref="A1:C1"/>
    <mergeCell ref="A5:C7"/>
    <mergeCell ref="D5:E6"/>
    <mergeCell ref="F5:G6"/>
    <mergeCell ref="H5:I6"/>
    <mergeCell ref="D8:E8"/>
    <mergeCell ref="A2:K2"/>
    <mergeCell ref="A8:C8"/>
    <mergeCell ref="B18:C18"/>
    <mergeCell ref="B9:C9"/>
    <mergeCell ref="B10:C10"/>
    <mergeCell ref="B13:C13"/>
    <mergeCell ref="B12:C12"/>
    <mergeCell ref="B17:C17"/>
    <mergeCell ref="B16:C16"/>
    <mergeCell ref="B21:C21"/>
    <mergeCell ref="B19:C19"/>
    <mergeCell ref="F8:G8"/>
    <mergeCell ref="H4:K4"/>
    <mergeCell ref="H8:I8"/>
    <mergeCell ref="J8:K8"/>
    <mergeCell ref="B15:C15"/>
    <mergeCell ref="B20:C20"/>
  </mergeCells>
  <printOptions/>
  <pageMargins left="0.6692913385826772" right="0.5511811023622047" top="0.2362204724409449" bottom="0.3937007874015748" header="0.15748031496062992" footer="0.275590551181102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0">
      <pane xSplit="11" topLeftCell="L1" activePane="topRight" state="frozen"/>
      <selection pane="topLeft" activeCell="A4" sqref="A4:J21"/>
      <selection pane="topRight" activeCell="D37" sqref="D37:E42"/>
    </sheetView>
  </sheetViews>
  <sheetFormatPr defaultColWidth="9.00390625" defaultRowHeight="12.75"/>
  <cols>
    <col min="1" max="1" width="3.625" style="13" customWidth="1"/>
    <col min="2" max="2" width="4.375" style="0" customWidth="1"/>
    <col min="3" max="3" width="28.75390625" style="0" customWidth="1"/>
    <col min="4" max="5" width="13.125" style="14" customWidth="1"/>
    <col min="6" max="7" width="15.75390625" style="0" customWidth="1"/>
    <col min="8" max="10" width="13.875" style="0" customWidth="1"/>
    <col min="11" max="11" width="15.375" style="0" customWidth="1"/>
  </cols>
  <sheetData>
    <row r="1" spans="1:11" ht="25.5" customHeight="1">
      <c r="A1" s="379"/>
      <c r="B1" s="379"/>
      <c r="C1" s="379"/>
      <c r="D1" s="5"/>
      <c r="E1" s="5"/>
      <c r="F1" s="375" t="s">
        <v>26</v>
      </c>
      <c r="G1" s="375"/>
      <c r="H1" s="375"/>
      <c r="I1" s="375"/>
      <c r="J1" s="375"/>
      <c r="K1" s="375"/>
    </row>
    <row r="2" spans="1:11" ht="33" customHeight="1">
      <c r="A2" s="369" t="s">
        <v>90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</row>
    <row r="3" spans="1:7" ht="25.5" customHeight="1">
      <c r="A3" s="5"/>
      <c r="B3" s="5"/>
      <c r="C3" s="5"/>
      <c r="D3" s="7"/>
      <c r="E3" s="7"/>
      <c r="F3" s="5"/>
      <c r="G3" s="5"/>
    </row>
    <row r="4" spans="1:11" ht="17.25" customHeight="1" thickBot="1">
      <c r="A4" s="5"/>
      <c r="B4" s="5"/>
      <c r="C4" s="5"/>
      <c r="D4" s="7"/>
      <c r="E4" s="7"/>
      <c r="F4" s="5"/>
      <c r="G4" s="5"/>
      <c r="H4" s="367" t="s">
        <v>0</v>
      </c>
      <c r="I4" s="367"/>
      <c r="J4" s="367"/>
      <c r="K4" s="367"/>
    </row>
    <row r="5" spans="1:11" ht="26.25" customHeight="1">
      <c r="A5" s="347" t="s">
        <v>1</v>
      </c>
      <c r="B5" s="348"/>
      <c r="C5" s="349"/>
      <c r="D5" s="339" t="s">
        <v>21</v>
      </c>
      <c r="E5" s="340"/>
      <c r="F5" s="339" t="s">
        <v>144</v>
      </c>
      <c r="G5" s="340"/>
      <c r="H5" s="339" t="s">
        <v>145</v>
      </c>
      <c r="I5" s="340"/>
      <c r="J5" s="335" t="s">
        <v>22</v>
      </c>
      <c r="K5" s="336"/>
    </row>
    <row r="6" spans="1:11" ht="57.75" customHeight="1" thickBot="1">
      <c r="A6" s="350"/>
      <c r="B6" s="351"/>
      <c r="C6" s="352"/>
      <c r="D6" s="341"/>
      <c r="E6" s="342"/>
      <c r="F6" s="341"/>
      <c r="G6" s="342"/>
      <c r="H6" s="341"/>
      <c r="I6" s="342"/>
      <c r="J6" s="337"/>
      <c r="K6" s="338"/>
    </row>
    <row r="7" spans="1:11" ht="57.75" customHeight="1" thickBot="1">
      <c r="A7" s="353"/>
      <c r="B7" s="354"/>
      <c r="C7" s="355"/>
      <c r="D7" s="117" t="s">
        <v>147</v>
      </c>
      <c r="E7" s="117" t="s">
        <v>148</v>
      </c>
      <c r="F7" s="117" t="s">
        <v>147</v>
      </c>
      <c r="G7" s="117" t="s">
        <v>148</v>
      </c>
      <c r="H7" s="117" t="s">
        <v>147</v>
      </c>
      <c r="I7" s="117" t="s">
        <v>148</v>
      </c>
      <c r="J7" s="117" t="s">
        <v>147</v>
      </c>
      <c r="K7" s="117" t="s">
        <v>148</v>
      </c>
    </row>
    <row r="8" spans="1:11" ht="13.5" customHeight="1" thickBot="1">
      <c r="A8" s="326" t="s">
        <v>2</v>
      </c>
      <c r="B8" s="327"/>
      <c r="C8" s="328"/>
      <c r="D8" s="365">
        <v>2</v>
      </c>
      <c r="E8" s="366"/>
      <c r="F8" s="365">
        <v>3</v>
      </c>
      <c r="G8" s="366"/>
      <c r="H8" s="365">
        <v>4</v>
      </c>
      <c r="I8" s="366"/>
      <c r="J8" s="365">
        <v>5</v>
      </c>
      <c r="K8" s="366"/>
    </row>
    <row r="9" spans="1:11" s="29" customFormat="1" ht="12.75">
      <c r="A9" s="166"/>
      <c r="B9" s="398" t="s">
        <v>7</v>
      </c>
      <c r="C9" s="399"/>
      <c r="D9" s="163">
        <v>10</v>
      </c>
      <c r="E9" s="163">
        <v>10</v>
      </c>
      <c r="F9" s="163"/>
      <c r="G9" s="163"/>
      <c r="H9" s="163"/>
      <c r="I9" s="163"/>
      <c r="J9" s="163">
        <f>SUM(D9,F9,H9)</f>
        <v>10</v>
      </c>
      <c r="K9" s="163">
        <f>SUM(E9,G9,I9)</f>
        <v>10</v>
      </c>
    </row>
    <row r="10" spans="1:11" s="29" customFormat="1" ht="12.75">
      <c r="A10" s="167"/>
      <c r="B10" s="401" t="s">
        <v>91</v>
      </c>
      <c r="C10" s="402"/>
      <c r="D10" s="160">
        <f>52645+100</f>
        <v>52745</v>
      </c>
      <c r="E10" s="160">
        <f>52645+100</f>
        <v>52745</v>
      </c>
      <c r="F10" s="160">
        <f>SUM(J25)</f>
        <v>104194</v>
      </c>
      <c r="G10" s="160">
        <v>104194</v>
      </c>
      <c r="H10" s="160"/>
      <c r="I10" s="163"/>
      <c r="J10" s="163">
        <f aca="true" t="shared" si="0" ref="J10:K18">SUM(D10,F10,H10)</f>
        <v>156939</v>
      </c>
      <c r="K10" s="163">
        <f t="shared" si="0"/>
        <v>156939</v>
      </c>
    </row>
    <row r="11" spans="1:11" s="29" customFormat="1" ht="12.75">
      <c r="A11" s="168"/>
      <c r="B11" s="396" t="s">
        <v>92</v>
      </c>
      <c r="C11" s="397"/>
      <c r="D11" s="160">
        <v>19316</v>
      </c>
      <c r="E11" s="160">
        <v>19316</v>
      </c>
      <c r="F11" s="160">
        <v>240876</v>
      </c>
      <c r="G11" s="160">
        <f>240876+14313+18702</f>
        <v>273891</v>
      </c>
      <c r="H11" s="160"/>
      <c r="I11" s="163"/>
      <c r="J11" s="163">
        <f t="shared" si="0"/>
        <v>260192</v>
      </c>
      <c r="K11" s="163">
        <f t="shared" si="0"/>
        <v>293207</v>
      </c>
    </row>
    <row r="12" spans="1:11" s="29" customFormat="1" ht="12.75">
      <c r="A12" s="168"/>
      <c r="B12" s="396" t="s">
        <v>93</v>
      </c>
      <c r="C12" s="397"/>
      <c r="D12" s="160">
        <f>3543655+300000</f>
        <v>3843655</v>
      </c>
      <c r="E12" s="160">
        <f>3543655+300000</f>
        <v>3843655</v>
      </c>
      <c r="F12" s="160">
        <f aca="true" t="shared" si="1" ref="F12:F18">SUM(J27)</f>
        <v>189</v>
      </c>
      <c r="G12" s="160">
        <v>189</v>
      </c>
      <c r="H12" s="160"/>
      <c r="I12" s="163"/>
      <c r="J12" s="163">
        <f t="shared" si="0"/>
        <v>3843844</v>
      </c>
      <c r="K12" s="163">
        <f t="shared" si="0"/>
        <v>3843844</v>
      </c>
    </row>
    <row r="13" spans="1:11" s="29" customFormat="1" ht="12.75">
      <c r="A13" s="168"/>
      <c r="B13" s="396" t="s">
        <v>94</v>
      </c>
      <c r="C13" s="397"/>
      <c r="D13" s="160">
        <v>40669</v>
      </c>
      <c r="E13" s="160">
        <v>40669</v>
      </c>
      <c r="F13" s="160">
        <f t="shared" si="1"/>
        <v>0</v>
      </c>
      <c r="G13" s="160">
        <v>0</v>
      </c>
      <c r="H13" s="160">
        <v>53562</v>
      </c>
      <c r="I13" s="160">
        <f>53281+281</f>
        <v>53562</v>
      </c>
      <c r="J13" s="163">
        <f t="shared" si="0"/>
        <v>94231</v>
      </c>
      <c r="K13" s="163">
        <f t="shared" si="0"/>
        <v>94231</v>
      </c>
    </row>
    <row r="14" spans="1:11" s="29" customFormat="1" ht="12.75">
      <c r="A14" s="168"/>
      <c r="B14" s="396" t="s">
        <v>95</v>
      </c>
      <c r="C14" s="400"/>
      <c r="D14" s="160">
        <f>973735+10981+81000</f>
        <v>1065716</v>
      </c>
      <c r="E14" s="160">
        <f>973735+10981+81000</f>
        <v>1065716</v>
      </c>
      <c r="F14" s="160">
        <v>64513</v>
      </c>
      <c r="G14" s="160">
        <f>64513+3865+5049</f>
        <v>73427</v>
      </c>
      <c r="H14" s="160">
        <v>25901</v>
      </c>
      <c r="I14" s="160">
        <f>25825+76</f>
        <v>25901</v>
      </c>
      <c r="J14" s="163">
        <f t="shared" si="0"/>
        <v>1156130</v>
      </c>
      <c r="K14" s="163">
        <f t="shared" si="0"/>
        <v>1165044</v>
      </c>
    </row>
    <row r="15" spans="1:11" s="29" customFormat="1" ht="12.75">
      <c r="A15" s="168"/>
      <c r="B15" s="398" t="s">
        <v>100</v>
      </c>
      <c r="C15" s="399"/>
      <c r="D15" s="160"/>
      <c r="E15" s="160"/>
      <c r="F15" s="160">
        <f t="shared" si="1"/>
        <v>1000</v>
      </c>
      <c r="G15" s="160">
        <v>1000</v>
      </c>
      <c r="H15" s="160"/>
      <c r="I15" s="163"/>
      <c r="J15" s="163">
        <f t="shared" si="0"/>
        <v>1000</v>
      </c>
      <c r="K15" s="163">
        <f t="shared" si="0"/>
        <v>1000</v>
      </c>
    </row>
    <row r="16" spans="1:11" s="29" customFormat="1" ht="12.75">
      <c r="A16" s="168"/>
      <c r="B16" s="396" t="s">
        <v>101</v>
      </c>
      <c r="C16" s="397"/>
      <c r="D16" s="160">
        <v>20000</v>
      </c>
      <c r="E16" s="160">
        <v>20000</v>
      </c>
      <c r="F16" s="160">
        <f t="shared" si="1"/>
        <v>800</v>
      </c>
      <c r="G16" s="160">
        <v>800</v>
      </c>
      <c r="H16" s="160"/>
      <c r="I16" s="163"/>
      <c r="J16" s="163">
        <f t="shared" si="0"/>
        <v>20800</v>
      </c>
      <c r="K16" s="163">
        <f t="shared" si="0"/>
        <v>20800</v>
      </c>
    </row>
    <row r="17" spans="1:11" s="29" customFormat="1" ht="12.75">
      <c r="A17" s="168"/>
      <c r="B17" s="396" t="s">
        <v>102</v>
      </c>
      <c r="C17" s="400"/>
      <c r="D17" s="169"/>
      <c r="E17" s="169"/>
      <c r="F17" s="160">
        <f t="shared" si="1"/>
        <v>0</v>
      </c>
      <c r="G17" s="160">
        <v>0</v>
      </c>
      <c r="H17" s="169"/>
      <c r="I17" s="198"/>
      <c r="J17" s="163">
        <f t="shared" si="0"/>
        <v>0</v>
      </c>
      <c r="K17" s="163">
        <f t="shared" si="0"/>
        <v>0</v>
      </c>
    </row>
    <row r="18" spans="1:11" s="29" customFormat="1" ht="13.5" thickBot="1">
      <c r="A18" s="168"/>
      <c r="B18" s="396" t="s">
        <v>53</v>
      </c>
      <c r="C18" s="397"/>
      <c r="D18" s="169">
        <v>686775</v>
      </c>
      <c r="E18" s="169">
        <f>2000+3000+681775</f>
        <v>686775</v>
      </c>
      <c r="F18" s="160">
        <f t="shared" si="1"/>
        <v>105478</v>
      </c>
      <c r="G18" s="160">
        <v>105478</v>
      </c>
      <c r="H18" s="169"/>
      <c r="I18" s="254"/>
      <c r="J18" s="163">
        <f t="shared" si="0"/>
        <v>792253</v>
      </c>
      <c r="K18" s="163">
        <f t="shared" si="0"/>
        <v>792253</v>
      </c>
    </row>
    <row r="19" spans="1:11" s="33" customFormat="1" ht="16.5" customHeight="1" thickBot="1">
      <c r="A19" s="170" t="s">
        <v>43</v>
      </c>
      <c r="B19" s="390" t="s">
        <v>55</v>
      </c>
      <c r="C19" s="391"/>
      <c r="D19" s="171">
        <f aca="true" t="shared" si="2" ref="D19:K19">SUM(D9:D18)</f>
        <v>5728886</v>
      </c>
      <c r="E19" s="171">
        <f t="shared" si="2"/>
        <v>5728886</v>
      </c>
      <c r="F19" s="171">
        <f t="shared" si="2"/>
        <v>517050</v>
      </c>
      <c r="G19" s="171">
        <f t="shared" si="2"/>
        <v>558979</v>
      </c>
      <c r="H19" s="171">
        <f t="shared" si="2"/>
        <v>79463</v>
      </c>
      <c r="I19" s="253">
        <f t="shared" si="2"/>
        <v>79463</v>
      </c>
      <c r="J19" s="171">
        <f t="shared" si="2"/>
        <v>6325399</v>
      </c>
      <c r="K19" s="171">
        <f t="shared" si="2"/>
        <v>6367328</v>
      </c>
    </row>
    <row r="20" ht="13.5" thickBot="1">
      <c r="K20" s="271"/>
    </row>
    <row r="21" spans="2:11" ht="12.75">
      <c r="B21" s="94"/>
      <c r="C21" s="95"/>
      <c r="D21" s="386" t="s">
        <v>50</v>
      </c>
      <c r="E21" s="189"/>
      <c r="F21" s="386" t="s">
        <v>51</v>
      </c>
      <c r="G21" s="189"/>
      <c r="H21" s="386" t="s">
        <v>52</v>
      </c>
      <c r="I21" s="189"/>
      <c r="J21" s="189"/>
      <c r="K21" s="392" t="s">
        <v>49</v>
      </c>
    </row>
    <row r="22" spans="2:11" ht="13.5" thickBot="1">
      <c r="B22" s="96"/>
      <c r="C22" s="97"/>
      <c r="D22" s="387"/>
      <c r="E22" s="190"/>
      <c r="F22" s="387"/>
      <c r="G22" s="190"/>
      <c r="H22" s="387"/>
      <c r="I22" s="190"/>
      <c r="J22" s="190"/>
      <c r="K22" s="393"/>
    </row>
    <row r="23" spans="2:11" ht="13.5" thickBot="1">
      <c r="B23" s="96"/>
      <c r="C23" s="97"/>
      <c r="D23" s="50"/>
      <c r="E23" s="50"/>
      <c r="F23" s="50"/>
      <c r="G23" s="50"/>
      <c r="H23" s="50"/>
      <c r="I23" s="50"/>
      <c r="J23" s="50"/>
      <c r="K23" s="50"/>
    </row>
    <row r="24" spans="2:11" ht="12.75">
      <c r="B24" s="394" t="s">
        <v>7</v>
      </c>
      <c r="C24" s="395"/>
      <c r="D24" s="28"/>
      <c r="E24" s="28"/>
      <c r="F24" s="28"/>
      <c r="G24" s="28"/>
      <c r="H24" s="28"/>
      <c r="I24" s="28"/>
      <c r="J24" s="28"/>
      <c r="K24" s="28">
        <f>SUM(D24:H24)</f>
        <v>0</v>
      </c>
    </row>
    <row r="25" spans="2:11" ht="12.75">
      <c r="B25" s="388" t="s">
        <v>91</v>
      </c>
      <c r="C25" s="389"/>
      <c r="D25" s="30">
        <v>96304</v>
      </c>
      <c r="E25" s="30">
        <v>96304</v>
      </c>
      <c r="F25" s="30"/>
      <c r="G25" s="30"/>
      <c r="H25" s="30">
        <f>3890+4000</f>
        <v>7890</v>
      </c>
      <c r="I25" s="30">
        <f>3890+4000</f>
        <v>7890</v>
      </c>
      <c r="J25" s="28">
        <f>SUM(D25,F25,H25)</f>
        <v>104194</v>
      </c>
      <c r="K25" s="28">
        <f>SUM(E25,G25,I25)</f>
        <v>104194</v>
      </c>
    </row>
    <row r="26" spans="2:11" ht="12.75">
      <c r="B26" s="388" t="s">
        <v>92</v>
      </c>
      <c r="C26" s="389"/>
      <c r="D26" s="30">
        <v>10000</v>
      </c>
      <c r="E26" s="30">
        <v>10000</v>
      </c>
      <c r="F26" s="30">
        <f>152756</f>
        <v>152756</v>
      </c>
      <c r="G26" s="30">
        <f>152756+39370</f>
        <v>192126</v>
      </c>
      <c r="H26" s="30">
        <f>17760+20990</f>
        <v>38750</v>
      </c>
      <c r="I26" s="30">
        <f>17760+20990</f>
        <v>38750</v>
      </c>
      <c r="J26" s="28">
        <f aca="true" t="shared" si="3" ref="J26:J33">SUM(D26,F26,H26)</f>
        <v>201506</v>
      </c>
      <c r="K26" s="28">
        <f aca="true" t="shared" si="4" ref="K26:K33">SUM(E26,G26,I26)</f>
        <v>240876</v>
      </c>
    </row>
    <row r="27" spans="2:11" ht="12.75">
      <c r="B27" s="388" t="s">
        <v>93</v>
      </c>
      <c r="C27" s="389"/>
      <c r="D27" s="30"/>
      <c r="E27" s="30"/>
      <c r="F27" s="30"/>
      <c r="G27" s="30"/>
      <c r="H27" s="30">
        <v>189</v>
      </c>
      <c r="I27" s="30">
        <v>189</v>
      </c>
      <c r="J27" s="28">
        <f t="shared" si="3"/>
        <v>189</v>
      </c>
      <c r="K27" s="28">
        <f t="shared" si="4"/>
        <v>189</v>
      </c>
    </row>
    <row r="28" spans="2:11" ht="12.75">
      <c r="B28" s="388" t="s">
        <v>94</v>
      </c>
      <c r="C28" s="389"/>
      <c r="D28" s="30"/>
      <c r="E28" s="30"/>
      <c r="F28" s="30"/>
      <c r="G28" s="30"/>
      <c r="H28" s="30"/>
      <c r="I28" s="30"/>
      <c r="J28" s="28">
        <f t="shared" si="3"/>
        <v>0</v>
      </c>
      <c r="K28" s="28">
        <f t="shared" si="4"/>
        <v>0</v>
      </c>
    </row>
    <row r="29" spans="2:11" ht="12.75">
      <c r="B29" s="388" t="s">
        <v>95</v>
      </c>
      <c r="C29" s="389"/>
      <c r="D29" s="30">
        <v>2700</v>
      </c>
      <c r="E29" s="30">
        <v>2700</v>
      </c>
      <c r="F29" s="30">
        <f>41244</f>
        <v>41244</v>
      </c>
      <c r="G29" s="30">
        <f>41244+10630</f>
        <v>51874</v>
      </c>
      <c r="H29" s="30">
        <v>9939</v>
      </c>
      <c r="I29" s="30">
        <v>9939</v>
      </c>
      <c r="J29" s="28">
        <f t="shared" si="3"/>
        <v>53883</v>
      </c>
      <c r="K29" s="28">
        <f t="shared" si="4"/>
        <v>64513</v>
      </c>
    </row>
    <row r="30" spans="2:11" ht="12.75">
      <c r="B30" s="380" t="s">
        <v>100</v>
      </c>
      <c r="C30" s="381"/>
      <c r="D30" s="31">
        <v>1000</v>
      </c>
      <c r="E30" s="31">
        <v>1000</v>
      </c>
      <c r="F30" s="31"/>
      <c r="G30" s="31"/>
      <c r="H30" s="199"/>
      <c r="I30" s="199"/>
      <c r="J30" s="28">
        <f t="shared" si="3"/>
        <v>1000</v>
      </c>
      <c r="K30" s="28">
        <f t="shared" si="4"/>
        <v>1000</v>
      </c>
    </row>
    <row r="31" spans="2:11" ht="12.75">
      <c r="B31" s="380" t="s">
        <v>101</v>
      </c>
      <c r="C31" s="381"/>
      <c r="D31" s="31"/>
      <c r="E31" s="31"/>
      <c r="F31" s="31">
        <v>800</v>
      </c>
      <c r="G31" s="31">
        <v>800</v>
      </c>
      <c r="H31" s="199"/>
      <c r="I31" s="199"/>
      <c r="J31" s="28">
        <f t="shared" si="3"/>
        <v>800</v>
      </c>
      <c r="K31" s="28">
        <f t="shared" si="4"/>
        <v>800</v>
      </c>
    </row>
    <row r="32" spans="2:11" ht="12.75">
      <c r="B32" s="380" t="s">
        <v>102</v>
      </c>
      <c r="C32" s="381"/>
      <c r="D32" s="90"/>
      <c r="E32" s="90"/>
      <c r="F32" s="92"/>
      <c r="G32" s="92"/>
      <c r="H32" s="200"/>
      <c r="I32" s="200"/>
      <c r="J32" s="28">
        <f t="shared" si="3"/>
        <v>0</v>
      </c>
      <c r="K32" s="28">
        <f t="shared" si="4"/>
        <v>0</v>
      </c>
    </row>
    <row r="33" spans="2:11" ht="13.5" thickBot="1">
      <c r="B33" s="382" t="s">
        <v>53</v>
      </c>
      <c r="C33" s="383"/>
      <c r="D33" s="91"/>
      <c r="E33" s="91"/>
      <c r="F33" s="93">
        <v>105200</v>
      </c>
      <c r="G33" s="93">
        <v>105200</v>
      </c>
      <c r="H33" s="208">
        <v>278</v>
      </c>
      <c r="I33" s="208">
        <v>278</v>
      </c>
      <c r="J33" s="28">
        <f t="shared" si="3"/>
        <v>105478</v>
      </c>
      <c r="K33" s="28">
        <f t="shared" si="4"/>
        <v>105478</v>
      </c>
    </row>
    <row r="34" spans="2:11" ht="13.5" customHeight="1" thickBot="1">
      <c r="B34" s="384" t="s">
        <v>103</v>
      </c>
      <c r="C34" s="385"/>
      <c r="D34" s="89">
        <f aca="true" t="shared" si="5" ref="D34:I34">SUM(D25:D33)</f>
        <v>110004</v>
      </c>
      <c r="E34" s="89">
        <f t="shared" si="5"/>
        <v>110004</v>
      </c>
      <c r="F34" s="32">
        <f t="shared" si="5"/>
        <v>300000</v>
      </c>
      <c r="G34" s="32">
        <f t="shared" si="5"/>
        <v>350000</v>
      </c>
      <c r="H34" s="201">
        <f t="shared" si="5"/>
        <v>57046</v>
      </c>
      <c r="I34" s="201">
        <f t="shared" si="5"/>
        <v>57046</v>
      </c>
      <c r="J34" s="201"/>
      <c r="K34" s="32">
        <f>SUM(K24:K33)</f>
        <v>517050</v>
      </c>
    </row>
    <row r="35" spans="4:11" ht="12.75">
      <c r="D35" s="77"/>
      <c r="E35" s="77"/>
      <c r="F35" s="77"/>
      <c r="G35" s="77"/>
      <c r="H35" s="77"/>
      <c r="I35" s="77"/>
      <c r="J35" s="77"/>
      <c r="K35" s="77"/>
    </row>
  </sheetData>
  <sheetProtection/>
  <mergeCells count="40">
    <mergeCell ref="J8:K8"/>
    <mergeCell ref="A1:C1"/>
    <mergeCell ref="F1:K1"/>
    <mergeCell ref="H4:K4"/>
    <mergeCell ref="J5:K6"/>
    <mergeCell ref="H5:I6"/>
    <mergeCell ref="A2:K2"/>
    <mergeCell ref="D8:E8"/>
    <mergeCell ref="F8:G8"/>
    <mergeCell ref="H8:I8"/>
    <mergeCell ref="A5:C7"/>
    <mergeCell ref="D5:E6"/>
    <mergeCell ref="F5:G6"/>
    <mergeCell ref="A8:C8"/>
    <mergeCell ref="B18:C18"/>
    <mergeCell ref="B15:C15"/>
    <mergeCell ref="B14:C14"/>
    <mergeCell ref="B17:C17"/>
    <mergeCell ref="B9:C9"/>
    <mergeCell ref="B10:C10"/>
    <mergeCell ref="B11:C11"/>
    <mergeCell ref="B12:C12"/>
    <mergeCell ref="B13:C13"/>
    <mergeCell ref="B16:C16"/>
    <mergeCell ref="F21:F22"/>
    <mergeCell ref="H21:H22"/>
    <mergeCell ref="K21:K22"/>
    <mergeCell ref="B31:C31"/>
    <mergeCell ref="B24:C24"/>
    <mergeCell ref="B25:C25"/>
    <mergeCell ref="B26:C26"/>
    <mergeCell ref="B27:C27"/>
    <mergeCell ref="B30:C30"/>
    <mergeCell ref="B28:C28"/>
    <mergeCell ref="B32:C32"/>
    <mergeCell ref="B33:C33"/>
    <mergeCell ref="B34:C34"/>
    <mergeCell ref="D21:D22"/>
    <mergeCell ref="B29:C29"/>
    <mergeCell ref="B19:C19"/>
  </mergeCells>
  <printOptions/>
  <pageMargins left="0.6692913385826772" right="0.5511811023622047" top="0.2362204724409449" bottom="0.3937007874015748" header="0.15748031496062992" footer="0.275590551181102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S32"/>
  <sheetViews>
    <sheetView zoomScalePageLayoutView="0" workbookViewId="0" topLeftCell="A1">
      <selection activeCell="A25" sqref="A25:IV35"/>
    </sheetView>
  </sheetViews>
  <sheetFormatPr defaultColWidth="9.00390625" defaultRowHeight="12.75"/>
  <cols>
    <col min="1" max="1" width="9.125" style="2" customWidth="1"/>
    <col min="2" max="2" width="3.125" style="2" customWidth="1"/>
    <col min="3" max="3" width="44.625" style="2" customWidth="1"/>
    <col min="4" max="4" width="12.875" style="2" bestFit="1" customWidth="1"/>
    <col min="5" max="5" width="12.875" style="2" customWidth="1"/>
    <col min="6" max="7" width="13.625" style="2" customWidth="1"/>
    <col min="8" max="10" width="12.125" style="2" customWidth="1"/>
    <col min="11" max="11" width="12.75390625" style="2" customWidth="1"/>
    <col min="12" max="12" width="9.125" style="2" customWidth="1"/>
    <col min="13" max="13" width="9.125" style="4" customWidth="1"/>
    <col min="14" max="14" width="10.125" style="4" bestFit="1" customWidth="1"/>
    <col min="15" max="16384" width="9.125" style="2" customWidth="1"/>
  </cols>
  <sheetData>
    <row r="3" spans="8:11" ht="12.75">
      <c r="H3" s="403" t="s">
        <v>27</v>
      </c>
      <c r="I3" s="403"/>
      <c r="J3" s="403"/>
      <c r="K3" s="403"/>
    </row>
    <row r="4" spans="2:11" ht="31.5" customHeight="1">
      <c r="B4" s="343" t="s">
        <v>104</v>
      </c>
      <c r="C4" s="343"/>
      <c r="D4" s="343"/>
      <c r="E4" s="343"/>
      <c r="F4" s="343"/>
      <c r="G4" s="343"/>
      <c r="H4" s="343"/>
      <c r="I4" s="343"/>
      <c r="J4" s="343"/>
      <c r="K4" s="343"/>
    </row>
    <row r="5" spans="2:11" ht="16.5" thickBot="1">
      <c r="B5" s="18"/>
      <c r="C5" s="18"/>
      <c r="D5" s="18"/>
      <c r="E5" s="18"/>
      <c r="F5" s="18"/>
      <c r="G5" s="18"/>
      <c r="H5" s="404" t="s">
        <v>0</v>
      </c>
      <c r="I5" s="404"/>
      <c r="J5" s="404"/>
      <c r="K5" s="404"/>
    </row>
    <row r="6" spans="2:11" ht="16.5" customHeight="1">
      <c r="B6" s="347" t="s">
        <v>1</v>
      </c>
      <c r="C6" s="349"/>
      <c r="D6" s="339" t="s">
        <v>21</v>
      </c>
      <c r="E6" s="340"/>
      <c r="F6" s="339" t="s">
        <v>144</v>
      </c>
      <c r="G6" s="340"/>
      <c r="H6" s="339" t="s">
        <v>145</v>
      </c>
      <c r="I6" s="340"/>
      <c r="J6" s="335" t="s">
        <v>22</v>
      </c>
      <c r="K6" s="336"/>
    </row>
    <row r="7" spans="2:11" ht="73.5" customHeight="1" thickBot="1">
      <c r="B7" s="350"/>
      <c r="C7" s="352"/>
      <c r="D7" s="341"/>
      <c r="E7" s="342"/>
      <c r="F7" s="341"/>
      <c r="G7" s="342"/>
      <c r="H7" s="341"/>
      <c r="I7" s="342"/>
      <c r="J7" s="337"/>
      <c r="K7" s="338"/>
    </row>
    <row r="8" spans="2:11" ht="27.75" customHeight="1" thickBot="1">
      <c r="B8" s="353"/>
      <c r="C8" s="355"/>
      <c r="D8" s="192" t="s">
        <v>147</v>
      </c>
      <c r="E8" s="117" t="s">
        <v>148</v>
      </c>
      <c r="F8" s="192" t="s">
        <v>147</v>
      </c>
      <c r="G8" s="117" t="s">
        <v>148</v>
      </c>
      <c r="H8" s="192" t="s">
        <v>147</v>
      </c>
      <c r="I8" s="117" t="s">
        <v>148</v>
      </c>
      <c r="J8" s="192" t="s">
        <v>147</v>
      </c>
      <c r="K8" s="117" t="s">
        <v>148</v>
      </c>
    </row>
    <row r="9" spans="2:14" s="17" customFormat="1" ht="15" customHeight="1" thickBot="1">
      <c r="B9" s="357" t="s">
        <v>2</v>
      </c>
      <c r="C9" s="357"/>
      <c r="D9" s="365">
        <v>2</v>
      </c>
      <c r="E9" s="366"/>
      <c r="F9" s="365">
        <v>3</v>
      </c>
      <c r="G9" s="366"/>
      <c r="H9" s="365">
        <v>4</v>
      </c>
      <c r="I9" s="366"/>
      <c r="J9" s="365">
        <v>5</v>
      </c>
      <c r="K9" s="366"/>
      <c r="M9" s="61"/>
      <c r="N9" s="61"/>
    </row>
    <row r="10" spans="2:14" s="17" customFormat="1" ht="27" customHeight="1">
      <c r="B10" s="257"/>
      <c r="C10" s="259" t="s">
        <v>168</v>
      </c>
      <c r="D10" s="307"/>
      <c r="E10" s="307"/>
      <c r="F10" s="307"/>
      <c r="G10" s="307"/>
      <c r="H10" s="307"/>
      <c r="I10" s="307"/>
      <c r="J10" s="307"/>
      <c r="K10" s="307"/>
      <c r="M10" s="61"/>
      <c r="N10" s="61"/>
    </row>
    <row r="11" spans="2:14" s="17" customFormat="1" ht="15" customHeight="1">
      <c r="B11" s="258"/>
      <c r="C11" s="260" t="s">
        <v>169</v>
      </c>
      <c r="D11" s="308">
        <v>313</v>
      </c>
      <c r="E11" s="308">
        <v>313</v>
      </c>
      <c r="F11" s="308"/>
      <c r="G11" s="308"/>
      <c r="H11" s="308"/>
      <c r="I11" s="308"/>
      <c r="J11" s="308">
        <f>SUM(D11,F11,H11)</f>
        <v>313</v>
      </c>
      <c r="K11" s="308">
        <f>SUM(E11,G11,I11)</f>
        <v>313</v>
      </c>
      <c r="M11" s="61"/>
      <c r="N11" s="61"/>
    </row>
    <row r="12" spans="2:14" s="17" customFormat="1" ht="24">
      <c r="B12" s="147"/>
      <c r="C12" s="146" t="s">
        <v>105</v>
      </c>
      <c r="D12" s="290"/>
      <c r="E12" s="290"/>
      <c r="F12" s="309"/>
      <c r="G12" s="309"/>
      <c r="H12" s="309"/>
      <c r="I12" s="309"/>
      <c r="J12" s="310">
        <f>SUM(D12,F12,H12)</f>
        <v>0</v>
      </c>
      <c r="K12" s="310"/>
      <c r="M12" s="61"/>
      <c r="N12" s="61"/>
    </row>
    <row r="13" spans="2:14" s="17" customFormat="1" ht="15" customHeight="1">
      <c r="B13" s="147"/>
      <c r="C13" s="146" t="s">
        <v>106</v>
      </c>
      <c r="D13" s="290">
        <v>53753</v>
      </c>
      <c r="E13" s="290">
        <v>53753</v>
      </c>
      <c r="F13" s="309"/>
      <c r="G13" s="309"/>
      <c r="H13" s="309"/>
      <c r="I13" s="309"/>
      <c r="J13" s="310">
        <f aca="true" t="shared" si="0" ref="J13:K22">SUM(D13,F13,H13)</f>
        <v>53753</v>
      </c>
      <c r="K13" s="310">
        <f t="shared" si="0"/>
        <v>53753</v>
      </c>
      <c r="M13" s="61"/>
      <c r="N13" s="61"/>
    </row>
    <row r="14" spans="2:14" s="17" customFormat="1" ht="15" customHeight="1">
      <c r="B14" s="147"/>
      <c r="C14" s="146" t="s">
        <v>107</v>
      </c>
      <c r="D14" s="290">
        <v>239023</v>
      </c>
      <c r="E14" s="290">
        <f>510000-270977</f>
        <v>239023</v>
      </c>
      <c r="F14" s="309"/>
      <c r="G14" s="309"/>
      <c r="H14" s="309"/>
      <c r="I14" s="309"/>
      <c r="J14" s="310">
        <f t="shared" si="0"/>
        <v>239023</v>
      </c>
      <c r="K14" s="310">
        <f t="shared" si="0"/>
        <v>239023</v>
      </c>
      <c r="M14" s="61"/>
      <c r="N14" s="61"/>
    </row>
    <row r="15" spans="2:14" s="17" customFormat="1" ht="15" customHeight="1">
      <c r="B15" s="147"/>
      <c r="C15" s="146" t="s">
        <v>142</v>
      </c>
      <c r="D15" s="290">
        <v>798000</v>
      </c>
      <c r="E15" s="290">
        <v>798000</v>
      </c>
      <c r="F15" s="309"/>
      <c r="G15" s="309"/>
      <c r="H15" s="309"/>
      <c r="I15" s="309"/>
      <c r="J15" s="310">
        <f t="shared" si="0"/>
        <v>798000</v>
      </c>
      <c r="K15" s="310">
        <f t="shared" si="0"/>
        <v>798000</v>
      </c>
      <c r="M15" s="61"/>
      <c r="N15" s="61"/>
    </row>
    <row r="16" spans="2:11" ht="24">
      <c r="B16" s="56"/>
      <c r="C16" s="19" t="s">
        <v>47</v>
      </c>
      <c r="D16" s="311"/>
      <c r="E16" s="311"/>
      <c r="F16" s="311"/>
      <c r="G16" s="311"/>
      <c r="H16" s="311"/>
      <c r="I16" s="311"/>
      <c r="J16" s="310">
        <f t="shared" si="0"/>
        <v>0</v>
      </c>
      <c r="K16" s="310">
        <f t="shared" si="0"/>
        <v>0</v>
      </c>
    </row>
    <row r="17" spans="2:11" ht="15.75" customHeight="1">
      <c r="B17" s="56"/>
      <c r="C17" s="172" t="s">
        <v>48</v>
      </c>
      <c r="D17" s="312">
        <v>130634</v>
      </c>
      <c r="E17" s="312">
        <f>230000-99366</f>
        <v>130634</v>
      </c>
      <c r="F17" s="312"/>
      <c r="G17" s="312"/>
      <c r="H17" s="311"/>
      <c r="I17" s="311"/>
      <c r="J17" s="310">
        <f t="shared" si="0"/>
        <v>130634</v>
      </c>
      <c r="K17" s="310">
        <f t="shared" si="0"/>
        <v>130634</v>
      </c>
    </row>
    <row r="18" spans="2:17" ht="15.75" customHeight="1">
      <c r="B18" s="56"/>
      <c r="C18" s="173" t="s">
        <v>137</v>
      </c>
      <c r="D18" s="312">
        <v>2000</v>
      </c>
      <c r="E18" s="312">
        <v>2000</v>
      </c>
      <c r="F18" s="312"/>
      <c r="G18" s="312"/>
      <c r="H18" s="311"/>
      <c r="I18" s="311"/>
      <c r="J18" s="310">
        <f t="shared" si="0"/>
        <v>2000</v>
      </c>
      <c r="K18" s="310">
        <f t="shared" si="0"/>
        <v>2000</v>
      </c>
      <c r="Q18" s="4"/>
    </row>
    <row r="19" spans="2:18" ht="15.75" customHeight="1">
      <c r="B19" s="56"/>
      <c r="C19" s="173" t="s">
        <v>138</v>
      </c>
      <c r="D19" s="312">
        <v>1080684</v>
      </c>
      <c r="E19" s="312">
        <f>1200000-119316-42602</f>
        <v>1038082</v>
      </c>
      <c r="F19" s="312"/>
      <c r="G19" s="312"/>
      <c r="H19" s="311"/>
      <c r="I19" s="311"/>
      <c r="J19" s="310">
        <f t="shared" si="0"/>
        <v>1080684</v>
      </c>
      <c r="K19" s="310">
        <f t="shared" si="0"/>
        <v>1038082</v>
      </c>
      <c r="Q19" s="4"/>
      <c r="R19" s="4"/>
    </row>
    <row r="20" spans="2:11" ht="15.75" customHeight="1">
      <c r="B20" s="56"/>
      <c r="C20" s="173" t="s">
        <v>108</v>
      </c>
      <c r="D20" s="312"/>
      <c r="E20" s="312"/>
      <c r="F20" s="312"/>
      <c r="G20" s="312"/>
      <c r="H20" s="311"/>
      <c r="I20" s="311"/>
      <c r="J20" s="310">
        <f t="shared" si="0"/>
        <v>0</v>
      </c>
      <c r="K20" s="310">
        <f t="shared" si="0"/>
        <v>0</v>
      </c>
    </row>
    <row r="21" spans="2:19" ht="15.75" customHeight="1" thickBot="1">
      <c r="B21" s="56"/>
      <c r="C21" s="173" t="s">
        <v>109</v>
      </c>
      <c r="D21" s="312"/>
      <c r="E21" s="312"/>
      <c r="F21" s="312"/>
      <c r="G21" s="312"/>
      <c r="H21" s="311"/>
      <c r="I21" s="311"/>
      <c r="J21" s="310">
        <f t="shared" si="0"/>
        <v>0</v>
      </c>
      <c r="K21" s="310">
        <f t="shared" si="0"/>
        <v>0</v>
      </c>
      <c r="Q21" s="4"/>
      <c r="R21" s="4"/>
      <c r="S21" s="4"/>
    </row>
    <row r="22" spans="2:12" ht="15.75" customHeight="1" thickBot="1">
      <c r="B22" s="64"/>
      <c r="C22" s="174" t="s">
        <v>110</v>
      </c>
      <c r="D22" s="313">
        <v>48265</v>
      </c>
      <c r="E22" s="314">
        <f>350000-301735</f>
        <v>48265</v>
      </c>
      <c r="F22" s="313"/>
      <c r="G22" s="313"/>
      <c r="H22" s="315"/>
      <c r="I22" s="315"/>
      <c r="J22" s="316">
        <f t="shared" si="0"/>
        <v>48265</v>
      </c>
      <c r="K22" s="316">
        <f t="shared" si="0"/>
        <v>48265</v>
      </c>
      <c r="L22" s="270"/>
    </row>
    <row r="23" spans="2:17" ht="25.5" customHeight="1" thickBot="1">
      <c r="B23" s="57" t="s">
        <v>64</v>
      </c>
      <c r="C23" s="34" t="s">
        <v>111</v>
      </c>
      <c r="D23" s="281">
        <f>SUM(D11:D22)</f>
        <v>2352672</v>
      </c>
      <c r="E23" s="281">
        <f>SUM(E11:E22)</f>
        <v>2310070</v>
      </c>
      <c r="F23" s="281">
        <f>SUM(F17:F17)</f>
        <v>0</v>
      </c>
      <c r="G23" s="281"/>
      <c r="H23" s="281">
        <f>SUM(H17:H17)</f>
        <v>0</v>
      </c>
      <c r="I23" s="281"/>
      <c r="J23" s="280">
        <f>SUM(J11:J22)</f>
        <v>2352672</v>
      </c>
      <c r="K23" s="280">
        <f>SUM(K11:K22)</f>
        <v>2310070</v>
      </c>
      <c r="Q23" s="4"/>
    </row>
    <row r="25" spans="5:10" ht="12.75">
      <c r="E25" s="4"/>
      <c r="F25" s="4"/>
      <c r="G25" s="4"/>
      <c r="H25" s="4"/>
      <c r="I25" s="4"/>
      <c r="J25" s="4"/>
    </row>
    <row r="26" spans="5:10" ht="12.75">
      <c r="E26" s="4"/>
      <c r="F26" s="4"/>
      <c r="G26" s="4"/>
      <c r="H26" s="4"/>
      <c r="I26" s="4"/>
      <c r="J26" s="4"/>
    </row>
    <row r="27" spans="5:10" ht="12.75">
      <c r="E27" s="4"/>
      <c r="F27" s="4"/>
      <c r="G27" s="4"/>
      <c r="H27" s="4"/>
      <c r="I27" s="4"/>
      <c r="J27" s="4"/>
    </row>
    <row r="28" spans="5:10" ht="12.75">
      <c r="E28" s="4"/>
      <c r="F28" s="4"/>
      <c r="G28" s="4"/>
      <c r="H28" s="4"/>
      <c r="I28" s="4"/>
      <c r="J28" s="4"/>
    </row>
    <row r="29" spans="5:10" ht="12.75">
      <c r="E29" s="4"/>
      <c r="F29" s="4"/>
      <c r="G29" s="4"/>
      <c r="H29" s="4"/>
      <c r="I29" s="4"/>
      <c r="J29" s="4"/>
    </row>
    <row r="30" spans="5:10" ht="12.75">
      <c r="E30" s="4"/>
      <c r="F30" s="4"/>
      <c r="G30" s="4"/>
      <c r="H30" s="4"/>
      <c r="I30" s="4"/>
      <c r="J30" s="4"/>
    </row>
    <row r="31" spans="5:10" ht="12.75">
      <c r="E31" s="4"/>
      <c r="F31" s="4"/>
      <c r="G31" s="4"/>
      <c r="H31" s="4"/>
      <c r="I31" s="4"/>
      <c r="J31" s="4"/>
    </row>
    <row r="32" spans="5:10" ht="12.75">
      <c r="E32" s="4"/>
      <c r="F32" s="4"/>
      <c r="G32" s="4"/>
      <c r="H32" s="4"/>
      <c r="I32" s="4"/>
      <c r="J32" s="4"/>
    </row>
  </sheetData>
  <sheetProtection/>
  <mergeCells count="13">
    <mergeCell ref="H6:I7"/>
    <mergeCell ref="J6:K7"/>
    <mergeCell ref="B6:C8"/>
    <mergeCell ref="D9:E9"/>
    <mergeCell ref="F9:G9"/>
    <mergeCell ref="H9:I9"/>
    <mergeCell ref="H3:K3"/>
    <mergeCell ref="B9:C9"/>
    <mergeCell ref="H5:K5"/>
    <mergeCell ref="B4:K4"/>
    <mergeCell ref="J9:K9"/>
    <mergeCell ref="D6:E7"/>
    <mergeCell ref="F6:G7"/>
  </mergeCells>
  <printOptions/>
  <pageMargins left="0.6692913385826772" right="0.5511811023622047" top="0.2362204724409449" bottom="0.3937007874015748" header="0.15748031496062992" footer="0.275590551181102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4">
      <selection activeCell="B15" sqref="B15:C15"/>
    </sheetView>
  </sheetViews>
  <sheetFormatPr defaultColWidth="9.00390625" defaultRowHeight="12.75"/>
  <cols>
    <col min="1" max="2" width="3.25390625" style="2" customWidth="1"/>
    <col min="3" max="3" width="32.25390625" style="2" customWidth="1"/>
    <col min="4" max="5" width="13.75390625" style="2" customWidth="1"/>
    <col min="6" max="10" width="13.125" style="2" customWidth="1"/>
    <col min="11" max="11" width="15.00390625" style="2" customWidth="1"/>
    <col min="12" max="16384" width="9.125" style="2" customWidth="1"/>
  </cols>
  <sheetData>
    <row r="1" spans="8:11" ht="12.75">
      <c r="H1" s="403" t="s">
        <v>28</v>
      </c>
      <c r="I1" s="403"/>
      <c r="J1" s="403"/>
      <c r="K1" s="403"/>
    </row>
    <row r="3" spans="3:11" ht="19.5" customHeight="1">
      <c r="C3" s="343" t="s">
        <v>96</v>
      </c>
      <c r="D3" s="343"/>
      <c r="E3" s="343"/>
      <c r="F3" s="343"/>
      <c r="G3" s="343"/>
      <c r="H3" s="343"/>
      <c r="I3" s="343"/>
      <c r="J3" s="343"/>
      <c r="K3" s="343"/>
    </row>
    <row r="4" spans="3:11" ht="19.5" customHeight="1">
      <c r="C4" s="343" t="s">
        <v>23</v>
      </c>
      <c r="D4" s="343"/>
      <c r="E4" s="343"/>
      <c r="F4" s="343"/>
      <c r="G4" s="343"/>
      <c r="H4" s="343"/>
      <c r="I4" s="343"/>
      <c r="J4" s="343"/>
      <c r="K4" s="343"/>
    </row>
    <row r="5" spans="3:11" ht="19.5" customHeight="1">
      <c r="C5" s="15"/>
      <c r="D5" s="15"/>
      <c r="E5" s="15"/>
      <c r="F5" s="15"/>
      <c r="G5" s="15"/>
      <c r="H5" s="15"/>
      <c r="I5" s="15"/>
      <c r="J5" s="15"/>
      <c r="K5" s="15"/>
    </row>
    <row r="6" spans="3:11" ht="19.5" customHeight="1" thickBot="1">
      <c r="C6" s="16"/>
      <c r="D6" s="16"/>
      <c r="E6" s="16"/>
      <c r="F6" s="16"/>
      <c r="G6" s="16"/>
      <c r="H6" s="425" t="s">
        <v>0</v>
      </c>
      <c r="I6" s="425"/>
      <c r="J6" s="425"/>
      <c r="K6" s="425"/>
    </row>
    <row r="7" spans="1:11" ht="19.5" customHeight="1">
      <c r="A7" s="347" t="s">
        <v>1</v>
      </c>
      <c r="B7" s="348"/>
      <c r="C7" s="349"/>
      <c r="D7" s="339" t="s">
        <v>21</v>
      </c>
      <c r="E7" s="340"/>
      <c r="F7" s="339" t="s">
        <v>144</v>
      </c>
      <c r="G7" s="340"/>
      <c r="H7" s="339" t="s">
        <v>145</v>
      </c>
      <c r="I7" s="340"/>
      <c r="J7" s="335" t="s">
        <v>22</v>
      </c>
      <c r="K7" s="336"/>
    </row>
    <row r="8" spans="1:11" ht="71.25" customHeight="1" thickBot="1">
      <c r="A8" s="350"/>
      <c r="B8" s="351"/>
      <c r="C8" s="352"/>
      <c r="D8" s="341"/>
      <c r="E8" s="342"/>
      <c r="F8" s="341"/>
      <c r="G8" s="342"/>
      <c r="H8" s="341"/>
      <c r="I8" s="342"/>
      <c r="J8" s="337"/>
      <c r="K8" s="338"/>
    </row>
    <row r="9" spans="1:11" ht="26.25" customHeight="1" thickBot="1">
      <c r="A9" s="353"/>
      <c r="B9" s="354"/>
      <c r="C9" s="355"/>
      <c r="D9" s="192" t="s">
        <v>147</v>
      </c>
      <c r="E9" s="117" t="s">
        <v>148</v>
      </c>
      <c r="F9" s="192" t="s">
        <v>147</v>
      </c>
      <c r="G9" s="117" t="s">
        <v>148</v>
      </c>
      <c r="H9" s="192" t="s">
        <v>147</v>
      </c>
      <c r="I9" s="117" t="s">
        <v>148</v>
      </c>
      <c r="J9" s="192" t="s">
        <v>147</v>
      </c>
      <c r="K9" s="117" t="s">
        <v>148</v>
      </c>
    </row>
    <row r="10" spans="1:11" ht="19.5" customHeight="1" thickBot="1">
      <c r="A10" s="422">
        <v>1</v>
      </c>
      <c r="B10" s="423"/>
      <c r="C10" s="424"/>
      <c r="D10" s="365">
        <v>2</v>
      </c>
      <c r="E10" s="366"/>
      <c r="F10" s="365">
        <v>3</v>
      </c>
      <c r="G10" s="366"/>
      <c r="H10" s="365">
        <v>4</v>
      </c>
      <c r="I10" s="366"/>
      <c r="J10" s="365">
        <v>5</v>
      </c>
      <c r="K10" s="366"/>
    </row>
    <row r="11" spans="1:11" ht="19.5" customHeight="1">
      <c r="A11" s="175"/>
      <c r="B11" s="408" t="s">
        <v>12</v>
      </c>
      <c r="C11" s="409"/>
      <c r="D11" s="176"/>
      <c r="E11" s="176"/>
      <c r="F11" s="177"/>
      <c r="G11" s="177"/>
      <c r="H11" s="178"/>
      <c r="I11" s="179"/>
      <c r="J11" s="179"/>
      <c r="K11" s="179"/>
    </row>
    <row r="12" spans="1:11" ht="17.25" customHeight="1">
      <c r="A12" s="180"/>
      <c r="B12" s="410" t="s">
        <v>13</v>
      </c>
      <c r="C12" s="411"/>
      <c r="D12" s="24"/>
      <c r="E12" s="24"/>
      <c r="F12" s="149"/>
      <c r="G12" s="149"/>
      <c r="H12" s="181"/>
      <c r="I12" s="181"/>
      <c r="J12" s="181"/>
      <c r="K12" s="181"/>
    </row>
    <row r="13" spans="1:11" ht="19.5" customHeight="1">
      <c r="A13" s="418"/>
      <c r="B13" s="414" t="s">
        <v>29</v>
      </c>
      <c r="C13" s="415"/>
      <c r="D13" s="412">
        <v>5000000</v>
      </c>
      <c r="E13" s="412">
        <v>5000000</v>
      </c>
      <c r="F13" s="428"/>
      <c r="G13" s="428"/>
      <c r="H13" s="426"/>
      <c r="I13" s="428"/>
      <c r="J13" s="412">
        <f>SUM(D13,F13,H13)</f>
        <v>5000000</v>
      </c>
      <c r="K13" s="412">
        <f>SUM(E13,G13,I13)</f>
        <v>5000000</v>
      </c>
    </row>
    <row r="14" spans="1:11" ht="17.25" customHeight="1">
      <c r="A14" s="419"/>
      <c r="B14" s="420" t="s">
        <v>143</v>
      </c>
      <c r="C14" s="421"/>
      <c r="D14" s="413"/>
      <c r="E14" s="413"/>
      <c r="F14" s="427"/>
      <c r="G14" s="427"/>
      <c r="H14" s="427"/>
      <c r="I14" s="427"/>
      <c r="J14" s="413"/>
      <c r="K14" s="413"/>
    </row>
    <row r="15" spans="1:11" ht="19.5" customHeight="1">
      <c r="A15" s="180"/>
      <c r="B15" s="410" t="s">
        <v>14</v>
      </c>
      <c r="C15" s="411"/>
      <c r="D15" s="68">
        <v>1034944</v>
      </c>
      <c r="E15" s="68">
        <f>1000000+34944</f>
        <v>1034944</v>
      </c>
      <c r="F15" s="68"/>
      <c r="G15" s="68"/>
      <c r="H15" s="181"/>
      <c r="I15" s="181"/>
      <c r="J15" s="191">
        <f>SUM(D15,F15,H15)</f>
        <v>1034944</v>
      </c>
      <c r="K15" s="191">
        <f>SUM(E15,G15,I15)</f>
        <v>1034944</v>
      </c>
    </row>
    <row r="16" spans="1:11" ht="19.5" customHeight="1">
      <c r="A16" s="180"/>
      <c r="B16" s="410" t="s">
        <v>99</v>
      </c>
      <c r="C16" s="411"/>
      <c r="D16" s="149">
        <v>150000</v>
      </c>
      <c r="E16" s="149">
        <v>150000</v>
      </c>
      <c r="F16" s="149"/>
      <c r="G16" s="149"/>
      <c r="H16" s="181"/>
      <c r="I16" s="181"/>
      <c r="J16" s="191">
        <f>SUM(D16,F16,H16)</f>
        <v>150000</v>
      </c>
      <c r="K16" s="191">
        <f>SUM(E16,G16,I16)</f>
        <v>150000</v>
      </c>
    </row>
    <row r="17" spans="1:11" ht="19.5" customHeight="1">
      <c r="A17" s="180"/>
      <c r="B17" s="410" t="s">
        <v>97</v>
      </c>
      <c r="C17" s="411"/>
      <c r="D17" s="149"/>
      <c r="E17" s="149"/>
      <c r="F17" s="149"/>
      <c r="G17" s="149">
        <v>19</v>
      </c>
      <c r="H17" s="181"/>
      <c r="I17" s="181"/>
      <c r="J17" s="181"/>
      <c r="K17" s="191">
        <f>SUM(E17,G17,I17)</f>
        <v>19</v>
      </c>
    </row>
    <row r="18" spans="1:11" ht="19.5" customHeight="1">
      <c r="A18" s="264"/>
      <c r="B18" s="407" t="s">
        <v>98</v>
      </c>
      <c r="C18" s="407"/>
      <c r="D18" s="265"/>
      <c r="E18" s="265"/>
      <c r="F18" s="265"/>
      <c r="G18" s="265"/>
      <c r="H18" s="266"/>
      <c r="I18" s="266"/>
      <c r="J18" s="266"/>
      <c r="K18" s="266"/>
    </row>
    <row r="19" spans="1:12" ht="29.25" customHeight="1" thickBot="1">
      <c r="A19" s="267"/>
      <c r="B19" s="416" t="s">
        <v>171</v>
      </c>
      <c r="C19" s="417"/>
      <c r="D19" s="81">
        <v>1200000</v>
      </c>
      <c r="E19" s="81">
        <v>1200000</v>
      </c>
      <c r="F19" s="81"/>
      <c r="G19" s="81"/>
      <c r="H19" s="81"/>
      <c r="I19" s="81"/>
      <c r="J19" s="251">
        <v>1200000</v>
      </c>
      <c r="K19" s="266">
        <f>SUM(E19,G19,I19)</f>
        <v>1200000</v>
      </c>
      <c r="L19" s="48"/>
    </row>
    <row r="20" spans="1:11" ht="27" customHeight="1" thickBot="1">
      <c r="A20" s="261" t="s">
        <v>126</v>
      </c>
      <c r="B20" s="405" t="s">
        <v>24</v>
      </c>
      <c r="C20" s="406"/>
      <c r="D20" s="184">
        <f>SUM(D13:D19)</f>
        <v>7384944</v>
      </c>
      <c r="E20" s="184">
        <f aca="true" t="shared" si="0" ref="E20:K20">SUM(E13:E19)</f>
        <v>7384944</v>
      </c>
      <c r="F20" s="184">
        <f t="shared" si="0"/>
        <v>0</v>
      </c>
      <c r="G20" s="184">
        <f t="shared" si="0"/>
        <v>19</v>
      </c>
      <c r="H20" s="184">
        <f t="shared" si="0"/>
        <v>0</v>
      </c>
      <c r="I20" s="184">
        <f t="shared" si="0"/>
        <v>0</v>
      </c>
      <c r="J20" s="184">
        <f t="shared" si="0"/>
        <v>7384944</v>
      </c>
      <c r="K20" s="22">
        <f t="shared" si="0"/>
        <v>7384963</v>
      </c>
    </row>
    <row r="21" spans="3:7" ht="12.75">
      <c r="C21" s="17"/>
      <c r="D21" s="17"/>
      <c r="E21" s="17"/>
      <c r="F21" s="17"/>
      <c r="G21" s="17"/>
    </row>
  </sheetData>
  <sheetProtection/>
  <mergeCells count="33">
    <mergeCell ref="K13:K14"/>
    <mergeCell ref="H13:H14"/>
    <mergeCell ref="F13:F14"/>
    <mergeCell ref="J13:J14"/>
    <mergeCell ref="B17:C17"/>
    <mergeCell ref="B15:C15"/>
    <mergeCell ref="I13:I14"/>
    <mergeCell ref="E13:E14"/>
    <mergeCell ref="G13:G14"/>
    <mergeCell ref="H1:K1"/>
    <mergeCell ref="C4:K4"/>
    <mergeCell ref="A10:C10"/>
    <mergeCell ref="J10:K10"/>
    <mergeCell ref="J7:K8"/>
    <mergeCell ref="C3:K3"/>
    <mergeCell ref="H6:K6"/>
    <mergeCell ref="A7:C9"/>
    <mergeCell ref="A13:A14"/>
    <mergeCell ref="H7:I8"/>
    <mergeCell ref="F7:G8"/>
    <mergeCell ref="B14:C14"/>
    <mergeCell ref="H10:I10"/>
    <mergeCell ref="D7:E8"/>
    <mergeCell ref="B20:C20"/>
    <mergeCell ref="D10:E10"/>
    <mergeCell ref="F10:G10"/>
    <mergeCell ref="B18:C18"/>
    <mergeCell ref="B11:C11"/>
    <mergeCell ref="B12:C12"/>
    <mergeCell ref="D13:D14"/>
    <mergeCell ref="B13:C13"/>
    <mergeCell ref="B19:C19"/>
    <mergeCell ref="B16:C16"/>
  </mergeCells>
  <printOptions/>
  <pageMargins left="0.6692913385826772" right="0.5511811023622047" top="0.2362204724409449" bottom="0.3937007874015748" header="0.15748031496062992" footer="0.275590551181102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A10">
      <selection activeCell="D15" sqref="D15"/>
    </sheetView>
  </sheetViews>
  <sheetFormatPr defaultColWidth="9.00390625" defaultRowHeight="12.75"/>
  <cols>
    <col min="1" max="2" width="2.875" style="13" customWidth="1"/>
    <col min="3" max="3" width="33.375" style="0" customWidth="1"/>
    <col min="4" max="4" width="12.625" style="0" customWidth="1"/>
    <col min="5" max="5" width="12.375" style="0" customWidth="1"/>
    <col min="6" max="6" width="11.375" style="0" customWidth="1"/>
    <col min="7" max="7" width="11.00390625" style="0" customWidth="1"/>
    <col min="8" max="10" width="13.00390625" style="0" customWidth="1"/>
    <col min="11" max="11" width="12.75390625" style="14" customWidth="1"/>
    <col min="12" max="12" width="13.00390625" style="0" customWidth="1"/>
    <col min="13" max="13" width="13.875" style="0" customWidth="1"/>
    <col min="14" max="14" width="13.00390625" style="0" customWidth="1"/>
  </cols>
  <sheetData>
    <row r="1" ht="12.75">
      <c r="K1" s="263" t="s">
        <v>170</v>
      </c>
    </row>
    <row r="2" spans="1:14" ht="13.5" customHeight="1">
      <c r="A2" s="40"/>
      <c r="B2" s="40"/>
      <c r="C2" s="40"/>
      <c r="D2" s="40"/>
      <c r="E2" s="40"/>
      <c r="F2" s="40"/>
      <c r="G2" s="40"/>
      <c r="H2" s="375"/>
      <c r="I2" s="375"/>
      <c r="J2" s="375"/>
      <c r="K2" s="375"/>
      <c r="L2" s="41"/>
      <c r="M2" s="41"/>
      <c r="N2" s="41"/>
    </row>
    <row r="3" spans="1:14" ht="33" customHeight="1">
      <c r="A3" s="369" t="s">
        <v>112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44"/>
      <c r="M3" s="44"/>
      <c r="N3" s="44"/>
    </row>
    <row r="4" spans="1:12" ht="25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7"/>
      <c r="L4" s="5"/>
    </row>
    <row r="5" spans="1:14" ht="17.2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43" t="s">
        <v>0</v>
      </c>
      <c r="L5" s="5"/>
      <c r="M5" s="42"/>
      <c r="N5" s="42"/>
    </row>
    <row r="6" spans="1:17" ht="72" customHeight="1">
      <c r="A6" s="347" t="s">
        <v>1</v>
      </c>
      <c r="B6" s="348"/>
      <c r="C6" s="349"/>
      <c r="D6" s="339" t="s">
        <v>21</v>
      </c>
      <c r="E6" s="340"/>
      <c r="F6" s="339" t="s">
        <v>144</v>
      </c>
      <c r="G6" s="340"/>
      <c r="H6" s="339" t="s">
        <v>145</v>
      </c>
      <c r="I6" s="340"/>
      <c r="J6" s="335" t="s">
        <v>22</v>
      </c>
      <c r="K6" s="336"/>
      <c r="L6" s="38"/>
      <c r="M6" s="38"/>
      <c r="N6" s="39"/>
      <c r="Q6" s="35"/>
    </row>
    <row r="7" spans="1:12" s="46" customFormat="1" ht="28.5" customHeight="1" thickBot="1">
      <c r="A7" s="350"/>
      <c r="B7" s="351"/>
      <c r="C7" s="352"/>
      <c r="D7" s="341"/>
      <c r="E7" s="342"/>
      <c r="F7" s="341"/>
      <c r="G7" s="342"/>
      <c r="H7" s="341"/>
      <c r="I7" s="342"/>
      <c r="J7" s="337"/>
      <c r="K7" s="338"/>
      <c r="L7" s="47"/>
    </row>
    <row r="8" spans="1:12" s="46" customFormat="1" ht="28.5" customHeight="1" thickBot="1">
      <c r="A8" s="353"/>
      <c r="B8" s="354"/>
      <c r="C8" s="355"/>
      <c r="D8" s="117" t="s">
        <v>147</v>
      </c>
      <c r="E8" s="117" t="s">
        <v>148</v>
      </c>
      <c r="F8" s="117" t="s">
        <v>147</v>
      </c>
      <c r="G8" s="117" t="s">
        <v>148</v>
      </c>
      <c r="H8" s="117" t="s">
        <v>147</v>
      </c>
      <c r="I8" s="117" t="s">
        <v>148</v>
      </c>
      <c r="J8" s="117" t="s">
        <v>147</v>
      </c>
      <c r="K8" s="117" t="s">
        <v>148</v>
      </c>
      <c r="L8" s="47"/>
    </row>
    <row r="9" spans="1:12" s="46" customFormat="1" ht="13.5" thickBot="1">
      <c r="A9" s="433">
        <v>1</v>
      </c>
      <c r="B9" s="434"/>
      <c r="C9" s="435"/>
      <c r="D9" s="333">
        <v>2</v>
      </c>
      <c r="E9" s="334"/>
      <c r="F9" s="333">
        <v>3</v>
      </c>
      <c r="G9" s="334"/>
      <c r="H9" s="333">
        <v>4</v>
      </c>
      <c r="I9" s="334"/>
      <c r="J9" s="333">
        <v>5</v>
      </c>
      <c r="K9" s="334"/>
      <c r="L9" s="47"/>
    </row>
    <row r="10" spans="1:11" s="2" customFormat="1" ht="27" customHeight="1" thickBot="1">
      <c r="A10" s="183"/>
      <c r="B10" s="436" t="s">
        <v>16</v>
      </c>
      <c r="C10" s="437"/>
      <c r="D10" s="303">
        <v>22491</v>
      </c>
      <c r="E10" s="303">
        <v>22491</v>
      </c>
      <c r="F10" s="279"/>
      <c r="G10" s="279"/>
      <c r="H10" s="279"/>
      <c r="I10" s="279"/>
      <c r="J10" s="276">
        <f aca="true" t="shared" si="0" ref="J10:K17">SUM(D10,F10,H10)</f>
        <v>22491</v>
      </c>
      <c r="K10" s="277">
        <f t="shared" si="0"/>
        <v>22491</v>
      </c>
    </row>
    <row r="11" spans="1:11" s="2" customFormat="1" ht="27" customHeight="1" thickBot="1">
      <c r="A11" s="183"/>
      <c r="B11" s="436" t="s">
        <v>17</v>
      </c>
      <c r="C11" s="437"/>
      <c r="D11" s="303">
        <f>2636+367+367</f>
        <v>3370</v>
      </c>
      <c r="E11" s="303">
        <f>2636+367+367</f>
        <v>3370</v>
      </c>
      <c r="F11" s="279"/>
      <c r="G11" s="279"/>
      <c r="H11" s="279"/>
      <c r="I11" s="279"/>
      <c r="J11" s="276">
        <f t="shared" si="0"/>
        <v>3370</v>
      </c>
      <c r="K11" s="278">
        <f t="shared" si="0"/>
        <v>3370</v>
      </c>
    </row>
    <row r="12" spans="1:11" s="2" customFormat="1" ht="27" customHeight="1" thickBot="1">
      <c r="A12" s="183"/>
      <c r="B12" s="431" t="s">
        <v>18</v>
      </c>
      <c r="C12" s="432"/>
      <c r="D12" s="303">
        <v>1405</v>
      </c>
      <c r="E12" s="303">
        <v>1405</v>
      </c>
      <c r="F12" s="279"/>
      <c r="G12" s="279"/>
      <c r="H12" s="279"/>
      <c r="I12" s="279"/>
      <c r="J12" s="276">
        <f t="shared" si="0"/>
        <v>1405</v>
      </c>
      <c r="K12" s="278">
        <f t="shared" si="0"/>
        <v>1405</v>
      </c>
    </row>
    <row r="13" spans="1:11" s="2" customFormat="1" ht="27" customHeight="1" thickBot="1">
      <c r="A13" s="185" t="s">
        <v>2</v>
      </c>
      <c r="B13" s="429" t="s">
        <v>113</v>
      </c>
      <c r="C13" s="430"/>
      <c r="D13" s="279">
        <f>SUM(D10:D12)</f>
        <v>27266</v>
      </c>
      <c r="E13" s="279">
        <f>SUM(E10:E12)</f>
        <v>27266</v>
      </c>
      <c r="F13" s="279">
        <f>SUM(F10:F12)</f>
        <v>0</v>
      </c>
      <c r="G13" s="279"/>
      <c r="H13" s="279">
        <f>SUM(H10:H12)</f>
        <v>0</v>
      </c>
      <c r="I13" s="279"/>
      <c r="J13" s="279">
        <f t="shared" si="0"/>
        <v>27266</v>
      </c>
      <c r="K13" s="280">
        <f t="shared" si="0"/>
        <v>27266</v>
      </c>
    </row>
    <row r="14" spans="1:12" s="2" customFormat="1" ht="29.25" customHeight="1" thickBot="1">
      <c r="A14" s="45"/>
      <c r="B14" s="431" t="s">
        <v>114</v>
      </c>
      <c r="C14" s="432"/>
      <c r="D14" s="303">
        <v>49000</v>
      </c>
      <c r="E14" s="306">
        <f>85000-36000</f>
        <v>49000</v>
      </c>
      <c r="F14" s="303"/>
      <c r="G14" s="304"/>
      <c r="H14" s="304"/>
      <c r="I14" s="304"/>
      <c r="J14" s="276">
        <f t="shared" si="0"/>
        <v>49000</v>
      </c>
      <c r="K14" s="278">
        <f t="shared" si="0"/>
        <v>49000</v>
      </c>
      <c r="L14" s="48"/>
    </row>
    <row r="15" spans="1:12" s="2" customFormat="1" ht="29.25" customHeight="1" thickBot="1">
      <c r="A15" s="45"/>
      <c r="B15" s="431" t="s">
        <v>159</v>
      </c>
      <c r="C15" s="432"/>
      <c r="D15" s="303"/>
      <c r="E15" s="303"/>
      <c r="F15" s="303"/>
      <c r="G15" s="303"/>
      <c r="H15" s="303">
        <v>800</v>
      </c>
      <c r="I15" s="303">
        <v>800</v>
      </c>
      <c r="J15" s="278">
        <f t="shared" si="0"/>
        <v>800</v>
      </c>
      <c r="K15" s="278">
        <f t="shared" si="0"/>
        <v>800</v>
      </c>
      <c r="L15" s="48"/>
    </row>
    <row r="16" spans="1:12" s="1" customFormat="1" ht="25.5" customHeight="1" thickBot="1">
      <c r="A16" s="45" t="s">
        <v>3</v>
      </c>
      <c r="B16" s="429" t="s">
        <v>15</v>
      </c>
      <c r="C16" s="430"/>
      <c r="D16" s="281">
        <f>SUM(D14:D14)</f>
        <v>49000</v>
      </c>
      <c r="E16" s="281">
        <f>SUM(E14:E15)</f>
        <v>49000</v>
      </c>
      <c r="F16" s="281">
        <f>SUM(F14:F14)</f>
        <v>0</v>
      </c>
      <c r="G16" s="281"/>
      <c r="H16" s="281">
        <f>SUM(H14:H15)</f>
        <v>800</v>
      </c>
      <c r="I16" s="281">
        <f>SUM(I14:I15)</f>
        <v>800</v>
      </c>
      <c r="J16" s="279">
        <f t="shared" si="0"/>
        <v>49800</v>
      </c>
      <c r="K16" s="280">
        <f t="shared" si="0"/>
        <v>49800</v>
      </c>
      <c r="L16" s="49"/>
    </row>
    <row r="17" spans="1:11" s="46" customFormat="1" ht="27" customHeight="1" thickBot="1">
      <c r="A17" s="186" t="s">
        <v>129</v>
      </c>
      <c r="B17" s="429" t="s">
        <v>115</v>
      </c>
      <c r="C17" s="430"/>
      <c r="D17" s="305">
        <f>SUM(D16,D13)</f>
        <v>76266</v>
      </c>
      <c r="E17" s="281">
        <f>SUM(E16,E13)</f>
        <v>76266</v>
      </c>
      <c r="F17" s="300">
        <f>SUM(F16,F13)</f>
        <v>0</v>
      </c>
      <c r="G17" s="300"/>
      <c r="H17" s="281">
        <f>SUM(H16,H13)</f>
        <v>800</v>
      </c>
      <c r="I17" s="281">
        <f>SUM(I16,I13)</f>
        <v>800</v>
      </c>
      <c r="J17" s="281">
        <f t="shared" si="0"/>
        <v>77066</v>
      </c>
      <c r="K17" s="281">
        <f t="shared" si="0"/>
        <v>77066</v>
      </c>
    </row>
    <row r="20" ht="12.75">
      <c r="K20" s="11"/>
    </row>
  </sheetData>
  <sheetProtection/>
  <mergeCells count="20">
    <mergeCell ref="F6:G7"/>
    <mergeCell ref="H9:I9"/>
    <mergeCell ref="H2:K2"/>
    <mergeCell ref="J6:K7"/>
    <mergeCell ref="D6:E7"/>
    <mergeCell ref="B14:C14"/>
    <mergeCell ref="B10:C10"/>
    <mergeCell ref="B11:C11"/>
    <mergeCell ref="B12:C12"/>
    <mergeCell ref="B13:C13"/>
    <mergeCell ref="F9:G9"/>
    <mergeCell ref="A3:K3"/>
    <mergeCell ref="B17:C17"/>
    <mergeCell ref="B16:C16"/>
    <mergeCell ref="H6:I7"/>
    <mergeCell ref="B15:C15"/>
    <mergeCell ref="J9:K9"/>
    <mergeCell ref="A6:C8"/>
    <mergeCell ref="D9:E9"/>
    <mergeCell ref="A9:C9"/>
  </mergeCells>
  <printOptions/>
  <pageMargins left="0.6692913385826772" right="0.5511811023622047" top="0.2362204724409449" bottom="0.3937007874015748" header="0.15748031496062992" footer="0.275590551181102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szedlak.krisztina</dc:creator>
  <cp:keywords/>
  <dc:description/>
  <cp:lastModifiedBy>Morvai Éva</cp:lastModifiedBy>
  <cp:lastPrinted>2015-01-26T14:29:39Z</cp:lastPrinted>
  <dcterms:created xsi:type="dcterms:W3CDTF">2011-02-03T10:02:06Z</dcterms:created>
  <dcterms:modified xsi:type="dcterms:W3CDTF">2015-02-02T07:39:55Z</dcterms:modified>
  <cp:category/>
  <cp:version/>
  <cp:contentType/>
  <cp:contentStatus/>
</cp:coreProperties>
</file>