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6" activeTab="16"/>
  </bookViews>
  <sheets>
    <sheet name="1.1.sz.mell." sheetId="1" r:id="rId1"/>
    <sheet name="Bevételek 1.a" sheetId="2" r:id="rId2"/>
    <sheet name="Kiadások 1.b" sheetId="3" r:id="rId3"/>
    <sheet name="2.1.sz.mell  " sheetId="4" r:id="rId4"/>
    <sheet name="2.2.sz.mell  " sheetId="5" r:id="rId5"/>
    <sheet name="Maradványkimut. 3." sheetId="6" r:id="rId6"/>
    <sheet name="Eredmény 4." sheetId="7" r:id="rId7"/>
    <sheet name="Vagyon5.a" sheetId="8" r:id="rId8"/>
    <sheet name="Vagyon5.b" sheetId="9" r:id="rId9"/>
    <sheet name="5.c mell." sheetId="10" r:id="rId10"/>
    <sheet name="6. számú" sheetId="11" r:id="rId11"/>
    <sheet name="7. sz.mell." sheetId="12" r:id="rId12"/>
    <sheet name="8- számú" sheetId="13" r:id="rId13"/>
    <sheet name="9.számú" sheetId="14" r:id="rId14"/>
    <sheet name="10-11.sz. mell." sheetId="15" r:id="rId15"/>
    <sheet name="12. sz. mell." sheetId="16" r:id="rId16"/>
    <sheet name="13. sz. mell." sheetId="17" r:id="rId17"/>
    <sheet name="14. sz. mell." sheetId="18" r:id="rId18"/>
    <sheet name="15. sz. mell." sheetId="19" r:id="rId19"/>
    <sheet name="16.sz. melléklet" sheetId="20" r:id="rId20"/>
  </sheets>
  <externalReferences>
    <externalReference r:id="rId23"/>
  </externalReferences>
  <definedNames>
    <definedName name="_xlfn.IFERROR" hidden="1">#NAME?</definedName>
    <definedName name="_xlnm.Print_Area" localSheetId="0">'1.1.sz.mell.'!$A$2:$F$159</definedName>
    <definedName name="_xlnm.Print_Area" localSheetId="3">'2.1.sz.mell  '!$A$1:$I$29</definedName>
  </definedNames>
  <calcPr fullCalcOnLoad="1"/>
</workbook>
</file>

<file path=xl/comments1.xml><?xml version="1.0" encoding="utf-8"?>
<comments xmlns="http://schemas.openxmlformats.org/spreadsheetml/2006/main">
  <authors>
    <author>csilla</author>
  </authors>
  <commentList>
    <comment ref="F158" authorId="0">
      <text>
        <r>
          <rPr>
            <b/>
            <sz val="9"/>
            <rFont val="Tahoma"/>
            <family val="2"/>
          </rPr>
          <t>csilla: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  <author>B?lint Edit</author>
    <author>Rendszergazda</author>
  </authors>
  <commentList>
    <comment ref="G13" authorId="0">
      <text>
        <r>
          <rPr>
            <b/>
            <sz val="9"/>
            <rFont val="Tahoma"/>
            <family val="2"/>
          </rPr>
          <t xml:space="preserve">közhasznú
Támop
Műv.Ház
Teleház
</t>
        </r>
        <r>
          <rPr>
            <sz val="9"/>
            <rFont val="Tahoma"/>
            <family val="2"/>
          </rPr>
          <t xml:space="preserve">
</t>
        </r>
      </text>
    </comment>
    <comment ref="G15" authorId="1">
      <text>
        <r>
          <rPr>
            <sz val="9"/>
            <rFont val="Tahoma"/>
            <family val="2"/>
          </rPr>
          <t xml:space="preserve">
Támop
Műv. Ház
Teleház
</t>
        </r>
      </text>
    </comment>
    <comment ref="G16" authorId="2">
      <text>
        <r>
          <rPr>
            <sz val="8"/>
            <rFont val="Tahoma"/>
            <family val="2"/>
          </rPr>
          <t xml:space="preserve">ápolási díj
Bursa
átmeneti segély
közgyógy
temetési segély 
első lakáshozjutók
</t>
        </r>
      </text>
    </comment>
    <comment ref="F19" authorId="0">
      <text>
        <r>
          <rPr>
            <sz val="9"/>
            <rFont val="Tahoma"/>
            <family val="2"/>
          </rPr>
          <t xml:space="preserve">Fénymásoló        300
Fűrész               135
Ásztal                300
</t>
        </r>
        <r>
          <rPr>
            <b/>
            <sz val="9"/>
            <rFont val="Tahoma"/>
            <family val="2"/>
          </rPr>
          <t>Össz:                735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<sst xmlns="http://schemas.openxmlformats.org/spreadsheetml/2006/main" count="1217" uniqueCount="820">
  <si>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</si>
  <si>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</si>
  <si>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</si>
  <si>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</si>
  <si>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</si>
  <si>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</si>
  <si>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</si>
  <si>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</si>
  <si>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</si>
  <si>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</si>
  <si>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</si>
  <si>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</si>
  <si>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</si>
  <si>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</si>
  <si>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</si>
  <si>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</si>
  <si>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</si>
  <si>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</si>
  <si>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</si>
  <si>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</si>
  <si>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</si>
  <si>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</si>
  <si>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</si>
  <si>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</si>
  <si>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</si>
  <si>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</si>
  <si>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</si>
  <si>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</si>
  <si>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</si>
  <si>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</si>
  <si>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</si>
  <si>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</si>
  <si>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</si>
  <si>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</si>
  <si>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</si>
  <si>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</si>
  <si>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</si>
  <si>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</si>
  <si>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</si>
  <si>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</si>
  <si>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</si>
  <si>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</si>
  <si>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</si>
  <si>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</si>
  <si>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</si>
  <si>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</si>
  <si>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</si>
  <si>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</si>
  <si>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</si>
  <si>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</si>
  <si>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</si>
  <si>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</si>
  <si>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</si>
  <si>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</si>
  <si>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</si>
  <si>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</si>
  <si>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</si>
  <si>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</si>
  <si>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</si>
  <si>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</si>
  <si>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</si>
  <si>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</si>
  <si>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</si>
  <si>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</si>
  <si>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</si>
  <si>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</si>
  <si>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</si>
  <si>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</si>
  <si>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</si>
  <si>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</si>
  <si>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</si>
  <si>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</si>
  <si>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</si>
  <si>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</si>
  <si>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</si>
  <si>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</si>
  <si>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</si>
  <si>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</si>
  <si>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</si>
  <si>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</si>
  <si>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</si>
  <si>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</si>
  <si>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</si>
  <si>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</si>
  <si>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</si>
  <si>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</si>
  <si>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</si>
  <si>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</si>
  <si>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</si>
  <si>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</si>
  <si>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</si>
  <si>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</si>
  <si>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</si>
  <si>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</si>
  <si>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</si>
  <si>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</si>
  <si>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</si>
  <si>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</si>
  <si>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</si>
  <si>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</si>
  <si>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</si>
  <si>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</si>
  <si>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</si>
  <si>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</si>
  <si>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</si>
  <si>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</si>
  <si>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</si>
  <si>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</si>
  <si>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</si>
  <si>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</si>
  <si>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</si>
  <si>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</si>
  <si>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</si>
  <si>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</si>
  <si>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</si>
  <si>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</si>
  <si>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</si>
  <si>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</si>
  <si>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</si>
  <si>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</si>
  <si>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</si>
  <si>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</si>
  <si>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</si>
  <si>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</si>
  <si>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</si>
  <si>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</si>
  <si>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</si>
  <si>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</si>
  <si>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</si>
  <si>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</si>
  <si>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</si>
  <si>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</si>
  <si>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</si>
  <si>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</si>
  <si>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</si>
  <si>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</si>
  <si>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</si>
  <si>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</si>
  <si>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</si>
  <si>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</si>
  <si>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</si>
  <si>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</si>
  <si>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</si>
  <si>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</si>
  <si>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</si>
  <si>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</si>
  <si>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</si>
  <si>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</si>
  <si>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</si>
  <si>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</si>
  <si>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</si>
  <si>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</si>
  <si>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</si>
  <si>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</si>
  <si>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</si>
  <si>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</si>
  <si>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</si>
  <si>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</si>
  <si>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</si>
  <si>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</si>
  <si>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</si>
  <si>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</si>
  <si>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</si>
  <si>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</si>
  <si>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</si>
  <si>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</si>
  <si>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</si>
  <si>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</si>
  <si>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</si>
  <si>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</si>
  <si>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</si>
  <si>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</si>
  <si>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</si>
  <si>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</si>
  <si>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</si>
  <si>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</si>
  <si>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</si>
  <si>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</si>
  <si>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</si>
  <si>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</si>
  <si>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</si>
  <si>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</si>
  <si>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</si>
  <si>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</si>
  <si>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</si>
  <si>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</si>
  <si>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</si>
  <si>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</si>
  <si>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</si>
  <si>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</si>
  <si>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</si>
  <si>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</si>
  <si>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</si>
  <si>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</si>
  <si>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</si>
  <si>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</si>
  <si>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</si>
  <si>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</si>
  <si>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</si>
  <si>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</si>
  <si>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</si>
  <si>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</si>
  <si>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</si>
  <si>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</si>
  <si>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</si>
  <si>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</si>
  <si>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</si>
  <si>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</si>
  <si>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</si>
  <si>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</si>
  <si>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</si>
  <si>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</si>
  <si>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</si>
  <si>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</si>
  <si>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</si>
  <si>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</si>
  <si>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</si>
  <si>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</si>
  <si>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</si>
  <si>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</si>
  <si>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</si>
  <si>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</si>
  <si>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</si>
  <si>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</si>
  <si>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</si>
  <si>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</si>
  <si>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</si>
  <si>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</si>
  <si>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</si>
  <si>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</si>
  <si>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</si>
  <si>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</si>
  <si>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</si>
  <si>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</si>
  <si>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</si>
  <si>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</si>
  <si>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</si>
  <si>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</si>
  <si>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</si>
  <si>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</si>
  <si>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</si>
  <si>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</si>
  <si>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</si>
  <si>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</si>
  <si>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</si>
  <si>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</si>
  <si>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</si>
  <si>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</si>
  <si>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</si>
  <si>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</si>
  <si>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</si>
  <si>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</si>
  <si>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</si>
  <si>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</si>
  <si>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</si>
  <si>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</si>
  <si>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</si>
  <si>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</si>
  <si>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</si>
  <si>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</si>
  <si>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</si>
  <si>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</si>
  <si>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</si>
  <si>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</si>
  <si>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</si>
  <si>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</si>
  <si>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</si>
  <si>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</si>
  <si>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</si>
  <si>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</si>
  <si>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</si>
  <si>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</si>
  <si>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</si>
  <si>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</si>
  <si>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</si>
  <si>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</si>
  <si>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</si>
  <si>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</si>
  <si>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</si>
  <si>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</si>
  <si>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</si>
  <si>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</si>
  <si>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</si>
  <si>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</si>
  <si>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</si>
  <si>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</si>
  <si>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</si>
  <si>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</si>
  <si>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</si>
  <si>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</si>
  <si>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</si>
  <si>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</si>
  <si>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</si>
  <si>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</si>
  <si>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</si>
  <si>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</si>
  <si>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</si>
  <si>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</si>
  <si>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</si>
  <si>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</si>
  <si>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</si>
  <si>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</si>
  <si>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</si>
  <si>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</si>
  <si>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</si>
  <si>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</si>
  <si>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</si>
  <si>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</si>
  <si>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</si>
  <si>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</si>
  <si>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</si>
  <si>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</si>
  <si>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</si>
  <si>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</si>
  <si>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</si>
  <si>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</si>
  <si>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</si>
  <si>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</si>
  <si>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</si>
  <si>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</si>
  <si>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</si>
  <si>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</si>
  <si>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</si>
  <si>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</si>
  <si>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</si>
  <si>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</si>
  <si>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</si>
  <si>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</si>
  <si>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</si>
  <si>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</si>
  <si>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</si>
  <si>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</si>
  <si>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</si>
  <si>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</si>
  <si>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</si>
  <si>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</si>
  <si>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</si>
  <si>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</si>
  <si>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</si>
  <si>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</si>
  <si>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</si>
  <si>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</si>
  <si>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</si>
  <si>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</si>
  <si>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</si>
  <si>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</si>
  <si>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</si>
  <si>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</si>
  <si>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</si>
  <si>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</si>
  <si>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</si>
  <si>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2016. évi előirányzat</t>
  </si>
  <si>
    <t>Forintban !</t>
  </si>
  <si>
    <t xml:space="preserve"> Forintban !</t>
  </si>
  <si>
    <t>2016. évi módosított előirányzat</t>
  </si>
  <si>
    <t>Forintban!</t>
  </si>
  <si>
    <t>2016.évi előirányzat</t>
  </si>
  <si>
    <t>I</t>
  </si>
  <si>
    <t>Áh. Belüli megelőlegezés foly.</t>
  </si>
  <si>
    <t xml:space="preserve">  - Visszatérítendő támogatások, kölcsönök nyújtása ÁH-n belülre</t>
  </si>
  <si>
    <t>Beruházás  megnevezése</t>
  </si>
  <si>
    <t>Térfigyelő kamera rendszer tovább bővítése</t>
  </si>
  <si>
    <t>Operatív tervek elkészíttetése</t>
  </si>
  <si>
    <t>Település rendezési terv</t>
  </si>
  <si>
    <t>ÖSSZESEN:</t>
  </si>
  <si>
    <t>Felújítás  megnevezése</t>
  </si>
  <si>
    <t>Járda út felújítás</t>
  </si>
  <si>
    <t>Egyéb tárgyi eszközök felújítása</t>
  </si>
  <si>
    <t>Önkormányzati hivatal szociális és vizes blokkjának felújítása</t>
  </si>
  <si>
    <t>ÖNO felújítása</t>
  </si>
  <si>
    <t>Teleház konditeremgépek felújítása</t>
  </si>
  <si>
    <t>2016. évi terv</t>
  </si>
  <si>
    <t>Lakásfenntartási támogatás</t>
  </si>
  <si>
    <t>Fatámogatás</t>
  </si>
  <si>
    <t>Elsőlakáshoz jutás</t>
  </si>
  <si>
    <t>Karácsonyi támogatás</t>
  </si>
  <si>
    <t>BURSA</t>
  </si>
  <si>
    <t>Iskolakezdési támogatás</t>
  </si>
  <si>
    <t>Táborozási tám.</t>
  </si>
  <si>
    <t>Középiskolás ösztöndíj</t>
  </si>
  <si>
    <t>Gyógyszer támogatás</t>
  </si>
  <si>
    <t>Létfenntartási támogatás</t>
  </si>
  <si>
    <t>Temetési segély</t>
  </si>
  <si>
    <t>Rászoruló gyermekek int. Kívüli étkeztetése</t>
  </si>
  <si>
    <t>Összesen</t>
  </si>
  <si>
    <t>Kötelező</t>
  </si>
  <si>
    <t>feladatok</t>
  </si>
  <si>
    <t>Önkormányzati igazgatás</t>
  </si>
  <si>
    <t>Köztemető fenntartás</t>
  </si>
  <si>
    <t>Közvilágítás</t>
  </si>
  <si>
    <t>Zöldterület kezelés</t>
  </si>
  <si>
    <t>Város és községgazdálkodás</t>
  </si>
  <si>
    <t>Háziorvosi alapellátás</t>
  </si>
  <si>
    <t>Könyvtári szolgáltatás</t>
  </si>
  <si>
    <t>Közművelődési</t>
  </si>
  <si>
    <t>Civil szervezetek támogatása</t>
  </si>
  <si>
    <t>Közfoglalkoztatottak</t>
  </si>
  <si>
    <t>Segélyek</t>
  </si>
  <si>
    <t>Önkorm. Elszámolásai</t>
  </si>
  <si>
    <t>Összesen:</t>
  </si>
  <si>
    <t>2016. évi módosított  előirányzat</t>
  </si>
  <si>
    <t>Szivattyú csere</t>
  </si>
  <si>
    <t>Egyéb tárgyi eszköz beszerzése</t>
  </si>
  <si>
    <t>752818</t>
  </si>
  <si>
    <t>2016. évi módosítortt előirányzat</t>
  </si>
  <si>
    <t>10917436</t>
  </si>
  <si>
    <t>Egyéb felújításra</t>
  </si>
  <si>
    <t>2016. módosított előirányzat</t>
  </si>
  <si>
    <t>Vis maior</t>
  </si>
  <si>
    <t>Köztemetés</t>
  </si>
  <si>
    <t>Erzsébet utalvány (Központi rendszer)</t>
  </si>
  <si>
    <t>6. sz. melléklet</t>
  </si>
  <si>
    <t>Szennyvíz gyűjtése, tisztítása</t>
  </si>
  <si>
    <t>Int. kívüli gyermekétk.</t>
  </si>
  <si>
    <t>Család és gyermekjóléti szolg.</t>
  </si>
  <si>
    <t>Család és gyermekjóléti központ</t>
  </si>
  <si>
    <t>Gyermekvéd-i pénzbeli és term. Ell.</t>
  </si>
  <si>
    <t>Támogató  Szolg.</t>
  </si>
  <si>
    <t>Jelzőrendszeres szolg.</t>
  </si>
  <si>
    <t>Támogatás célú finanszírozási műveletek</t>
  </si>
  <si>
    <t>Időskorúak tartós bentlakásos ellátása</t>
  </si>
  <si>
    <t xml:space="preserve">Önként vállalt </t>
  </si>
  <si>
    <t xml:space="preserve">2016. évi módosított előirányzat </t>
  </si>
  <si>
    <t>Teljesítés</t>
  </si>
  <si>
    <t>Teljesítés %-a</t>
  </si>
  <si>
    <t>Sorszám</t>
  </si>
  <si>
    <t>Önként vállalt</t>
  </si>
  <si>
    <t>Államigazgatási</t>
  </si>
  <si>
    <t>eredeti</t>
  </si>
  <si>
    <t>mód.</t>
  </si>
  <si>
    <t>teljesítés</t>
  </si>
  <si>
    <t xml:space="preserve"> Helyi önkormányzatok működésének általános támogatása</t>
  </si>
  <si>
    <t xml:space="preserve"> Települési önkorm. egyes köznev. fel. tám.</t>
  </si>
  <si>
    <t>Települési önkorm. Szoc. gyermekjóléti és gyermekétk. Fel. Tám.</t>
  </si>
  <si>
    <t xml:space="preserve">Települési önkormányzatok kulturális feladatainak támogatása </t>
  </si>
  <si>
    <t>Helyi önkormányzatok kieg. támogatásai</t>
  </si>
  <si>
    <t>Működési célú központosított előirányzatok</t>
  </si>
  <si>
    <t>Egyéb működési célú támogatások bevételei államháztartáson belülről B16</t>
  </si>
  <si>
    <t>Felhalmozási célú támogatások államháztartáson belülről B2</t>
  </si>
  <si>
    <t>Közhatalmi bevételek(11+12+16) B3</t>
  </si>
  <si>
    <t xml:space="preserve">Jövedelemadók </t>
  </si>
  <si>
    <t>12.</t>
  </si>
  <si>
    <t>Működési bevételek (18+19+20) B4</t>
  </si>
  <si>
    <t>Működési célú átvett pénzeszközök B6</t>
  </si>
  <si>
    <t>Felhalmozási célú átvett pénzeszközök B7</t>
  </si>
  <si>
    <t>Költségvetési bevételek(1+9+10+17+21+22+23)</t>
  </si>
  <si>
    <t>Maradvány igénybevétele</t>
  </si>
  <si>
    <t>ÁH. Belüli megelőlegezések</t>
  </si>
  <si>
    <t>Bevételek összesen</t>
  </si>
  <si>
    <t>Községi Önkormányzat Váralja 2016.évi bevételeinek bontása kötelező és nem kötelező feladatok szerint</t>
  </si>
  <si>
    <t xml:space="preserve"> forintban !</t>
  </si>
  <si>
    <t xml:space="preserve">B E V É T E L E K        </t>
  </si>
  <si>
    <t>1.a melléklet</t>
  </si>
  <si>
    <t xml:space="preserve"> Önkormányzatok működési tám. B11</t>
  </si>
  <si>
    <t>1.b sz. melléklet</t>
  </si>
  <si>
    <t>Sorsz.</t>
  </si>
  <si>
    <t>Kötelező feladatok</t>
  </si>
  <si>
    <t>Önként vállalt feladatok</t>
  </si>
  <si>
    <t>Államigazgatási fel.</t>
  </si>
  <si>
    <t>Eredeti</t>
  </si>
  <si>
    <t>Módosított</t>
  </si>
  <si>
    <t>5.3</t>
  </si>
  <si>
    <t>Tartalék</t>
  </si>
  <si>
    <t>6</t>
  </si>
  <si>
    <t>7</t>
  </si>
  <si>
    <t xml:space="preserve">KÖLTSÉGVETÉSI KIADÁSOK ÖSSZESEN </t>
  </si>
  <si>
    <t>Finanszírozási kiadások</t>
  </si>
  <si>
    <t>Belföldi finanszírozási kiadások</t>
  </si>
  <si>
    <t>Külföldi finanszírozási kiadások</t>
  </si>
  <si>
    <t>KIADÁSOK ÖSSZESEN</t>
  </si>
  <si>
    <t>Községi Önkormányzat Váralja 2016. évi kiadásainak bontása kötelező és nem kötelező feladatok szerint</t>
  </si>
  <si>
    <t>II. Felhalmozási célú bevételek és kiadások mérlege
(Önkormányzati szinten)</t>
  </si>
  <si>
    <t>I. Működési célú bevételek és kiadások pénzügyi mérlege
(Önkormányzati szinten)</t>
  </si>
  <si>
    <t>234500</t>
  </si>
  <si>
    <t>2656682</t>
  </si>
  <si>
    <t>1377776</t>
  </si>
  <si>
    <t>19459351</t>
  </si>
  <si>
    <t>Felújítási kiadások felújításonként</t>
  </si>
  <si>
    <t>Beruházási (felhalmozási) kiadások  beruházásonként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</si>
  <si>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</si>
  <si>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</si>
  <si>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</si>
  <si>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</si>
  <si>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</si>
  <si>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</si>
  <si>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</si>
  <si>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</si>
  <si>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</si>
  <si>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</si>
  <si>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</si>
  <si>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</si>
  <si>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</si>
  <si>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</si>
  <si>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</si>
  <si>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</si>
  <si>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</si>
  <si>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</si>
  <si>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</si>
  <si>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évi</t>
  </si>
  <si>
    <t>Tárgy évi</t>
  </si>
  <si>
    <t>Maradványkimutatás</t>
  </si>
  <si>
    <t>3. sz. melléklet</t>
  </si>
  <si>
    <t>Előző időszak</t>
  </si>
  <si>
    <t>Módosí-tások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</si>
  <si>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</si>
  <si>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</si>
  <si>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</si>
  <si>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</si>
  <si>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</si>
  <si>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</si>
  <si>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</si>
  <si>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</si>
  <si>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</si>
  <si>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</si>
  <si>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</si>
  <si>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</si>
  <si>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</si>
  <si>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</si>
  <si>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</si>
  <si>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</si>
  <si>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</si>
  <si>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</si>
  <si>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VI        Értékcsökkenési leírás</t>
  </si>
  <si>
    <t>08 Felhalmozási célú támogatások eredményszemléletű bevételei</t>
  </si>
  <si>
    <t>18        Részesedésekből származó eredményszemléletű bevételek, árfolyam nyereségek</t>
  </si>
  <si>
    <t>20        Kapott (járó) kamatok és kamatjellegű eredményszemléletű bevételek</t>
  </si>
  <si>
    <t>24        Fizetendő kamatok és kamatjellegű ráfordítások</t>
  </si>
  <si>
    <t>26        Pénzügyi műveletek egyéb ráfordításai (&gt;=21a) (31&gt;=32)</t>
  </si>
  <si>
    <t>26a        - ebből: lekötött bankbetétek mérlegfordulónapi értékelése során megállapított (nem realizált) árfolyamvesztesége</t>
  </si>
  <si>
    <t xml:space="preserve">C)        MÉRLEG SZERINTI EREDMÉNY (=±A±B) </t>
  </si>
  <si>
    <t xml:space="preserve">B)        PÉNZÜGYI MŰVELETEK EREDMÉNYE (=VIII-IX) </t>
  </si>
  <si>
    <t xml:space="preserve">IX        Pénzügyi műveletek ráfordításai (=22+23+24+25+26) </t>
  </si>
  <si>
    <t xml:space="preserve">VIII        Pénzügyi műveletek eredményszemléletű bevételei (=17+18+19+20+21) </t>
  </si>
  <si>
    <t xml:space="preserve">A) TEVÉKENYSÉGEK EREDMÉNYE (=I±II+III-IV-V-VI-VII) </t>
  </si>
  <si>
    <t xml:space="preserve">V        Személyi jellegű ráfordítások (=14+15+16) </t>
  </si>
  <si>
    <t>14        Bérköltség</t>
  </si>
  <si>
    <t>16        Bérjárulékok</t>
  </si>
  <si>
    <t>11        Igénybe vett szolgáltatások értéke</t>
  </si>
  <si>
    <t xml:space="preserve">IV        Anyagjellegű ráfordítások (=10+11+12+13) </t>
  </si>
  <si>
    <t xml:space="preserve">III        Egyéb eredményszemléletű bevételek (=06+07+08+9) </t>
  </si>
  <si>
    <t xml:space="preserve">II        Aktivált saját teljesítmények értéke (=±04+05) </t>
  </si>
  <si>
    <t xml:space="preserve">I        Tevékenység nettó eredményszemléletű bevétele (=01+02+03) </t>
  </si>
  <si>
    <t>VII       Egyéb ráfordítások</t>
  </si>
  <si>
    <t>15        Személyi jellegű egyéb kifizetések</t>
  </si>
  <si>
    <t>10        Anyagköltség</t>
  </si>
  <si>
    <t>25        Részesedések, értékpapírok, pénzeszközök értékvesztése</t>
  </si>
  <si>
    <t>ESZKÖZÖK</t>
  </si>
  <si>
    <t xml:space="preserve">A </t>
  </si>
  <si>
    <t>01.</t>
  </si>
  <si>
    <t>02.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</si>
  <si>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</si>
  <si>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</si>
  <si>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</si>
  <si>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</si>
  <si>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</si>
  <si>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</si>
  <si>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</si>
  <si>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</si>
  <si>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</si>
  <si>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08.</t>
  </si>
  <si>
    <t>2.1. Forgalomképtelen gépek, berendezések, felszerelések, járművek</t>
  </si>
  <si>
    <t>09.</t>
  </si>
  <si>
    <t>2.2. Nemzetgazdasági szempontból kiemelt jelentőségű gépek, berendezések,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</si>
  <si>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</si>
  <si>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</si>
  <si>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</si>
  <si>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</si>
  <si>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</si>
  <si>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</si>
  <si>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</si>
  <si>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</si>
  <si>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</si>
  <si>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</si>
  <si>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5.1. Forgalomképtelen tárgyi eszközök értékhelyesbítése</t>
  </si>
  <si>
    <t>5.2. Nemzetgazdasági szempontból kiemelt jelentőségű tárgyi eszközök  értékhelyesbítése</t>
  </si>
  <si>
    <t>5.3. Korlátozottan forgalomképes tárgyi eszközök értékhelyesbítése</t>
  </si>
  <si>
    <t>5.4. Üzleti tárgyi eszközök értékhelyesbítése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</si>
  <si>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</si>
  <si>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</si>
  <si>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</si>
  <si>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</si>
  <si>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</si>
  <si>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</si>
  <si>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</si>
  <si>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</si>
  <si>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</si>
  <si>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</si>
  <si>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</si>
  <si>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</si>
  <si>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</si>
  <si>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</si>
  <si>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</si>
  <si>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</si>
  <si>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</si>
  <si>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</si>
  <si>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</si>
  <si>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</si>
  <si>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</si>
  <si>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</si>
  <si>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</si>
  <si>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</si>
  <si>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</si>
  <si>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</si>
  <si>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</si>
  <si>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</si>
  <si>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</si>
  <si>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</si>
  <si>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</si>
  <si>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</si>
  <si>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</si>
  <si>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</si>
  <si>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</si>
  <si>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</si>
  <si>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</si>
  <si>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49.</t>
  </si>
  <si>
    <t>50.</t>
  </si>
  <si>
    <t>51.</t>
  </si>
  <si>
    <t>52.</t>
  </si>
  <si>
    <t>C) PÉNZESZKÖZÖK (49+50+51+52)</t>
  </si>
  <si>
    <t>53.</t>
  </si>
  <si>
    <t>54.</t>
  </si>
  <si>
    <t>55.</t>
  </si>
  <si>
    <t>56.</t>
  </si>
  <si>
    <t>D) KÖVETELÉSEK (54+55+56)</t>
  </si>
  <si>
    <t>57.</t>
  </si>
  <si>
    <t xml:space="preserve">E) EGYÉB SAJÁTOS ESZKÖZOLDALI ELSZÁMOLÁSOK </t>
  </si>
  <si>
    <t>60.</t>
  </si>
  <si>
    <t>F) AKTÍV IDŐBELI ELHATÁROLÁSOK</t>
  </si>
  <si>
    <t>61.</t>
  </si>
  <si>
    <t>ESZKÖZÖK ÖSSZESEN  (45+48+53+57+60+61)</t>
  </si>
  <si>
    <t>62.</t>
  </si>
  <si>
    <t>VAGYONKIMUTATÁS 2016. év</t>
  </si>
  <si>
    <t>FORRÁSOK</t>
  </si>
  <si>
    <t>V. Eszközök értékhelyesbítésének forrása</t>
  </si>
  <si>
    <t>VI. Mérleg szerinti eredmény</t>
  </si>
  <si>
    <t>G) SAJÁT TŐKE (01+….+06)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</si>
  <si>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</si>
  <si>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</si>
  <si>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</si>
  <si>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</si>
  <si>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</si>
  <si>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Több évre kiható döntésekből származó kötelezettségek, célok szerint, évenkénti bontásban</t>
  </si>
  <si>
    <t>Kötelezettség jogcíme</t>
  </si>
  <si>
    <t>Kötelezettség-vállalás éve</t>
  </si>
  <si>
    <t>Kötelezettségek a következő években</t>
  </si>
  <si>
    <t>Összesen (6+7+8+9)</t>
  </si>
  <si>
    <t>Működési célú hiteltörlesztés (tőke+kamat)</t>
  </si>
  <si>
    <t>Felhalmozási célú hiteltörlesztés ( tőke+kamat)</t>
  </si>
  <si>
    <t>Beruházás célonként</t>
  </si>
  <si>
    <t>Ingatlan felújítás</t>
  </si>
  <si>
    <t>Ingatlan felújítása ÖNO</t>
  </si>
  <si>
    <t>Összesen (1+2+3+4)</t>
  </si>
  <si>
    <t>7. számú melléklet</t>
  </si>
  <si>
    <t>Az önkormányzat által nyújtott közvetett támogatások</t>
  </si>
  <si>
    <t>Tényleges</t>
  </si>
  <si>
    <t>Ellátottak térítési díjának elengedése</t>
  </si>
  <si>
    <t>Ellátottak kártérítésének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</si>
  <si>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</si>
  <si>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</si>
  <si>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</si>
  <si>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</si>
  <si>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Adósság állomány alakulása lejárat, eszközök, bel- és külföldi hitelezők szerinti bontásban 
2014. december 31-én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</si>
  <si>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</si>
  <si>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</si>
  <si>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</si>
  <si>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</si>
  <si>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</si>
  <si>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</si>
  <si>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</si>
  <si>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</si>
  <si>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</si>
  <si>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</si>
  <si>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</si>
  <si>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</si>
  <si>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</si>
  <si>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</si>
  <si>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</si>
  <si>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</si>
  <si>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</si>
  <si>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</si>
  <si>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</si>
  <si>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</si>
  <si>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</si>
  <si>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</si>
  <si>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</si>
  <si>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</si>
  <si>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</si>
  <si>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</si>
  <si>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</si>
  <si>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</si>
  <si>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 2014. dec. 31-én</t>
  </si>
  <si>
    <t>Hitel, kölcsön állomány december 31-én</t>
  </si>
  <si>
    <t>2016. után</t>
  </si>
  <si>
    <t>2015.</t>
  </si>
  <si>
    <t>2016.</t>
  </si>
  <si>
    <t xml:space="preserve">Rövid lejáratú </t>
  </si>
  <si>
    <t>............................</t>
  </si>
  <si>
    <t>Hosszú lejáratú</t>
  </si>
  <si>
    <t>Összesen (1+6)</t>
  </si>
  <si>
    <t>13. sz. melléklet</t>
  </si>
  <si>
    <t xml:space="preserve">2016. évi ellátottak juttatásai </t>
  </si>
  <si>
    <t>2016. évi cofogos kiadások</t>
  </si>
  <si>
    <t>Kölcsön állomány alakulása 2016. évben</t>
  </si>
  <si>
    <t>2016 előtt teljesítés</t>
  </si>
  <si>
    <t>2016. évi teljesítés</t>
  </si>
  <si>
    <t xml:space="preserve">A/ I. Immateriális javak </t>
  </si>
  <si>
    <t>A/II. Tárgyi eszközök (03+08+13+18+23)</t>
  </si>
  <si>
    <t>A/II/1. Ingatlanok és kapcsolódó vagyoni értékű jogok   (04+05+06+07)</t>
  </si>
  <si>
    <t>A/II/2. Gépek, berendezések, felszerelések, járművek (09+10+11+12)</t>
  </si>
  <si>
    <t>A/II/3. Tenyészállatok (14+15+16+17)</t>
  </si>
  <si>
    <t>A/II/4. Beruházások, felújítások (19+20+21+22)</t>
  </si>
  <si>
    <t>A/II/5. Tárgyi eszközök értékhelyesbítése (24+25+26+27)</t>
  </si>
  <si>
    <t>A/III. Befektetett pénzügyi eszközök (29+34+39)</t>
  </si>
  <si>
    <t>A/III/1. Tartós részesedések (30+31+32+33)</t>
  </si>
  <si>
    <t>A/III/2. Tartós hitelviszonyt megtestesítő értékpapírok (35+36+37+38)</t>
  </si>
  <si>
    <t>A/III/3. Befektetett pénzügyi eszközök értékhelyesbítése (40+41+42+43)</t>
  </si>
  <si>
    <t>A/IV. Koncesszióba, vagyonkezelésbe adott eszközök</t>
  </si>
  <si>
    <t>C/I. Lekötött bankbetétek</t>
  </si>
  <si>
    <t>C/II. Pénztárak, csekkek, betétkönyvek</t>
  </si>
  <si>
    <t>C/III. Forintszámlák</t>
  </si>
  <si>
    <t>C/IV. Devizaszámlák</t>
  </si>
  <si>
    <t>D/I. Költségvetési évben esedékes követelések</t>
  </si>
  <si>
    <t>D/II. Költségvetési évet követően esedékes követelések</t>
  </si>
  <si>
    <t>D/III. Követelés jellegű sajátos elszámolások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</si>
  <si>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</si>
  <si>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</si>
  <si>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</si>
  <si>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</si>
  <si>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</si>
  <si>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</si>
  <si>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</si>
  <si>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2019 év után</t>
  </si>
  <si>
    <t>Hivatal felújítása</t>
  </si>
  <si>
    <t>Járda felújítás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</si>
  <si>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</si>
  <si>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</si>
  <si>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</si>
  <si>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</si>
  <si>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</si>
  <si>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 Községi Önkormányzat Váralja tulajdonában álló gazdálkodó szervezetek működéséből származó kötelezettségek és részesedések alakulása</t>
  </si>
  <si>
    <t>14. sz. melléklet</t>
  </si>
  <si>
    <t>8. sz. melléklet</t>
  </si>
  <si>
    <t>9.sz. melléklet</t>
  </si>
  <si>
    <t>12. sz. melléklet</t>
  </si>
  <si>
    <t>E S Z K Ö Z Ö 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</si>
  <si>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</si>
  <si>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</si>
  <si>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</si>
  <si>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</si>
  <si>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</si>
  <si>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</si>
  <si>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</si>
  <si>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</si>
  <si>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</si>
  <si>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</si>
  <si>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</si>
  <si>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</si>
  <si>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</si>
  <si>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</si>
  <si>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</si>
  <si>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</si>
  <si>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</si>
  <si>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</si>
  <si>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</si>
  <si>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</si>
  <si>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</si>
  <si>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</si>
  <si>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</si>
  <si>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</si>
  <si>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</si>
  <si>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</si>
  <si>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</si>
  <si>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</si>
  <si>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</si>
  <si>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</si>
  <si>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</si>
  <si>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</si>
  <si>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</si>
  <si>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VÁRALJA KÖZSÉG ÖNKORMÁNYZATA
EGYSZERŰSÍTETT MÉRLEG 2016. ÉV</t>
  </si>
  <si>
    <t>forintban !</t>
  </si>
  <si>
    <t>15. sz. melléklet</t>
  </si>
  <si>
    <t>10. sz. melléklet</t>
  </si>
  <si>
    <t>11. sz. melléklet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</si>
  <si>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</si>
  <si>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</si>
  <si>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</si>
  <si>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</si>
  <si>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</si>
  <si>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</si>
  <si>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</si>
  <si>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</si>
  <si>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</si>
  <si>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</si>
  <si>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</si>
  <si>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</si>
  <si>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</si>
  <si>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</si>
  <si>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</si>
  <si>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</si>
  <si>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</si>
  <si>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</si>
  <si>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</si>
  <si>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</si>
  <si>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</si>
  <si>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</si>
  <si>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PÉNZESZKÖZÖK VÁLTOZÁSÁNAK LEVEZETÉSE</t>
  </si>
  <si>
    <t>Összeg  ( Ft )</t>
  </si>
  <si>
    <r>
      <t>Pénzkészlet 2016.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</si>
  <si>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</si>
  <si>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</si>
  <si>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</si>
  <si>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</si>
  <si>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</si>
  <si>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r>
      <t>Záró pénzkészlet 2016. december 31-én
e</t>
    </r>
    <r>
      <rPr>
        <i/>
        <sz val="10"/>
        <rFont val="Times New Roman CE"/>
        <family val="0"/>
      </rPr>
      <t>bből:</t>
    </r>
  </si>
  <si>
    <t>16.sz. melléklet</t>
  </si>
  <si>
    <t>Gépjárműadók</t>
  </si>
  <si>
    <t>Értékesítési és forgalmi adók</t>
  </si>
  <si>
    <t>5.a. sz. melléklet</t>
  </si>
  <si>
    <t>5.b. sz. melléklet</t>
  </si>
  <si>
    <t>5.c. sz. melléklet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</si>
</sst>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  <numFmt numFmtId="175" formatCode="00"/>
    <numFmt numFmtId="176" formatCode="#,###__;\-#,###__"/>
    <numFmt numFmtId="177" formatCode="#,###\ _F_t;\-#,###\ _F_t"/>
    <numFmt numFmtId="178" formatCode="#,###__;\-\ #,###__"/>
    <numFmt numFmtId="179" formatCode="#,###__"/>
  </numFmts>
  <fonts count="10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4"/>
      <name val="Times New Roman CE"/>
      <family val="0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1"/>
      <name val="Times New Roman CE"/>
      <family val="0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2" borderId="7" applyNumberFormat="0" applyFont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8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9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0">
    <xf numFmtId="0" fontId="0" fillId="0" borderId="0" xfId="0" applyAlignment="1">
      <alignment/>
    </xf>
    <xf numFmtId="0" fontId="10" fillId="0" borderId="10" xfId="65" applyFont="1" applyFill="1" applyBorder="1" applyAlignment="1" applyProtection="1">
      <alignment horizontal="left" vertical="center" wrapText="1" indent="1"/>
      <protection/>
    </xf>
    <xf numFmtId="0" fontId="10" fillId="0" borderId="11" xfId="65" applyFont="1" applyFill="1" applyBorder="1" applyAlignment="1" applyProtection="1">
      <alignment horizontal="left" vertical="center" wrapText="1" indent="1"/>
      <protection/>
    </xf>
    <xf numFmtId="0" fontId="10" fillId="0" borderId="12" xfId="65" applyFont="1" applyFill="1" applyBorder="1" applyAlignment="1" applyProtection="1">
      <alignment horizontal="left" vertical="center" wrapText="1" indent="1"/>
      <protection/>
    </xf>
    <xf numFmtId="0" fontId="10" fillId="0" borderId="13" xfId="65" applyFont="1" applyFill="1" applyBorder="1" applyAlignment="1" applyProtection="1">
      <alignment horizontal="left" vertical="center" wrapText="1" indent="1"/>
      <protection/>
    </xf>
    <xf numFmtId="0" fontId="10" fillId="0" borderId="14" xfId="65" applyFont="1" applyFill="1" applyBorder="1" applyAlignment="1" applyProtection="1">
      <alignment horizontal="left" vertical="center" wrapText="1" indent="1"/>
      <protection/>
    </xf>
    <xf numFmtId="0" fontId="10" fillId="0" borderId="15" xfId="65" applyFont="1" applyFill="1" applyBorder="1" applyAlignment="1" applyProtection="1">
      <alignment horizontal="left" vertical="center" wrapText="1" indent="1"/>
      <protection/>
    </xf>
    <xf numFmtId="49" fontId="10" fillId="0" borderId="16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5" applyFont="1" applyFill="1" applyBorder="1" applyAlignment="1" applyProtection="1">
      <alignment horizontal="left" vertical="center" wrapText="1" indent="1"/>
      <protection/>
    </xf>
    <xf numFmtId="0" fontId="9" fillId="0" borderId="22" xfId="65" applyFont="1" applyFill="1" applyBorder="1" applyAlignment="1" applyProtection="1">
      <alignment horizontal="left" vertical="center" wrapText="1" indent="1"/>
      <protection/>
    </xf>
    <xf numFmtId="0" fontId="9" fillId="0" borderId="23" xfId="65" applyFont="1" applyFill="1" applyBorder="1" applyAlignment="1" applyProtection="1">
      <alignment horizontal="left" vertical="center" wrapText="1" indent="1"/>
      <protection/>
    </xf>
    <xf numFmtId="0" fontId="9" fillId="0" borderId="24" xfId="65" applyFont="1" applyFill="1" applyBorder="1" applyAlignment="1" applyProtection="1">
      <alignment horizontal="left" vertical="center" wrapText="1" indent="1"/>
      <protection/>
    </xf>
    <xf numFmtId="0" fontId="4" fillId="0" borderId="22" xfId="65" applyFont="1" applyFill="1" applyBorder="1" applyAlignment="1" applyProtection="1">
      <alignment horizontal="center" vertical="center" wrapText="1"/>
      <protection/>
    </xf>
    <xf numFmtId="0" fontId="4" fillId="0" borderId="23" xfId="65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3" xfId="65" applyFont="1" applyFill="1" applyBorder="1" applyAlignment="1" applyProtection="1">
      <alignment vertical="center" wrapText="1"/>
      <protection/>
    </xf>
    <xf numFmtId="0" fontId="9" fillId="0" borderId="25" xfId="65" applyFont="1" applyFill="1" applyBorder="1" applyAlignment="1" applyProtection="1">
      <alignment vertical="center" wrapText="1"/>
      <protection/>
    </xf>
    <xf numFmtId="0" fontId="9" fillId="0" borderId="22" xfId="65" applyFont="1" applyFill="1" applyBorder="1" applyAlignment="1" applyProtection="1">
      <alignment horizontal="center" vertical="center" wrapText="1"/>
      <protection/>
    </xf>
    <xf numFmtId="0" fontId="9" fillId="0" borderId="23" xfId="65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5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164" fontId="9" fillId="0" borderId="26" xfId="65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5" fillId="0" borderId="0" xfId="65" applyFont="1" applyFill="1" applyProtection="1">
      <alignment/>
      <protection/>
    </xf>
    <xf numFmtId="0" fontId="5" fillId="0" borderId="0" xfId="65" applyFont="1" applyFill="1" applyAlignment="1" applyProtection="1">
      <alignment horizontal="right" vertical="center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65" applyFont="1" applyFill="1" applyBorder="1" applyAlignment="1" applyProtection="1">
      <alignment horizontal="center" vertical="center" wrapText="1"/>
      <protection/>
    </xf>
    <xf numFmtId="0" fontId="9" fillId="0" borderId="25" xfId="65" applyFont="1" applyFill="1" applyBorder="1" applyAlignment="1" applyProtection="1">
      <alignment horizontal="center" vertical="center" wrapText="1"/>
      <protection/>
    </xf>
    <xf numFmtId="0" fontId="5" fillId="0" borderId="0" xfId="65" applyFill="1" applyProtection="1">
      <alignment/>
      <protection/>
    </xf>
    <xf numFmtId="0" fontId="10" fillId="0" borderId="0" xfId="65" applyFont="1" applyFill="1" applyProtection="1">
      <alignment/>
      <protection/>
    </xf>
    <xf numFmtId="0" fontId="0" fillId="0" borderId="0" xfId="65" applyFont="1" applyFill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5" fillId="0" borderId="0" xfId="65" applyFill="1" applyAlignment="1" applyProtection="1">
      <alignment/>
      <protection/>
    </xf>
    <xf numFmtId="0" fontId="3" fillId="0" borderId="0" xfId="65" applyFont="1" applyFill="1" applyProtection="1">
      <alignment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 quotePrefix="1">
      <alignment horizontal="left" wrapText="1" inden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9" fillId="0" borderId="28" xfId="65" applyFont="1" applyFill="1" applyBorder="1" applyAlignment="1" applyProtection="1">
      <alignment horizontal="left" vertical="center" wrapText="1" indent="1"/>
      <protection/>
    </xf>
    <xf numFmtId="0" fontId="9" fillId="0" borderId="34" xfId="65" applyFont="1" applyFill="1" applyBorder="1" applyAlignment="1" applyProtection="1">
      <alignment vertical="center" wrapText="1"/>
      <protection/>
    </xf>
    <xf numFmtId="0" fontId="10" fillId="0" borderId="35" xfId="65" applyFont="1" applyFill="1" applyBorder="1" applyAlignment="1" applyProtection="1">
      <alignment horizontal="left" vertical="center" wrapText="1" indent="7"/>
      <protection/>
    </xf>
    <xf numFmtId="0" fontId="9" fillId="0" borderId="22" xfId="65" applyFont="1" applyFill="1" applyBorder="1" applyAlignment="1" applyProtection="1">
      <alignment horizontal="left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textRotation="180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0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36" xfId="0" applyNumberFormat="1" applyFont="1" applyFill="1" applyBorder="1" applyAlignment="1" applyProtection="1">
      <alignment vertical="center" wrapText="1"/>
      <protection/>
    </xf>
    <xf numFmtId="164" fontId="1" fillId="0" borderId="37" xfId="0" applyNumberFormat="1" applyFont="1" applyFill="1" applyBorder="1" applyAlignment="1" applyProtection="1">
      <alignment vertical="center" wrapText="1"/>
      <protection/>
    </xf>
    <xf numFmtId="164" fontId="1" fillId="0" borderId="23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 quotePrefix="1">
      <alignment vertical="center" wrapText="1"/>
      <protection locked="0"/>
    </xf>
    <xf numFmtId="164" fontId="10" fillId="0" borderId="43" xfId="0" applyNumberFormat="1" applyFont="1" applyFill="1" applyBorder="1" applyAlignment="1" applyProtection="1">
      <alignment vertical="center" wrapText="1"/>
      <protection locked="0"/>
    </xf>
    <xf numFmtId="164" fontId="9" fillId="0" borderId="44" xfId="0" applyNumberFormat="1" applyFont="1" applyFill="1" applyBorder="1" applyAlignment="1" applyProtection="1">
      <alignment vertical="center" wrapText="1"/>
      <protection/>
    </xf>
    <xf numFmtId="0" fontId="4" fillId="0" borderId="44" xfId="65" applyFont="1" applyFill="1" applyBorder="1" applyAlignment="1" applyProtection="1">
      <alignment horizontal="center" vertical="center" wrapText="1"/>
      <protection/>
    </xf>
    <xf numFmtId="0" fontId="9" fillId="0" borderId="45" xfId="65" applyFont="1" applyFill="1" applyBorder="1" applyAlignment="1" applyProtection="1">
      <alignment horizontal="center" vertical="center" wrapText="1"/>
      <protection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65" applyFont="1" applyFill="1" applyBorder="1" applyAlignment="1" applyProtection="1">
      <alignment horizontal="center" vertical="center" wrapText="1"/>
      <protection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4" xfId="65" applyFont="1" applyFill="1" applyBorder="1" applyAlignment="1" applyProtection="1">
      <alignment horizontal="center" vertical="center" wrapText="1"/>
      <protection/>
    </xf>
    <xf numFmtId="164" fontId="9" fillId="0" borderId="45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0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25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65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3"/>
      <protection/>
    </xf>
    <xf numFmtId="0" fontId="10" fillId="0" borderId="12" xfId="65" applyFont="1" applyFill="1" applyBorder="1" applyAlignment="1" applyProtection="1">
      <alignment horizontal="left" vertical="center" wrapText="1" indent="3"/>
      <protection/>
    </xf>
    <xf numFmtId="0" fontId="10" fillId="0" borderId="11" xfId="65" applyFont="1" applyFill="1" applyBorder="1" applyAlignment="1" applyProtection="1">
      <alignment horizontal="left" vertical="center" wrapText="1" indent="3"/>
      <protection/>
    </xf>
    <xf numFmtId="0" fontId="10" fillId="0" borderId="15" xfId="65" applyFont="1" applyFill="1" applyBorder="1" applyAlignment="1" applyProtection="1">
      <alignment horizontal="left" vertical="center" wrapText="1" indent="3"/>
      <protection/>
    </xf>
    <xf numFmtId="0" fontId="10" fillId="0" borderId="11" xfId="65" applyFont="1" applyFill="1" applyBorder="1" applyAlignment="1" applyProtection="1">
      <alignment horizontal="left" indent="3"/>
      <protection/>
    </xf>
    <xf numFmtId="0" fontId="4" fillId="0" borderId="26" xfId="65" applyFont="1" applyFill="1" applyBorder="1" applyAlignment="1" applyProtection="1">
      <alignment horizontal="center" vertical="center" wrapText="1"/>
      <protection/>
    </xf>
    <xf numFmtId="0" fontId="9" fillId="0" borderId="52" xfId="65" applyFont="1" applyFill="1" applyBorder="1" applyAlignment="1" applyProtection="1">
      <alignment horizontal="center" vertical="center" wrapText="1"/>
      <protection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9" fillId="0" borderId="53" xfId="65" applyFont="1" applyFill="1" applyBorder="1" applyAlignment="1" applyProtection="1">
      <alignment horizontal="center" vertical="center" wrapText="1"/>
      <protection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54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54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7" xfId="65" applyFont="1" applyFill="1" applyBorder="1" applyAlignment="1" applyProtection="1">
      <alignment horizontal="center" vertical="center" wrapText="1"/>
      <protection/>
    </xf>
    <xf numFmtId="164" fontId="9" fillId="0" borderId="5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55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65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6" xfId="65" applyFont="1" applyFill="1" applyBorder="1" applyAlignment="1" applyProtection="1">
      <alignment horizontal="center" vertical="center" wrapText="1"/>
      <protection/>
    </xf>
    <xf numFmtId="164" fontId="9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10" fillId="0" borderId="54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" fillId="0" borderId="26" xfId="0" applyNumberFormat="1" applyFont="1" applyFill="1" applyBorder="1" applyAlignment="1" applyProtection="1">
      <alignment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34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64" applyFont="1" applyBorder="1" applyAlignment="1">
      <alignment vertical="top" wrapText="1"/>
      <protection/>
    </xf>
    <xf numFmtId="174" fontId="22" fillId="0" borderId="11" xfId="43" applyNumberFormat="1" applyFont="1" applyBorder="1" applyAlignment="1">
      <alignment vertical="top" wrapText="1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51" xfId="0" applyBorder="1" applyAlignment="1">
      <alignment/>
    </xf>
    <xf numFmtId="0" fontId="25" fillId="0" borderId="0" xfId="0" applyFont="1" applyAlignment="1">
      <alignment horizontal="right"/>
    </xf>
    <xf numFmtId="164" fontId="10" fillId="0" borderId="59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41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60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3" xfId="0" applyNumberFormat="1" applyFont="1" applyFill="1" applyBorder="1" applyAlignment="1" applyProtection="1">
      <alignment horizontal="left" vertical="center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horizontal="right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textRotation="180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7" xfId="0" applyNumberFormat="1" applyFont="1" applyFill="1" applyBorder="1" applyAlignment="1" applyProtection="1">
      <alignment horizontal="left" vertical="center" wrapText="1"/>
      <protection/>
    </xf>
    <xf numFmtId="49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22" fillId="0" borderId="11" xfId="0" applyNumberFormat="1" applyFont="1" applyBorder="1" applyAlignment="1">
      <alignment vertical="center"/>
    </xf>
    <xf numFmtId="174" fontId="21" fillId="0" borderId="11" xfId="43" applyNumberFormat="1" applyFont="1" applyBorder="1" applyAlignment="1">
      <alignment vertical="center"/>
    </xf>
    <xf numFmtId="174" fontId="21" fillId="0" borderId="11" xfId="43" applyNumberFormat="1" applyFont="1" applyBorder="1" applyAlignment="1">
      <alignment vertical="center" wrapText="1"/>
    </xf>
    <xf numFmtId="9" fontId="10" fillId="0" borderId="57" xfId="65" applyNumberFormat="1" applyFont="1" applyFill="1" applyBorder="1" applyAlignment="1" applyProtection="1">
      <alignment horizontal="right" vertical="center" indent="1"/>
      <protection/>
    </xf>
    <xf numFmtId="9" fontId="9" fillId="0" borderId="26" xfId="65" applyNumberFormat="1" applyFont="1" applyFill="1" applyBorder="1" applyAlignment="1" applyProtection="1">
      <alignment horizontal="right" vertical="center" wrapText="1" indent="1"/>
      <protection/>
    </xf>
    <xf numFmtId="9" fontId="10" fillId="0" borderId="61" xfId="65" applyNumberFormat="1" applyFont="1" applyFill="1" applyBorder="1" applyAlignment="1" applyProtection="1">
      <alignment horizontal="right" vertical="center" indent="1"/>
      <protection/>
    </xf>
    <xf numFmtId="9" fontId="10" fillId="0" borderId="62" xfId="65" applyNumberFormat="1" applyFont="1" applyFill="1" applyBorder="1" applyAlignment="1" applyProtection="1">
      <alignment horizontal="right" vertical="center" indent="1"/>
      <protection/>
    </xf>
    <xf numFmtId="9" fontId="10" fillId="0" borderId="26" xfId="65" applyNumberFormat="1" applyFont="1" applyFill="1" applyBorder="1" applyAlignment="1" applyProtection="1">
      <alignment horizontal="right" vertical="center" indent="1"/>
      <protection/>
    </xf>
    <xf numFmtId="9" fontId="10" fillId="0" borderId="63" xfId="65" applyNumberFormat="1" applyFont="1" applyFill="1" applyBorder="1" applyAlignment="1" applyProtection="1">
      <alignment horizontal="right" vertical="center" indent="1"/>
      <protection/>
    </xf>
    <xf numFmtId="9" fontId="9" fillId="0" borderId="64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57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5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57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1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2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61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62" xfId="6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5" applyFont="1" applyFill="1" applyBorder="1" applyProtection="1">
      <alignment/>
      <protection/>
    </xf>
    <xf numFmtId="0" fontId="5" fillId="0" borderId="27" xfId="65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7" fillId="0" borderId="11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9" fillId="0" borderId="0" xfId="0" applyFont="1" applyFill="1" applyBorder="1" applyAlignment="1" applyProtection="1">
      <alignment horizontal="right"/>
      <protection/>
    </xf>
    <xf numFmtId="164" fontId="29" fillId="0" borderId="0" xfId="65" applyNumberFormat="1" applyFont="1" applyFill="1" applyBorder="1" applyAlignment="1" applyProtection="1">
      <alignment horizontal="left" vertical="center"/>
      <protection/>
    </xf>
    <xf numFmtId="0" fontId="28" fillId="0" borderId="11" xfId="65" applyFont="1" applyFill="1" applyBorder="1" applyAlignment="1" applyProtection="1">
      <alignment horizontal="center" vertical="center" wrapText="1"/>
      <protection/>
    </xf>
    <xf numFmtId="0" fontId="27" fillId="0" borderId="11" xfId="65" applyFont="1" applyFill="1" applyBorder="1" applyAlignment="1" applyProtection="1">
      <alignment horizontal="center" vertical="center"/>
      <protection/>
    </xf>
    <xf numFmtId="0" fontId="27" fillId="0" borderId="11" xfId="65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Border="1" applyAlignment="1" applyProtection="1">
      <alignment vertical="center" wrapText="1"/>
      <protection/>
    </xf>
    <xf numFmtId="164" fontId="21" fillId="0" borderId="0" xfId="65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21" fillId="0" borderId="0" xfId="65" applyFont="1" applyFill="1" applyBorder="1" applyAlignment="1">
      <alignment wrapText="1"/>
      <protection/>
    </xf>
    <xf numFmtId="164" fontId="32" fillId="0" borderId="0" xfId="65" applyNumberFormat="1" applyFont="1" applyFill="1" applyBorder="1" applyAlignment="1" applyProtection="1">
      <alignment vertical="center"/>
      <protection/>
    </xf>
    <xf numFmtId="164" fontId="32" fillId="0" borderId="0" xfId="65" applyNumberFormat="1" applyFont="1" applyFill="1" applyBorder="1" applyAlignment="1" applyProtection="1">
      <alignment horizontal="left" vertical="center"/>
      <protection/>
    </xf>
    <xf numFmtId="0" fontId="22" fillId="0" borderId="0" xfId="65" applyFont="1" applyFill="1" applyBorder="1">
      <alignment/>
      <protection/>
    </xf>
    <xf numFmtId="0" fontId="21" fillId="0" borderId="0" xfId="65" applyFont="1" applyFill="1" applyBorder="1" applyAlignment="1" applyProtection="1">
      <alignment horizontal="justify" vertical="justify"/>
      <protection/>
    </xf>
    <xf numFmtId="3" fontId="21" fillId="0" borderId="0" xfId="65" applyNumberFormat="1" applyFont="1" applyFill="1" applyBorder="1" applyAlignment="1" applyProtection="1">
      <alignment horizontal="right" vertical="center" wrapText="1"/>
      <protection/>
    </xf>
    <xf numFmtId="49" fontId="22" fillId="0" borderId="0" xfId="65" applyNumberFormat="1" applyFont="1" applyFill="1" applyBorder="1" applyAlignment="1" applyProtection="1">
      <alignment horizontal="justify" vertical="justify"/>
      <protection/>
    </xf>
    <xf numFmtId="0" fontId="22" fillId="0" borderId="0" xfId="65" applyFont="1" applyFill="1" applyBorder="1" applyAlignment="1" applyProtection="1">
      <alignment horizontal="left" vertical="center" wrapText="1" indent="1"/>
      <protection/>
    </xf>
    <xf numFmtId="3" fontId="22" fillId="0" borderId="0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Fill="1" applyBorder="1" applyAlignment="1" applyProtection="1">
      <alignment horizontal="justify" vertical="justify"/>
      <protection/>
    </xf>
    <xf numFmtId="0" fontId="22" fillId="0" borderId="0" xfId="65" applyFont="1" applyFill="1" applyBorder="1" applyAlignment="1" applyProtection="1">
      <alignment horizontal="left" indent="5"/>
      <protection/>
    </xf>
    <xf numFmtId="0" fontId="27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3" fillId="0" borderId="11" xfId="65" applyFont="1" applyFill="1" applyBorder="1" applyAlignment="1" applyProtection="1">
      <alignment horizontal="center" vertical="center"/>
      <protection/>
    </xf>
    <xf numFmtId="0" fontId="33" fillId="0" borderId="11" xfId="65" applyFont="1" applyFill="1" applyBorder="1" applyAlignment="1" applyProtection="1">
      <alignment horizontal="justify" vertical="center" wrapText="1"/>
      <protection/>
    </xf>
    <xf numFmtId="3" fontId="33" fillId="0" borderId="11" xfId="65" applyNumberFormat="1" applyFont="1" applyFill="1" applyBorder="1" applyAlignment="1" applyProtection="1">
      <alignment vertical="center" wrapText="1"/>
      <protection/>
    </xf>
    <xf numFmtId="0" fontId="33" fillId="0" borderId="11" xfId="65" applyNumberFormat="1" applyFont="1" applyFill="1" applyBorder="1" applyAlignment="1" applyProtection="1">
      <alignment horizontal="center" vertical="center"/>
      <protection/>
    </xf>
    <xf numFmtId="3" fontId="33" fillId="0" borderId="11" xfId="65" applyNumberFormat="1" applyFont="1" applyFill="1" applyBorder="1" applyAlignment="1" applyProtection="1">
      <alignment vertical="center" wrapText="1"/>
      <protection locked="0"/>
    </xf>
    <xf numFmtId="49" fontId="33" fillId="0" borderId="11" xfId="65" applyNumberFormat="1" applyFont="1" applyFill="1" applyBorder="1" applyAlignment="1" applyProtection="1">
      <alignment horizontal="center" vertical="center"/>
      <protection/>
    </xf>
    <xf numFmtId="0" fontId="33" fillId="0" borderId="11" xfId="65" applyFont="1" applyFill="1" applyBorder="1" applyAlignment="1" applyProtection="1">
      <alignment horizontal="justify" vertical="center"/>
      <protection/>
    </xf>
    <xf numFmtId="3" fontId="33" fillId="0" borderId="11" xfId="65" applyNumberFormat="1" applyFont="1" applyFill="1" applyBorder="1" applyAlignment="1" applyProtection="1">
      <alignment vertical="center"/>
      <protection/>
    </xf>
    <xf numFmtId="0" fontId="34" fillId="0" borderId="11" xfId="65" applyFont="1" applyFill="1" applyBorder="1" applyAlignment="1" applyProtection="1">
      <alignment horizontal="center" vertical="center"/>
      <protection/>
    </xf>
    <xf numFmtId="0" fontId="30" fillId="0" borderId="11" xfId="65" applyFont="1" applyFill="1" applyBorder="1" applyAlignment="1" applyProtection="1">
      <alignment horizontal="left" vertical="center" wrapText="1"/>
      <protection/>
    </xf>
    <xf numFmtId="3" fontId="30" fillId="0" borderId="11" xfId="65" applyNumberFormat="1" applyFont="1" applyFill="1" applyBorder="1" applyAlignment="1" applyProtection="1">
      <alignment vertical="center" wrapText="1"/>
      <protection/>
    </xf>
    <xf numFmtId="3" fontId="34" fillId="0" borderId="11" xfId="65" applyNumberFormat="1" applyFont="1" applyFill="1" applyBorder="1" applyAlignment="1" applyProtection="1">
      <alignment vertical="center" wrapText="1"/>
      <protection/>
    </xf>
    <xf numFmtId="0" fontId="33" fillId="0" borderId="11" xfId="65" applyFont="1" applyFill="1" applyBorder="1" applyAlignment="1" applyProtection="1">
      <alignment horizontal="left" vertical="center" wrapText="1"/>
      <protection/>
    </xf>
    <xf numFmtId="3" fontId="35" fillId="0" borderId="11" xfId="65" applyNumberFormat="1" applyFont="1" applyFill="1" applyBorder="1" applyAlignment="1" applyProtection="1">
      <alignment vertical="center" wrapText="1"/>
      <protection/>
    </xf>
    <xf numFmtId="16" fontId="33" fillId="0" borderId="11" xfId="65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/>
    </xf>
    <xf numFmtId="164" fontId="30" fillId="0" borderId="11" xfId="65" applyNumberFormat="1" applyFont="1" applyFill="1" applyBorder="1" applyAlignment="1" applyProtection="1">
      <alignment horizontal="left" vertical="center"/>
      <protection/>
    </xf>
    <xf numFmtId="3" fontId="30" fillId="0" borderId="11" xfId="65" applyNumberFormat="1" applyFont="1" applyFill="1" applyBorder="1" applyAlignment="1" applyProtection="1">
      <alignment vertical="center"/>
      <protection/>
    </xf>
    <xf numFmtId="164" fontId="10" fillId="0" borderId="64" xfId="0" applyNumberFormat="1" applyFont="1" applyFill="1" applyBorder="1" applyAlignment="1" applyProtection="1">
      <alignment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4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5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4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1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vertical="top" wrapText="1"/>
      <protection/>
    </xf>
    <xf numFmtId="0" fontId="37" fillId="0" borderId="11" xfId="61" applyFont="1" applyBorder="1" applyAlignment="1">
      <alignment horizontal="center" vertical="center"/>
      <protection/>
    </xf>
    <xf numFmtId="0" fontId="38" fillId="0" borderId="11" xfId="62" applyFont="1" applyFill="1" applyBorder="1" applyAlignment="1">
      <alignment horizontal="center" vertical="center" wrapText="1"/>
      <protection/>
    </xf>
    <xf numFmtId="0" fontId="27" fillId="0" borderId="11" xfId="61" applyFont="1" applyBorder="1" applyAlignment="1">
      <alignment horizontal="left" vertical="top" wrapText="1"/>
      <protection/>
    </xf>
    <xf numFmtId="3" fontId="27" fillId="0" borderId="11" xfId="61" applyNumberFormat="1" applyFont="1" applyBorder="1" applyAlignment="1">
      <alignment horizontal="right" vertical="top" wrapText="1"/>
      <protection/>
    </xf>
    <xf numFmtId="0" fontId="28" fillId="0" borderId="11" xfId="61" applyFont="1" applyBorder="1" applyAlignment="1">
      <alignment horizontal="left" vertical="top" wrapText="1"/>
      <protection/>
    </xf>
    <xf numFmtId="3" fontId="28" fillId="0" borderId="11" xfId="61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27" fillId="0" borderId="18" xfId="61" applyFont="1" applyBorder="1" applyAlignment="1">
      <alignment horizontal="center" vertical="top" wrapText="1"/>
      <protection/>
    </xf>
    <xf numFmtId="0" fontId="27" fillId="0" borderId="12" xfId="61" applyFont="1" applyBorder="1" applyAlignment="1">
      <alignment horizontal="left" vertical="top" wrapText="1"/>
      <protection/>
    </xf>
    <xf numFmtId="166" fontId="27" fillId="0" borderId="12" xfId="40" applyNumberFormat="1" applyFont="1" applyBorder="1" applyAlignment="1">
      <alignment horizontal="right" vertical="top" wrapText="1"/>
    </xf>
    <xf numFmtId="166" fontId="27" fillId="0" borderId="62" xfId="40" applyNumberFormat="1" applyFont="1" applyBorder="1" applyAlignment="1">
      <alignment horizontal="right" vertical="top" wrapText="1"/>
    </xf>
    <xf numFmtId="0" fontId="27" fillId="0" borderId="17" xfId="61" applyFont="1" applyBorder="1" applyAlignment="1">
      <alignment horizontal="center" vertical="top" wrapText="1"/>
      <protection/>
    </xf>
    <xf numFmtId="166" fontId="27" fillId="0" borderId="11" xfId="40" applyNumberFormat="1" applyFont="1" applyBorder="1" applyAlignment="1">
      <alignment horizontal="right" vertical="top" wrapText="1"/>
    </xf>
    <xf numFmtId="166" fontId="27" fillId="0" borderId="57" xfId="40" applyNumberFormat="1" applyFont="1" applyBorder="1" applyAlignment="1">
      <alignment horizontal="right" vertical="top" wrapText="1"/>
    </xf>
    <xf numFmtId="0" fontId="27" fillId="0" borderId="19" xfId="61" applyFont="1" applyBorder="1" applyAlignment="1">
      <alignment horizontal="center" vertical="top" wrapText="1"/>
      <protection/>
    </xf>
    <xf numFmtId="0" fontId="27" fillId="0" borderId="15" xfId="61" applyFont="1" applyBorder="1" applyAlignment="1">
      <alignment horizontal="left" vertical="top" wrapText="1"/>
      <protection/>
    </xf>
    <xf numFmtId="166" fontId="27" fillId="0" borderId="15" xfId="40" applyNumberFormat="1" applyFont="1" applyBorder="1" applyAlignment="1">
      <alignment horizontal="right" vertical="top" wrapText="1"/>
    </xf>
    <xf numFmtId="166" fontId="27" fillId="0" borderId="61" xfId="40" applyNumberFormat="1" applyFont="1" applyBorder="1" applyAlignment="1">
      <alignment horizontal="right" vertical="top" wrapText="1"/>
    </xf>
    <xf numFmtId="0" fontId="28" fillId="0" borderId="22" xfId="61" applyFont="1" applyBorder="1" applyAlignment="1">
      <alignment horizontal="center" vertical="top" wrapText="1"/>
      <protection/>
    </xf>
    <xf numFmtId="0" fontId="28" fillId="0" borderId="23" xfId="61" applyFont="1" applyBorder="1" applyAlignment="1">
      <alignment horizontal="left" vertical="top" wrapText="1"/>
      <protection/>
    </xf>
    <xf numFmtId="166" fontId="28" fillId="0" borderId="23" xfId="40" applyNumberFormat="1" applyFont="1" applyBorder="1" applyAlignment="1">
      <alignment horizontal="right" vertical="top" wrapText="1"/>
    </xf>
    <xf numFmtId="166" fontId="28" fillId="0" borderId="26" xfId="40" applyNumberFormat="1" applyFont="1" applyBorder="1" applyAlignment="1">
      <alignment horizontal="right" vertical="top" wrapText="1"/>
    </xf>
    <xf numFmtId="0" fontId="36" fillId="0" borderId="0" xfId="61">
      <alignment/>
      <protection/>
    </xf>
    <xf numFmtId="0" fontId="39" fillId="0" borderId="0" xfId="68" applyFill="1" applyProtection="1">
      <alignment/>
      <protection/>
    </xf>
    <xf numFmtId="0" fontId="40" fillId="0" borderId="0" xfId="68" applyFont="1" applyFill="1" applyProtection="1">
      <alignment/>
      <protection/>
    </xf>
    <xf numFmtId="0" fontId="41" fillId="0" borderId="21" xfId="68" applyFont="1" applyFill="1" applyBorder="1" applyAlignment="1" applyProtection="1">
      <alignment horizontal="center" vertical="center" wrapText="1"/>
      <protection/>
    </xf>
    <xf numFmtId="0" fontId="41" fillId="0" borderId="35" xfId="68" applyFont="1" applyFill="1" applyBorder="1" applyAlignment="1" applyProtection="1">
      <alignment horizontal="center" vertical="center" wrapText="1"/>
      <protection/>
    </xf>
    <xf numFmtId="0" fontId="20" fillId="0" borderId="20" xfId="68" applyFont="1" applyFill="1" applyBorder="1" applyAlignment="1" applyProtection="1">
      <alignment vertical="center" wrapText="1"/>
      <protection/>
    </xf>
    <xf numFmtId="175" fontId="5" fillId="0" borderId="13" xfId="67" applyNumberFormat="1" applyFont="1" applyFill="1" applyBorder="1" applyAlignment="1" applyProtection="1">
      <alignment horizontal="center" vertical="center"/>
      <protection/>
    </xf>
    <xf numFmtId="176" fontId="20" fillId="0" borderId="13" xfId="68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68" applyFont="1" applyFill="1" applyBorder="1" applyAlignment="1" applyProtection="1">
      <alignment vertical="center" wrapText="1"/>
      <protection/>
    </xf>
    <xf numFmtId="175" fontId="5" fillId="0" borderId="11" xfId="67" applyNumberFormat="1" applyFont="1" applyFill="1" applyBorder="1" applyAlignment="1" applyProtection="1">
      <alignment horizontal="center" vertical="center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/>
    </xf>
    <xf numFmtId="0" fontId="25" fillId="0" borderId="17" xfId="68" applyFont="1" applyFill="1" applyBorder="1" applyAlignment="1" applyProtection="1">
      <alignment horizontal="left" vertical="center" wrapText="1" indent="1"/>
      <protection/>
    </xf>
    <xf numFmtId="176" fontId="41" fillId="0" borderId="11" xfId="68" applyNumberFormat="1" applyFont="1" applyFill="1" applyBorder="1" applyAlignment="1" applyProtection="1">
      <alignment horizontal="right" vertical="center" wrapText="1"/>
      <protection locked="0"/>
    </xf>
    <xf numFmtId="176" fontId="39" fillId="0" borderId="11" xfId="68" applyNumberFormat="1" applyFont="1" applyFill="1" applyBorder="1" applyAlignment="1" applyProtection="1">
      <alignment horizontal="right" vertical="center" wrapText="1"/>
      <protection locked="0"/>
    </xf>
    <xf numFmtId="176" fontId="39" fillId="0" borderId="11" xfId="68" applyNumberFormat="1" applyFont="1" applyFill="1" applyBorder="1" applyAlignment="1" applyProtection="1">
      <alignment horizontal="right" vertical="center" wrapText="1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vertical="center" wrapText="1"/>
      <protection/>
    </xf>
    <xf numFmtId="175" fontId="5" fillId="0" borderId="35" xfId="67" applyNumberFormat="1" applyFont="1" applyFill="1" applyBorder="1" applyAlignment="1" applyProtection="1">
      <alignment horizontal="center" vertical="center"/>
      <protection/>
    </xf>
    <xf numFmtId="176" fontId="20" fillId="0" borderId="35" xfId="68" applyNumberFormat="1" applyFont="1" applyFill="1" applyBorder="1" applyAlignment="1" applyProtection="1">
      <alignment horizontal="right" vertical="center" wrapText="1"/>
      <protection/>
    </xf>
    <xf numFmtId="0" fontId="0" fillId="0" borderId="0" xfId="67" applyFill="1" applyAlignment="1" applyProtection="1">
      <alignment vertical="center" wrapText="1"/>
      <protection/>
    </xf>
    <xf numFmtId="0" fontId="19" fillId="0" borderId="0" xfId="67" applyFont="1" applyFill="1" applyAlignment="1" applyProtection="1">
      <alignment horizontal="center" vertical="center"/>
      <protection/>
    </xf>
    <xf numFmtId="0" fontId="0" fillId="0" borderId="0" xfId="67" applyFill="1" applyAlignment="1" applyProtection="1">
      <alignment vertical="center"/>
      <protection/>
    </xf>
    <xf numFmtId="0" fontId="5" fillId="0" borderId="0" xfId="67" applyFont="1" applyFill="1" applyAlignment="1" applyProtection="1">
      <alignment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35" xfId="67" applyNumberFormat="1" applyFont="1" applyFill="1" applyBorder="1" applyAlignment="1" applyProtection="1">
      <alignment horizontal="center" vertical="center"/>
      <protection/>
    </xf>
    <xf numFmtId="49" fontId="3" fillId="0" borderId="49" xfId="67" applyNumberFormat="1" applyFont="1" applyFill="1" applyBorder="1" applyAlignment="1" applyProtection="1">
      <alignment horizontal="center" vertical="center"/>
      <protection/>
    </xf>
    <xf numFmtId="49" fontId="3" fillId="0" borderId="65" xfId="67" applyNumberFormat="1" applyFont="1" applyFill="1" applyBorder="1" applyAlignment="1" applyProtection="1">
      <alignment horizontal="center" vertical="center"/>
      <protection/>
    </xf>
    <xf numFmtId="177" fontId="5" fillId="0" borderId="48" xfId="67" applyNumberFormat="1" applyFont="1" applyFill="1" applyBorder="1" applyAlignment="1" applyProtection="1">
      <alignment vertical="center"/>
      <protection locked="0"/>
    </xf>
    <xf numFmtId="177" fontId="5" fillId="0" borderId="64" xfId="67" applyNumberFormat="1" applyFont="1" applyFill="1" applyBorder="1" applyAlignment="1" applyProtection="1">
      <alignment vertical="center"/>
      <protection locked="0"/>
    </xf>
    <xf numFmtId="177" fontId="5" fillId="0" borderId="43" xfId="67" applyNumberFormat="1" applyFont="1" applyFill="1" applyBorder="1" applyAlignment="1" applyProtection="1">
      <alignment vertical="center"/>
      <protection locked="0"/>
    </xf>
    <xf numFmtId="177" fontId="5" fillId="0" borderId="62" xfId="67" applyNumberFormat="1" applyFont="1" applyFill="1" applyBorder="1" applyAlignment="1" applyProtection="1">
      <alignment vertical="center"/>
      <protection locked="0"/>
    </xf>
    <xf numFmtId="177" fontId="5" fillId="0" borderId="42" xfId="67" applyNumberFormat="1" applyFont="1" applyFill="1" applyBorder="1" applyAlignment="1" applyProtection="1">
      <alignment vertical="center"/>
      <protection locked="0"/>
    </xf>
    <xf numFmtId="177" fontId="5" fillId="0" borderId="57" xfId="67" applyNumberFormat="1" applyFont="1" applyFill="1" applyBorder="1" applyAlignment="1" applyProtection="1">
      <alignment vertical="center"/>
      <protection locked="0"/>
    </xf>
    <xf numFmtId="177" fontId="3" fillId="0" borderId="42" xfId="67" applyNumberFormat="1" applyFont="1" applyFill="1" applyBorder="1" applyAlignment="1" applyProtection="1">
      <alignment vertical="center"/>
      <protection/>
    </xf>
    <xf numFmtId="177" fontId="3" fillId="0" borderId="57" xfId="67" applyNumberFormat="1" applyFont="1" applyFill="1" applyBorder="1" applyAlignment="1" applyProtection="1">
      <alignment vertical="center"/>
      <protection/>
    </xf>
    <xf numFmtId="177" fontId="5" fillId="0" borderId="42" xfId="67" applyNumberFormat="1" applyFont="1" applyFill="1" applyBorder="1" applyAlignment="1" applyProtection="1">
      <alignment vertical="center"/>
      <protection locked="0"/>
    </xf>
    <xf numFmtId="177" fontId="5" fillId="0" borderId="57" xfId="67" applyNumberFormat="1" applyFont="1" applyFill="1" applyBorder="1" applyAlignment="1" applyProtection="1">
      <alignment vertical="center"/>
      <protection locked="0"/>
    </xf>
    <xf numFmtId="177" fontId="3" fillId="0" borderId="42" xfId="67" applyNumberFormat="1" applyFont="1" applyFill="1" applyBorder="1" applyAlignment="1" applyProtection="1">
      <alignment vertical="center"/>
      <protection locked="0"/>
    </xf>
    <xf numFmtId="177" fontId="3" fillId="0" borderId="57" xfId="67" applyNumberFormat="1" applyFont="1" applyFill="1" applyBorder="1" applyAlignment="1" applyProtection="1">
      <alignment vertical="center"/>
      <protection locked="0"/>
    </xf>
    <xf numFmtId="0" fontId="3" fillId="0" borderId="21" xfId="67" applyFont="1" applyFill="1" applyBorder="1" applyAlignment="1" applyProtection="1">
      <alignment horizontal="left" vertical="center" wrapText="1"/>
      <protection/>
    </xf>
    <xf numFmtId="177" fontId="3" fillId="0" borderId="49" xfId="67" applyNumberFormat="1" applyFont="1" applyFill="1" applyBorder="1" applyAlignment="1" applyProtection="1">
      <alignment vertical="center"/>
      <protection/>
    </xf>
    <xf numFmtId="177" fontId="3" fillId="0" borderId="65" xfId="67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vertical="top" wrapText="1"/>
    </xf>
    <xf numFmtId="0" fontId="39" fillId="33" borderId="29" xfId="0" applyFont="1" applyFill="1" applyBorder="1" applyAlignment="1">
      <alignment horizontal="right" vertical="top" wrapText="1"/>
    </xf>
    <xf numFmtId="0" fontId="39" fillId="34" borderId="29" xfId="0" applyFont="1" applyFill="1" applyBorder="1" applyAlignment="1">
      <alignment horizontal="right" vertical="top" wrapText="1"/>
    </xf>
    <xf numFmtId="0" fontId="39" fillId="34" borderId="29" xfId="0" applyFont="1" applyFill="1" applyBorder="1" applyAlignment="1">
      <alignment horizontal="center" vertical="top" wrapText="1"/>
    </xf>
    <xf numFmtId="0" fontId="20" fillId="34" borderId="29" xfId="0" applyFont="1" applyFill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9" fillId="0" borderId="41" xfId="0" applyFont="1" applyBorder="1" applyAlignment="1">
      <alignment horizontal="center" vertical="top" wrapText="1"/>
    </xf>
    <xf numFmtId="0" fontId="43" fillId="0" borderId="59" xfId="0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0" fillId="0" borderId="0" xfId="60" applyFill="1">
      <alignment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1" xfId="60" applyFont="1" applyFill="1" applyBorder="1" applyAlignment="1" applyProtection="1">
      <alignment vertical="center" wrapText="1"/>
      <protection/>
    </xf>
    <xf numFmtId="0" fontId="10" fillId="0" borderId="11" xfId="60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/>
      <protection locked="0"/>
    </xf>
    <xf numFmtId="164" fontId="10" fillId="0" borderId="42" xfId="60" applyNumberFormat="1" applyFont="1" applyFill="1" applyBorder="1" applyAlignment="1" applyProtection="1">
      <alignment vertical="center"/>
      <protection locked="0"/>
    </xf>
    <xf numFmtId="164" fontId="9" fillId="0" borderId="42" xfId="60" applyNumberFormat="1" applyFont="1" applyFill="1" applyBorder="1" applyAlignment="1" applyProtection="1">
      <alignment vertical="center"/>
      <protection/>
    </xf>
    <xf numFmtId="164" fontId="9" fillId="0" borderId="57" xfId="60" applyNumberFormat="1" applyFont="1" applyFill="1" applyBorder="1" applyAlignment="1" applyProtection="1">
      <alignment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vertical="center" wrapText="1"/>
      <protection/>
    </xf>
    <xf numFmtId="0" fontId="10" fillId="0" borderId="15" xfId="60" applyFont="1" applyFill="1" applyBorder="1" applyAlignment="1" applyProtection="1">
      <alignment vertical="center" wrapText="1"/>
      <protection locked="0"/>
    </xf>
    <xf numFmtId="164" fontId="10" fillId="0" borderId="15" xfId="60" applyNumberFormat="1" applyFont="1" applyFill="1" applyBorder="1" applyAlignment="1" applyProtection="1">
      <alignment vertical="center"/>
      <protection locked="0"/>
    </xf>
    <xf numFmtId="164" fontId="10" fillId="0" borderId="46" xfId="60" applyNumberFormat="1" applyFont="1" applyFill="1" applyBorder="1" applyAlignment="1" applyProtection="1">
      <alignment vertical="center"/>
      <protection locked="0"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vertical="center" wrapText="1"/>
      <protection/>
    </xf>
    <xf numFmtId="0" fontId="10" fillId="0" borderId="35" xfId="60" applyFont="1" applyFill="1" applyBorder="1" applyAlignment="1" applyProtection="1">
      <alignment vertical="center" wrapText="1"/>
      <protection locked="0"/>
    </xf>
    <xf numFmtId="164" fontId="10" fillId="0" borderId="35" xfId="60" applyNumberFormat="1" applyFont="1" applyFill="1" applyBorder="1" applyAlignment="1" applyProtection="1">
      <alignment vertical="center"/>
      <protection locked="0"/>
    </xf>
    <xf numFmtId="164" fontId="10" fillId="0" borderId="49" xfId="60" applyNumberFormat="1" applyFont="1" applyFill="1" applyBorder="1" applyAlignment="1" applyProtection="1">
      <alignment vertical="center"/>
      <protection locked="0"/>
    </xf>
    <xf numFmtId="164" fontId="9" fillId="0" borderId="23" xfId="60" applyNumberFormat="1" applyFont="1" applyFill="1" applyBorder="1" applyAlignment="1" applyProtection="1">
      <alignment vertical="center"/>
      <protection/>
    </xf>
    <xf numFmtId="164" fontId="9" fillId="0" borderId="44" xfId="60" applyNumberFormat="1" applyFont="1" applyFill="1" applyBorder="1" applyAlignment="1" applyProtection="1">
      <alignment vertical="center"/>
      <protection/>
    </xf>
    <xf numFmtId="164" fontId="9" fillId="0" borderId="26" xfId="60" applyNumberFormat="1" applyFont="1" applyFill="1" applyBorder="1" applyAlignment="1" applyProtection="1">
      <alignment vertical="center"/>
      <protection/>
    </xf>
    <xf numFmtId="164" fontId="9" fillId="0" borderId="65" xfId="60" applyNumberFormat="1" applyFont="1" applyFill="1" applyBorder="1" applyAlignment="1" applyProtection="1">
      <alignment vertical="center"/>
      <protection/>
    </xf>
    <xf numFmtId="164" fontId="4" fillId="0" borderId="23" xfId="60" applyNumberFormat="1" applyFont="1" applyFill="1" applyBorder="1" applyAlignment="1" applyProtection="1">
      <alignment vertical="center"/>
      <protection/>
    </xf>
    <xf numFmtId="164" fontId="52" fillId="0" borderId="0" xfId="60" applyNumberFormat="1" applyFont="1" applyFill="1" applyAlignment="1">
      <alignment horizontal="center" vertical="center" wrapText="1"/>
      <protection/>
    </xf>
    <xf numFmtId="164" fontId="52" fillId="0" borderId="0" xfId="60" applyNumberFormat="1" applyFont="1" applyFill="1" applyAlignment="1">
      <alignment vertical="center" wrapText="1"/>
      <protection/>
    </xf>
    <xf numFmtId="164" fontId="2" fillId="0" borderId="0" xfId="60" applyNumberFormat="1" applyFont="1" applyFill="1" applyAlignment="1">
      <alignment horizontal="right" vertical="center"/>
      <protection/>
    </xf>
    <xf numFmtId="164" fontId="4" fillId="0" borderId="49" xfId="60" applyNumberFormat="1" applyFont="1" applyFill="1" applyBorder="1" applyAlignment="1">
      <alignment horizontal="center" vertical="center"/>
      <protection/>
    </xf>
    <xf numFmtId="164" fontId="4" fillId="0" borderId="35" xfId="60" applyNumberFormat="1" applyFont="1" applyFill="1" applyBorder="1" applyAlignment="1">
      <alignment horizontal="center" vertical="center"/>
      <protection/>
    </xf>
    <xf numFmtId="164" fontId="4" fillId="0" borderId="38" xfId="60" applyNumberFormat="1" applyFont="1" applyFill="1" applyBorder="1" applyAlignment="1">
      <alignment horizontal="center" vertical="center" wrapText="1"/>
      <protection/>
    </xf>
    <xf numFmtId="164" fontId="4" fillId="0" borderId="29" xfId="60" applyNumberFormat="1" applyFont="1" applyFill="1" applyBorder="1" applyAlignment="1">
      <alignment horizontal="center" vertical="center" wrapText="1"/>
      <protection/>
    </xf>
    <xf numFmtId="164" fontId="4" fillId="0" borderId="44" xfId="60" applyNumberFormat="1" applyFont="1" applyFill="1" applyBorder="1" applyAlignment="1">
      <alignment horizontal="center" vertical="center" wrapText="1"/>
      <protection/>
    </xf>
    <xf numFmtId="164" fontId="4" fillId="0" borderId="26" xfId="60" applyNumberFormat="1" applyFont="1" applyFill="1" applyBorder="1" applyAlignment="1">
      <alignment horizontal="center" vertical="center" wrapText="1"/>
      <protection/>
    </xf>
    <xf numFmtId="164" fontId="9" fillId="0" borderId="22" xfId="60" applyNumberFormat="1" applyFont="1" applyFill="1" applyBorder="1" applyAlignment="1">
      <alignment horizontal="right" vertical="center" wrapText="1" indent="1"/>
      <protection/>
    </xf>
    <xf numFmtId="164" fontId="9" fillId="0" borderId="29" xfId="60" applyNumberFormat="1" applyFont="1" applyFill="1" applyBorder="1" applyAlignment="1">
      <alignment horizontal="left" vertical="center" wrapText="1" indent="1"/>
      <protection/>
    </xf>
    <xf numFmtId="164" fontId="0" fillId="35" borderId="29" xfId="60" applyNumberFormat="1" applyFont="1" applyFill="1" applyBorder="1" applyAlignment="1">
      <alignment horizontal="left" vertical="center" wrapText="1" indent="2"/>
      <protection/>
    </xf>
    <xf numFmtId="164" fontId="0" fillId="35" borderId="36" xfId="60" applyNumberFormat="1" applyFont="1" applyFill="1" applyBorder="1" applyAlignment="1">
      <alignment horizontal="left" vertical="center" wrapText="1" indent="2"/>
      <protection/>
    </xf>
    <xf numFmtId="164" fontId="9" fillId="0" borderId="22" xfId="60" applyNumberFormat="1" applyFont="1" applyFill="1" applyBorder="1" applyAlignment="1">
      <alignment vertical="center" wrapText="1"/>
      <protection/>
    </xf>
    <xf numFmtId="164" fontId="9" fillId="0" borderId="23" xfId="60" applyNumberFormat="1" applyFont="1" applyFill="1" applyBorder="1" applyAlignment="1">
      <alignment vertical="center" wrapText="1"/>
      <protection/>
    </xf>
    <xf numFmtId="164" fontId="9" fillId="0" borderId="26" xfId="60" applyNumberFormat="1" applyFont="1" applyFill="1" applyBorder="1" applyAlignment="1">
      <alignment vertical="center" wrapText="1"/>
      <protection/>
    </xf>
    <xf numFmtId="164" fontId="9" fillId="0" borderId="17" xfId="60" applyNumberFormat="1" applyFont="1" applyFill="1" applyBorder="1" applyAlignment="1">
      <alignment horizontal="right" vertical="center" wrapText="1" indent="1"/>
      <protection/>
    </xf>
    <xf numFmtId="164" fontId="10" fillId="0" borderId="31" xfId="6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6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60" applyNumberFormat="1" applyFont="1" applyFill="1" applyBorder="1" applyAlignment="1" applyProtection="1">
      <alignment horizontal="right" vertical="center" wrapText="1" indent="2"/>
      <protection locked="0"/>
    </xf>
    <xf numFmtId="164" fontId="10" fillId="0" borderId="17" xfId="60" applyNumberFormat="1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 wrapText="1"/>
      <protection locked="0"/>
    </xf>
    <xf numFmtId="164" fontId="10" fillId="0" borderId="57" xfId="60" applyNumberFormat="1" applyFont="1" applyFill="1" applyBorder="1" applyAlignment="1" applyProtection="1">
      <alignment vertical="center" wrapText="1"/>
      <protection locked="0"/>
    </xf>
    <xf numFmtId="164" fontId="0" fillId="35" borderId="29" xfId="60" applyNumberFormat="1" applyFont="1" applyFill="1" applyBorder="1" applyAlignment="1">
      <alignment horizontal="right" vertical="center" wrapText="1" indent="2"/>
      <protection/>
    </xf>
    <xf numFmtId="164" fontId="0" fillId="35" borderId="36" xfId="60" applyNumberFormat="1" applyFont="1" applyFill="1" applyBorder="1" applyAlignment="1">
      <alignment horizontal="right" vertical="center" wrapText="1" indent="2"/>
      <protection/>
    </xf>
    <xf numFmtId="0" fontId="53" fillId="0" borderId="0" xfId="60" applyFont="1" applyAlignment="1" applyProtection="1">
      <alignment horizontal="right"/>
      <protection/>
    </xf>
    <xf numFmtId="0" fontId="0" fillId="0" borderId="0" xfId="60" applyProtection="1">
      <alignment/>
      <protection/>
    </xf>
    <xf numFmtId="0" fontId="49" fillId="0" borderId="0" xfId="60" applyFont="1" applyAlignment="1" applyProtection="1">
      <alignment horizontal="center"/>
      <protection/>
    </xf>
    <xf numFmtId="0" fontId="55" fillId="0" borderId="22" xfId="60" applyFont="1" applyBorder="1" applyAlignment="1" applyProtection="1">
      <alignment horizontal="center" vertical="center" wrapText="1"/>
      <protection/>
    </xf>
    <xf numFmtId="0" fontId="49" fillId="0" borderId="23" xfId="60" applyFont="1" applyBorder="1" applyAlignment="1" applyProtection="1">
      <alignment horizontal="center" vertical="center" wrapText="1"/>
      <protection/>
    </xf>
    <xf numFmtId="0" fontId="49" fillId="0" borderId="26" xfId="60" applyFont="1" applyBorder="1" applyAlignment="1" applyProtection="1">
      <alignment horizontal="center" vertical="center" wrapText="1"/>
      <protection/>
    </xf>
    <xf numFmtId="0" fontId="49" fillId="0" borderId="18" xfId="60" applyFont="1" applyBorder="1" applyAlignment="1" applyProtection="1">
      <alignment horizontal="center" vertical="top" wrapText="1"/>
      <protection/>
    </xf>
    <xf numFmtId="0" fontId="51" fillId="0" borderId="12" xfId="60" applyFont="1" applyBorder="1" applyAlignment="1" applyProtection="1">
      <alignment horizontal="left" vertical="top" wrapText="1"/>
      <protection locked="0"/>
    </xf>
    <xf numFmtId="9" fontId="51" fillId="0" borderId="12" xfId="76" applyFont="1" applyBorder="1" applyAlignment="1" applyProtection="1">
      <alignment horizontal="center" vertical="center" wrapText="1"/>
      <protection locked="0"/>
    </xf>
    <xf numFmtId="166" fontId="51" fillId="0" borderId="12" xfId="42" applyNumberFormat="1" applyFont="1" applyBorder="1" applyAlignment="1" applyProtection="1">
      <alignment horizontal="center" vertical="center" wrapText="1"/>
      <protection locked="0"/>
    </xf>
    <xf numFmtId="166" fontId="51" fillId="0" borderId="62" xfId="42" applyNumberFormat="1" applyFont="1" applyBorder="1" applyAlignment="1" applyProtection="1">
      <alignment horizontal="center" vertical="top" wrapText="1"/>
      <protection locked="0"/>
    </xf>
    <xf numFmtId="0" fontId="49" fillId="0" borderId="17" xfId="60" applyFont="1" applyBorder="1" applyAlignment="1" applyProtection="1">
      <alignment horizontal="center" vertical="top" wrapText="1"/>
      <protection/>
    </xf>
    <xf numFmtId="0" fontId="51" fillId="0" borderId="11" xfId="60" applyFont="1" applyBorder="1" applyAlignment="1" applyProtection="1">
      <alignment horizontal="left" vertical="top" wrapText="1"/>
      <protection locked="0"/>
    </xf>
    <xf numFmtId="9" fontId="51" fillId="0" borderId="11" xfId="76" applyFont="1" applyBorder="1" applyAlignment="1" applyProtection="1">
      <alignment horizontal="center" vertical="center" wrapText="1"/>
      <protection locked="0"/>
    </xf>
    <xf numFmtId="166" fontId="51" fillId="0" borderId="11" xfId="42" applyNumberFormat="1" applyFont="1" applyBorder="1" applyAlignment="1" applyProtection="1">
      <alignment horizontal="center" vertical="center" wrapText="1"/>
      <protection locked="0"/>
    </xf>
    <xf numFmtId="166" fontId="51" fillId="0" borderId="57" xfId="42" applyNumberFormat="1" applyFont="1" applyBorder="1" applyAlignment="1" applyProtection="1">
      <alignment horizontal="center" vertical="top" wrapText="1"/>
      <protection locked="0"/>
    </xf>
    <xf numFmtId="0" fontId="49" fillId="0" borderId="19" xfId="60" applyFont="1" applyBorder="1" applyAlignment="1" applyProtection="1">
      <alignment horizontal="center" vertical="top" wrapText="1"/>
      <protection/>
    </xf>
    <xf numFmtId="0" fontId="51" fillId="0" borderId="15" xfId="60" applyFont="1" applyBorder="1" applyAlignment="1" applyProtection="1">
      <alignment horizontal="left" vertical="top" wrapText="1"/>
      <protection locked="0"/>
    </xf>
    <xf numFmtId="9" fontId="51" fillId="0" borderId="15" xfId="76" applyFont="1" applyBorder="1" applyAlignment="1" applyProtection="1">
      <alignment horizontal="center" vertical="center" wrapText="1"/>
      <protection locked="0"/>
    </xf>
    <xf numFmtId="166" fontId="51" fillId="0" borderId="15" xfId="42" applyNumberFormat="1" applyFont="1" applyBorder="1" applyAlignment="1" applyProtection="1">
      <alignment horizontal="center" vertical="center" wrapText="1"/>
      <protection locked="0"/>
    </xf>
    <xf numFmtId="166" fontId="51" fillId="0" borderId="61" xfId="42" applyNumberFormat="1" applyFont="1" applyBorder="1" applyAlignment="1" applyProtection="1">
      <alignment horizontal="center" vertical="top" wrapText="1"/>
      <protection locked="0"/>
    </xf>
    <xf numFmtId="0" fontId="49" fillId="36" borderId="23" xfId="60" applyFont="1" applyFill="1" applyBorder="1" applyAlignment="1" applyProtection="1">
      <alignment horizontal="center" vertical="top" wrapText="1"/>
      <protection/>
    </xf>
    <xf numFmtId="166" fontId="51" fillId="0" borderId="23" xfId="42" applyNumberFormat="1" applyFont="1" applyBorder="1" applyAlignment="1" applyProtection="1">
      <alignment horizontal="center" vertical="center" wrapText="1"/>
      <protection/>
    </xf>
    <xf numFmtId="166" fontId="51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60" applyFont="1" applyAlignment="1" applyProtection="1">
      <alignment horizontal="right"/>
      <protection/>
    </xf>
    <xf numFmtId="3" fontId="39" fillId="34" borderId="66" xfId="0" applyNumberFormat="1" applyFont="1" applyFill="1" applyBorder="1" applyAlignment="1">
      <alignment horizontal="center" wrapText="1"/>
    </xf>
    <xf numFmtId="3" fontId="39" fillId="34" borderId="67" xfId="0" applyNumberFormat="1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right" wrapText="1"/>
    </xf>
    <xf numFmtId="3" fontId="39" fillId="34" borderId="29" xfId="0" applyNumberFormat="1" applyFont="1" applyFill="1" applyBorder="1" applyAlignment="1">
      <alignment horizontal="right" vertical="center" wrapText="1"/>
    </xf>
    <xf numFmtId="3" fontId="20" fillId="34" borderId="29" xfId="0" applyNumberFormat="1" applyFont="1" applyFill="1" applyBorder="1" applyAlignment="1">
      <alignment horizontal="right" vertical="center" wrapText="1"/>
    </xf>
    <xf numFmtId="3" fontId="39" fillId="34" borderId="29" xfId="0" applyNumberFormat="1" applyFont="1" applyFill="1" applyBorder="1" applyAlignment="1">
      <alignment horizontal="center" vertical="center" wrapText="1"/>
    </xf>
    <xf numFmtId="0" fontId="21" fillId="0" borderId="11" xfId="64" applyFont="1" applyBorder="1" applyAlignment="1">
      <alignment vertical="center" wrapText="1"/>
      <protection/>
    </xf>
    <xf numFmtId="0" fontId="3" fillId="0" borderId="0" xfId="66" applyFont="1" applyFill="1" applyAlignment="1">
      <alignment horizontal="centerContinuous" vertical="center"/>
      <protection/>
    </xf>
    <xf numFmtId="0" fontId="5" fillId="0" borderId="0" xfId="66" applyFont="1" applyFill="1" applyAlignment="1">
      <alignment horizontal="centerContinuous" vertical="center"/>
      <protection/>
    </xf>
    <xf numFmtId="0" fontId="2" fillId="0" borderId="0" xfId="66" applyFont="1" applyFill="1" applyAlignment="1">
      <alignment horizontal="right"/>
      <protection/>
    </xf>
    <xf numFmtId="0" fontId="4" fillId="0" borderId="48" xfId="66" applyFont="1" applyFill="1" applyBorder="1" applyAlignment="1">
      <alignment horizontal="center" vertical="center" wrapText="1"/>
      <protection/>
    </xf>
    <xf numFmtId="0" fontId="4" fillId="0" borderId="68" xfId="66" applyFont="1" applyFill="1" applyBorder="1" applyAlignment="1">
      <alignment horizontal="center" vertical="center" wrapText="1"/>
      <protection/>
    </xf>
    <xf numFmtId="0" fontId="9" fillId="0" borderId="69" xfId="66" applyFont="1" applyFill="1" applyBorder="1" applyAlignment="1">
      <alignment horizontal="center" vertical="center" wrapText="1"/>
      <protection/>
    </xf>
    <xf numFmtId="178" fontId="9" fillId="0" borderId="38" xfId="66" applyNumberFormat="1" applyFont="1" applyFill="1" applyBorder="1" applyAlignment="1">
      <alignment horizontal="right" vertical="center"/>
      <protection/>
    </xf>
    <xf numFmtId="178" fontId="9" fillId="0" borderId="29" xfId="66" applyNumberFormat="1" applyFont="1" applyFill="1" applyBorder="1" applyAlignment="1">
      <alignment horizontal="right" vertical="center"/>
      <protection/>
    </xf>
    <xf numFmtId="178" fontId="9" fillId="0" borderId="47" xfId="66" applyNumberFormat="1" applyFont="1" applyFill="1" applyBorder="1" applyAlignment="1">
      <alignment horizontal="right" vertical="center"/>
      <protection/>
    </xf>
    <xf numFmtId="178" fontId="10" fillId="0" borderId="70" xfId="42" applyNumberFormat="1" applyFont="1" applyFill="1" applyBorder="1" applyAlignment="1" applyProtection="1" quotePrefix="1">
      <alignment horizontal="right"/>
      <protection locked="0"/>
    </xf>
    <xf numFmtId="178" fontId="10" fillId="0" borderId="68" xfId="42" applyNumberFormat="1" applyFont="1" applyFill="1" applyBorder="1" applyAlignment="1" applyProtection="1">
      <alignment vertical="center"/>
      <protection locked="0"/>
    </xf>
    <xf numFmtId="178" fontId="10" fillId="0" borderId="69" xfId="66" applyNumberFormat="1" applyFont="1" applyFill="1" applyBorder="1">
      <alignment/>
      <protection/>
    </xf>
    <xf numFmtId="178" fontId="10" fillId="0" borderId="40" xfId="42" applyNumberFormat="1" applyFont="1" applyFill="1" applyBorder="1" applyAlignment="1" applyProtection="1">
      <alignment/>
      <protection locked="0"/>
    </xf>
    <xf numFmtId="178" fontId="10" fillId="0" borderId="31" xfId="42" applyNumberFormat="1" applyFont="1" applyFill="1" applyBorder="1" applyAlignment="1" applyProtection="1">
      <alignment vertical="center"/>
      <protection locked="0"/>
    </xf>
    <xf numFmtId="178" fontId="10" fillId="0" borderId="71" xfId="66" applyNumberFormat="1" applyFont="1" applyFill="1" applyBorder="1">
      <alignment/>
      <protection/>
    </xf>
    <xf numFmtId="178" fontId="10" fillId="0" borderId="40" xfId="66" applyNumberFormat="1" applyFont="1" applyFill="1" applyBorder="1" applyProtection="1">
      <alignment/>
      <protection locked="0"/>
    </xf>
    <xf numFmtId="178" fontId="10" fillId="0" borderId="31" xfId="66" applyNumberFormat="1" applyFont="1" applyFill="1" applyBorder="1" applyAlignment="1" applyProtection="1">
      <alignment vertical="center"/>
      <protection locked="0"/>
    </xf>
    <xf numFmtId="178" fontId="10" fillId="0" borderId="72" xfId="66" applyNumberFormat="1" applyFont="1" applyFill="1" applyBorder="1" applyProtection="1">
      <alignment/>
      <protection locked="0"/>
    </xf>
    <xf numFmtId="178" fontId="10" fillId="0" borderId="73" xfId="66" applyNumberFormat="1" applyFont="1" applyFill="1" applyBorder="1" applyAlignment="1" applyProtection="1">
      <alignment vertical="center"/>
      <protection locked="0"/>
    </xf>
    <xf numFmtId="178" fontId="10" fillId="0" borderId="74" xfId="66" applyNumberFormat="1" applyFont="1" applyFill="1" applyBorder="1">
      <alignment/>
      <protection/>
    </xf>
    <xf numFmtId="178" fontId="9" fillId="0" borderId="29" xfId="66" applyNumberFormat="1" applyFont="1" applyFill="1" applyBorder="1" applyProtection="1">
      <alignment/>
      <protection locked="0"/>
    </xf>
    <xf numFmtId="178" fontId="10" fillId="0" borderId="30" xfId="66" applyNumberFormat="1" applyFont="1" applyFill="1" applyBorder="1" applyProtection="1">
      <alignment/>
      <protection locked="0"/>
    </xf>
    <xf numFmtId="178" fontId="10" fillId="0" borderId="54" xfId="66" applyNumberFormat="1" applyFont="1" applyFill="1" applyBorder="1" applyAlignment="1" applyProtection="1">
      <alignment vertical="center"/>
      <protection locked="0"/>
    </xf>
    <xf numFmtId="178" fontId="10" fillId="0" borderId="30" xfId="66" applyNumberFormat="1" applyFont="1" applyFill="1" applyBorder="1">
      <alignment/>
      <protection/>
    </xf>
    <xf numFmtId="178" fontId="10" fillId="0" borderId="73" xfId="66" applyNumberFormat="1" applyFont="1" applyFill="1" applyBorder="1" applyProtection="1">
      <alignment/>
      <protection locked="0"/>
    </xf>
    <xf numFmtId="178" fontId="10" fillId="0" borderId="51" xfId="66" applyNumberFormat="1" applyFont="1" applyFill="1" applyBorder="1" applyAlignment="1" applyProtection="1">
      <alignment vertical="center"/>
      <protection locked="0"/>
    </xf>
    <xf numFmtId="178" fontId="10" fillId="0" borderId="73" xfId="66" applyNumberFormat="1" applyFont="1" applyFill="1" applyBorder="1">
      <alignment/>
      <protection/>
    </xf>
    <xf numFmtId="178" fontId="9" fillId="0" borderId="37" xfId="66" applyNumberFormat="1" applyFont="1" applyFill="1" applyBorder="1" applyAlignment="1" applyProtection="1">
      <alignment vertical="center"/>
      <protection locked="0"/>
    </xf>
    <xf numFmtId="178" fontId="9" fillId="0" borderId="29" xfId="66" applyNumberFormat="1" applyFont="1" applyFill="1" applyBorder="1">
      <alignment/>
      <protection/>
    </xf>
    <xf numFmtId="178" fontId="9" fillId="0" borderId="38" xfId="66" applyNumberFormat="1" applyFont="1" applyFill="1" applyBorder="1" applyAlignment="1">
      <alignment vertical="center"/>
      <protection/>
    </xf>
    <xf numFmtId="178" fontId="9" fillId="0" borderId="29" xfId="66" applyNumberFormat="1" applyFont="1" applyFill="1" applyBorder="1" applyAlignment="1">
      <alignment vertical="center"/>
      <protection/>
    </xf>
    <xf numFmtId="178" fontId="9" fillId="0" borderId="47" xfId="66" applyNumberFormat="1" applyFont="1" applyFill="1" applyBorder="1" applyAlignment="1">
      <alignment vertical="center"/>
      <protection/>
    </xf>
    <xf numFmtId="178" fontId="10" fillId="0" borderId="70" xfId="66" applyNumberFormat="1" applyFont="1" applyFill="1" applyBorder="1" applyProtection="1">
      <alignment/>
      <protection locked="0"/>
    </xf>
    <xf numFmtId="178" fontId="10" fillId="0" borderId="68" xfId="66" applyNumberFormat="1" applyFont="1" applyFill="1" applyBorder="1" applyAlignment="1" applyProtection="1">
      <alignment vertical="center"/>
      <protection locked="0"/>
    </xf>
    <xf numFmtId="178" fontId="10" fillId="0" borderId="75" xfId="66" applyNumberFormat="1" applyFont="1" applyFill="1" applyBorder="1">
      <alignment/>
      <protection/>
    </xf>
    <xf numFmtId="178" fontId="9" fillId="0" borderId="38" xfId="66" applyNumberFormat="1" applyFont="1" applyFill="1" applyBorder="1" applyProtection="1">
      <alignment/>
      <protection locked="0"/>
    </xf>
    <xf numFmtId="178" fontId="9" fillId="0" borderId="29" xfId="66" applyNumberFormat="1" applyFont="1" applyFill="1" applyBorder="1" applyAlignment="1" applyProtection="1">
      <alignment vertical="center"/>
      <protection locked="0"/>
    </xf>
    <xf numFmtId="178" fontId="9" fillId="0" borderId="47" xfId="66" applyNumberFormat="1" applyFont="1" applyFill="1" applyBorder="1">
      <alignment/>
      <protection/>
    </xf>
    <xf numFmtId="178" fontId="10" fillId="0" borderId="68" xfId="66" applyNumberFormat="1" applyFont="1" applyFill="1" applyBorder="1">
      <alignment/>
      <protection/>
    </xf>
    <xf numFmtId="178" fontId="10" fillId="0" borderId="31" xfId="66" applyNumberFormat="1" applyFont="1" applyFill="1" applyBorder="1">
      <alignment/>
      <protection/>
    </xf>
    <xf numFmtId="178" fontId="10" fillId="0" borderId="76" xfId="66" applyNumberFormat="1" applyFont="1" applyFill="1" applyBorder="1" applyProtection="1">
      <alignment/>
      <protection locked="0"/>
    </xf>
    <xf numFmtId="178" fontId="10" fillId="0" borderId="77" xfId="66" applyNumberFormat="1" applyFont="1" applyFill="1" applyBorder="1" applyAlignment="1" applyProtection="1">
      <alignment vertical="center"/>
      <protection locked="0"/>
    </xf>
    <xf numFmtId="178" fontId="10" fillId="0" borderId="77" xfId="66" applyNumberFormat="1" applyFont="1" applyFill="1" applyBorder="1">
      <alignment/>
      <protection/>
    </xf>
    <xf numFmtId="178" fontId="9" fillId="0" borderId="39" xfId="66" applyNumberFormat="1" applyFont="1" applyFill="1" applyBorder="1" applyProtection="1">
      <alignment/>
      <protection locked="0"/>
    </xf>
    <xf numFmtId="178" fontId="9" fillId="0" borderId="30" xfId="66" applyNumberFormat="1" applyFont="1" applyFill="1" applyBorder="1" applyAlignment="1" applyProtection="1">
      <alignment vertical="center"/>
      <protection locked="0"/>
    </xf>
    <xf numFmtId="178" fontId="9" fillId="0" borderId="30" xfId="66" applyNumberFormat="1" applyFont="1" applyFill="1" applyBorder="1">
      <alignment/>
      <protection/>
    </xf>
    <xf numFmtId="0" fontId="0" fillId="0" borderId="0" xfId="66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0" fontId="23" fillId="0" borderId="0" xfId="66" applyFill="1">
      <alignment/>
      <protection/>
    </xf>
    <xf numFmtId="164" fontId="23" fillId="0" borderId="0" xfId="66" applyNumberFormat="1" applyFill="1" applyAlignment="1">
      <alignment vertical="center"/>
      <protection/>
    </xf>
    <xf numFmtId="164" fontId="0" fillId="0" borderId="0" xfId="0" applyNumberFormat="1" applyFill="1" applyAlignment="1">
      <alignment horizontal="right" vertical="center" wrapText="1"/>
    </xf>
    <xf numFmtId="0" fontId="39" fillId="0" borderId="0" xfId="68" applyFill="1">
      <alignment/>
      <protection/>
    </xf>
    <xf numFmtId="0" fontId="11" fillId="0" borderId="24" xfId="68" applyFont="1" applyFill="1" applyBorder="1" applyAlignment="1">
      <alignment horizontal="center" vertical="center"/>
      <protection/>
    </xf>
    <xf numFmtId="0" fontId="15" fillId="0" borderId="25" xfId="67" applyFont="1" applyFill="1" applyBorder="1" applyAlignment="1" applyProtection="1">
      <alignment horizontal="center" vertical="center" textRotation="90"/>
      <protection/>
    </xf>
    <xf numFmtId="0" fontId="11" fillId="0" borderId="25" xfId="68" applyFont="1" applyFill="1" applyBorder="1" applyAlignment="1">
      <alignment horizontal="center" vertical="center" wrapText="1"/>
      <protection/>
    </xf>
    <xf numFmtId="0" fontId="11" fillId="0" borderId="52" xfId="68" applyFont="1" applyFill="1" applyBorder="1" applyAlignment="1">
      <alignment horizontal="center" vertical="center" wrapText="1"/>
      <protection/>
    </xf>
    <xf numFmtId="0" fontId="11" fillId="0" borderId="22" xfId="68" applyFont="1" applyFill="1" applyBorder="1" applyAlignment="1">
      <alignment horizontal="center" vertical="center"/>
      <protection/>
    </xf>
    <xf numFmtId="0" fontId="11" fillId="0" borderId="23" xfId="68" applyFont="1" applyFill="1" applyBorder="1" applyAlignment="1">
      <alignment horizontal="center" vertical="center" wrapText="1"/>
      <protection/>
    </xf>
    <xf numFmtId="0" fontId="11" fillId="0" borderId="26" xfId="68" applyFont="1" applyFill="1" applyBorder="1" applyAlignment="1">
      <alignment horizontal="center" vertical="center" wrapText="1"/>
      <protection/>
    </xf>
    <xf numFmtId="0" fontId="12" fillId="0" borderId="17" xfId="68" applyFont="1" applyFill="1" applyBorder="1" applyProtection="1">
      <alignment/>
      <protection locked="0"/>
    </xf>
    <xf numFmtId="0" fontId="12" fillId="0" borderId="12" xfId="68" applyFont="1" applyFill="1" applyBorder="1" applyAlignment="1">
      <alignment horizontal="right" indent="1"/>
      <protection/>
    </xf>
    <xf numFmtId="3" fontId="12" fillId="0" borderId="12" xfId="68" applyNumberFormat="1" applyFont="1" applyFill="1" applyBorder="1" applyProtection="1">
      <alignment/>
      <protection locked="0"/>
    </xf>
    <xf numFmtId="3" fontId="12" fillId="0" borderId="62" xfId="68" applyNumberFormat="1" applyFont="1" applyFill="1" applyBorder="1" applyProtection="1">
      <alignment/>
      <protection locked="0"/>
    </xf>
    <xf numFmtId="0" fontId="12" fillId="0" borderId="11" xfId="68" applyFont="1" applyFill="1" applyBorder="1" applyAlignment="1">
      <alignment horizontal="right" indent="1"/>
      <protection/>
    </xf>
    <xf numFmtId="3" fontId="12" fillId="0" borderId="11" xfId="68" applyNumberFormat="1" applyFont="1" applyFill="1" applyBorder="1" applyProtection="1">
      <alignment/>
      <protection locked="0"/>
    </xf>
    <xf numFmtId="3" fontId="12" fillId="0" borderId="57" xfId="68" applyNumberFormat="1" applyFont="1" applyFill="1" applyBorder="1" applyProtection="1">
      <alignment/>
      <protection locked="0"/>
    </xf>
    <xf numFmtId="0" fontId="12" fillId="0" borderId="19" xfId="68" applyFont="1" applyFill="1" applyBorder="1" applyProtection="1">
      <alignment/>
      <protection locked="0"/>
    </xf>
    <xf numFmtId="0" fontId="12" fillId="0" borderId="15" xfId="68" applyFont="1" applyFill="1" applyBorder="1" applyAlignment="1">
      <alignment horizontal="right" indent="1"/>
      <protection/>
    </xf>
    <xf numFmtId="3" fontId="12" fillId="0" borderId="15" xfId="68" applyNumberFormat="1" applyFont="1" applyFill="1" applyBorder="1" applyProtection="1">
      <alignment/>
      <protection locked="0"/>
    </xf>
    <xf numFmtId="3" fontId="12" fillId="0" borderId="61" xfId="68" applyNumberFormat="1" applyFont="1" applyFill="1" applyBorder="1" applyProtection="1">
      <alignment/>
      <protection locked="0"/>
    </xf>
    <xf numFmtId="0" fontId="12" fillId="0" borderId="23" xfId="68" applyFont="1" applyFill="1" applyBorder="1" applyAlignment="1">
      <alignment horizontal="right" indent="1"/>
      <protection/>
    </xf>
    <xf numFmtId="3" fontId="12" fillId="0" borderId="23" xfId="68" applyNumberFormat="1" applyFont="1" applyFill="1" applyBorder="1" applyProtection="1">
      <alignment/>
      <protection locked="0"/>
    </xf>
    <xf numFmtId="177" fontId="9" fillId="0" borderId="26" xfId="67" applyNumberFormat="1" applyFont="1" applyFill="1" applyBorder="1" applyAlignment="1" applyProtection="1">
      <alignment vertical="center"/>
      <protection/>
    </xf>
    <xf numFmtId="3" fontId="12" fillId="0" borderId="78" xfId="68" applyNumberFormat="1" applyFont="1" applyFill="1" applyBorder="1">
      <alignment/>
      <protection/>
    </xf>
    <xf numFmtId="0" fontId="56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39" fillId="0" borderId="0" xfId="68" applyFont="1" applyFill="1">
      <alignment/>
      <protection/>
    </xf>
    <xf numFmtId="3" fontId="39" fillId="0" borderId="0" xfId="68" applyNumberFormat="1" applyFont="1" applyFill="1" applyAlignment="1">
      <alignment horizontal="center"/>
      <protection/>
    </xf>
    <xf numFmtId="0" fontId="39" fillId="0" borderId="0" xfId="68" applyFont="1" applyFill="1" applyAlignment="1">
      <alignment/>
      <protection/>
    </xf>
    <xf numFmtId="0" fontId="39" fillId="0" borderId="0" xfId="68" applyFill="1" applyAlignment="1">
      <alignment horizontal="right"/>
      <protection/>
    </xf>
    <xf numFmtId="0" fontId="57" fillId="0" borderId="0" xfId="60" applyFont="1" applyFill="1" applyAlignment="1">
      <alignment horizontal="center"/>
      <protection/>
    </xf>
    <xf numFmtId="0" fontId="58" fillId="0" borderId="0" xfId="60" applyFont="1" applyFill="1" applyAlignment="1">
      <alignment horizontal="right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57" fillId="0" borderId="23" xfId="60" applyFont="1" applyFill="1" applyBorder="1" applyAlignment="1">
      <alignment horizontal="center" vertical="center"/>
      <protection/>
    </xf>
    <xf numFmtId="0" fontId="57" fillId="0" borderId="26" xfId="60" applyFont="1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 horizontal="center" vertical="center"/>
      <protection/>
    </xf>
    <xf numFmtId="0" fontId="0" fillId="0" borderId="12" xfId="60" applyFont="1" applyFill="1" applyBorder="1" applyAlignment="1" applyProtection="1">
      <alignment horizontal="left" vertical="center" wrapText="1" indent="1"/>
      <protection locked="0"/>
    </xf>
    <xf numFmtId="179" fontId="4" fillId="0" borderId="62" xfId="60" applyNumberFormat="1" applyFont="1" applyFill="1" applyBorder="1" applyAlignment="1" applyProtection="1">
      <alignment horizontal="right" vertical="center"/>
      <protection/>
    </xf>
    <xf numFmtId="0" fontId="0" fillId="0" borderId="17" xfId="60" applyFill="1" applyBorder="1" applyAlignment="1">
      <alignment horizontal="center" vertical="center"/>
      <protection/>
    </xf>
    <xf numFmtId="0" fontId="59" fillId="0" borderId="11" xfId="60" applyFont="1" applyFill="1" applyBorder="1" applyAlignment="1">
      <alignment horizontal="left" vertical="center" indent="5"/>
      <protection/>
    </xf>
    <xf numFmtId="179" fontId="19" fillId="0" borderId="57" xfId="60" applyNumberFormat="1" applyFont="1" applyFill="1" applyBorder="1" applyAlignment="1" applyProtection="1">
      <alignment horizontal="right" vertical="center"/>
      <protection locked="0"/>
    </xf>
    <xf numFmtId="0" fontId="0" fillId="0" borderId="11" xfId="60" applyFont="1" applyFill="1" applyBorder="1" applyAlignment="1">
      <alignment horizontal="left" vertical="center" indent="1"/>
      <protection/>
    </xf>
    <xf numFmtId="0" fontId="0" fillId="0" borderId="19" xfId="60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left" vertical="center" indent="1"/>
      <protection/>
    </xf>
    <xf numFmtId="179" fontId="19" fillId="0" borderId="61" xfId="60" applyNumberFormat="1" applyFont="1" applyFill="1" applyBorder="1" applyAlignment="1" applyProtection="1">
      <alignment horizontal="right" vertical="center"/>
      <protection locked="0"/>
    </xf>
    <xf numFmtId="0" fontId="83" fillId="0" borderId="21" xfId="63" applyFill="1" applyBorder="1" applyAlignment="1">
      <alignment horizontal="center" vertical="center"/>
      <protection/>
    </xf>
    <xf numFmtId="0" fontId="83" fillId="0" borderId="35" xfId="63" applyFill="1" applyBorder="1" applyAlignment="1">
      <alignment horizontal="left" vertical="center" indent="1"/>
      <protection/>
    </xf>
    <xf numFmtId="0" fontId="0" fillId="0" borderId="20" xfId="60" applyFill="1" applyBorder="1" applyAlignment="1">
      <alignment horizontal="center" vertical="center"/>
      <protection/>
    </xf>
    <xf numFmtId="0" fontId="0" fillId="0" borderId="13" xfId="60" applyFont="1" applyFill="1" applyBorder="1" applyAlignment="1" applyProtection="1">
      <alignment horizontal="left" vertical="center" wrapText="1" indent="1"/>
      <protection locked="0"/>
    </xf>
    <xf numFmtId="179" fontId="4" fillId="0" borderId="52" xfId="60" applyNumberFormat="1" applyFont="1" applyFill="1" applyBorder="1" applyAlignment="1" applyProtection="1">
      <alignment horizontal="right" vertical="center"/>
      <protection/>
    </xf>
    <xf numFmtId="0" fontId="59" fillId="0" borderId="42" xfId="60" applyFont="1" applyFill="1" applyBorder="1" applyAlignment="1">
      <alignment horizontal="left" vertical="center" indent="5"/>
      <protection/>
    </xf>
    <xf numFmtId="178" fontId="9" fillId="0" borderId="57" xfId="66" applyNumberFormat="1" applyFont="1" applyFill="1" applyBorder="1">
      <alignment/>
      <protection/>
    </xf>
    <xf numFmtId="0" fontId="0" fillId="0" borderId="21" xfId="60" applyFill="1" applyBorder="1" applyAlignment="1">
      <alignment horizontal="center" vertical="center"/>
      <protection/>
    </xf>
    <xf numFmtId="0" fontId="59" fillId="0" borderId="35" xfId="60" applyFont="1" applyFill="1" applyBorder="1" applyAlignment="1">
      <alignment horizontal="left" vertical="center" indent="5"/>
      <protection/>
    </xf>
    <xf numFmtId="179" fontId="19" fillId="0" borderId="79" xfId="60" applyNumberFormat="1" applyFont="1" applyFill="1" applyBorder="1" applyAlignment="1" applyProtection="1">
      <alignment horizontal="right" vertical="center"/>
      <protection locked="0"/>
    </xf>
    <xf numFmtId="0" fontId="60" fillId="0" borderId="0" xfId="60" applyFont="1" applyFill="1" applyAlignment="1">
      <alignment horizontal="right"/>
      <protection/>
    </xf>
    <xf numFmtId="0" fontId="102" fillId="0" borderId="0" xfId="0" applyFont="1" applyAlignment="1">
      <alignment/>
    </xf>
    <xf numFmtId="179" fontId="19" fillId="0" borderId="65" xfId="63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>
      <alignment horizontal="left" wrapText="1"/>
    </xf>
    <xf numFmtId="0" fontId="28" fillId="0" borderId="58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62" fillId="0" borderId="0" xfId="0" applyFont="1" applyAlignment="1">
      <alignment horizontal="right"/>
    </xf>
    <xf numFmtId="37" fontId="9" fillId="0" borderId="22" xfId="66" applyNumberFormat="1" applyFont="1" applyFill="1" applyBorder="1" applyAlignment="1">
      <alignment horizontal="left" vertical="center" wrapText="1"/>
      <protection/>
    </xf>
    <xf numFmtId="0" fontId="9" fillId="0" borderId="23" xfId="66" applyFont="1" applyFill="1" applyBorder="1" applyAlignment="1">
      <alignment horizontal="left" vertical="center" wrapText="1"/>
      <protection/>
    </xf>
    <xf numFmtId="37" fontId="10" fillId="0" borderId="20" xfId="66" applyNumberFormat="1" applyFont="1" applyFill="1" applyBorder="1" applyAlignment="1">
      <alignment horizontal="left" wrapText="1"/>
      <protection/>
    </xf>
    <xf numFmtId="0" fontId="10" fillId="0" borderId="13" xfId="66" applyFont="1" applyFill="1" applyBorder="1" applyAlignment="1">
      <alignment horizontal="left" wrapText="1"/>
      <protection/>
    </xf>
    <xf numFmtId="37" fontId="10" fillId="0" borderId="17" xfId="66" applyNumberFormat="1" applyFont="1" applyFill="1" applyBorder="1" applyAlignment="1">
      <alignment horizontal="left" wrapText="1"/>
      <protection/>
    </xf>
    <xf numFmtId="0" fontId="10" fillId="0" borderId="11" xfId="66" applyFont="1" applyFill="1" applyBorder="1" applyAlignment="1">
      <alignment horizontal="left" wrapText="1"/>
      <protection/>
    </xf>
    <xf numFmtId="37" fontId="10" fillId="0" borderId="19" xfId="66" applyNumberFormat="1" applyFont="1" applyFill="1" applyBorder="1" applyAlignment="1">
      <alignment horizontal="left" wrapText="1"/>
      <protection/>
    </xf>
    <xf numFmtId="0" fontId="10" fillId="0" borderId="15" xfId="66" applyFont="1" applyFill="1" applyBorder="1" applyAlignment="1">
      <alignment horizontal="left" wrapText="1"/>
      <protection/>
    </xf>
    <xf numFmtId="37" fontId="10" fillId="0" borderId="22" xfId="66" applyNumberFormat="1" applyFont="1" applyFill="1" applyBorder="1" applyAlignment="1">
      <alignment horizontal="left" wrapText="1"/>
      <protection/>
    </xf>
    <xf numFmtId="0" fontId="9" fillId="0" borderId="44" xfId="66" applyFont="1" applyFill="1" applyBorder="1" applyAlignment="1">
      <alignment horizontal="left" vertical="center" wrapText="1"/>
      <protection/>
    </xf>
    <xf numFmtId="37" fontId="10" fillId="0" borderId="18" xfId="66" applyNumberFormat="1" applyFont="1" applyFill="1" applyBorder="1" applyAlignment="1">
      <alignment horizontal="left" wrapText="1"/>
      <protection/>
    </xf>
    <xf numFmtId="0" fontId="10" fillId="0" borderId="43" xfId="66" applyFont="1" applyFill="1" applyBorder="1" applyAlignment="1">
      <alignment horizontal="left" wrapText="1"/>
      <protection/>
    </xf>
    <xf numFmtId="0" fontId="10" fillId="0" borderId="46" xfId="66" applyFont="1" applyFill="1" applyBorder="1" applyAlignment="1">
      <alignment horizontal="left" wrapText="1"/>
      <protection/>
    </xf>
    <xf numFmtId="0" fontId="4" fillId="0" borderId="23" xfId="66" applyFont="1" applyFill="1" applyBorder="1" applyAlignment="1">
      <alignment horizontal="left" vertical="center" wrapText="1"/>
      <protection/>
    </xf>
    <xf numFmtId="0" fontId="9" fillId="0" borderId="22" xfId="66" applyFont="1" applyFill="1" applyBorder="1" applyAlignment="1">
      <alignment horizontal="left" vertical="center" wrapText="1"/>
      <protection/>
    </xf>
    <xf numFmtId="0" fontId="9" fillId="0" borderId="44" xfId="66" applyFont="1" applyFill="1" applyBorder="1" applyAlignment="1" quotePrefix="1">
      <alignment horizontal="left" vertical="center" wrapText="1"/>
      <protection/>
    </xf>
    <xf numFmtId="0" fontId="10" fillId="0" borderId="17" xfId="66" applyFont="1" applyFill="1" applyBorder="1" applyAlignment="1">
      <alignment horizontal="left" wrapText="1"/>
      <protection/>
    </xf>
    <xf numFmtId="0" fontId="10" fillId="0" borderId="42" xfId="66" applyFont="1" applyFill="1" applyBorder="1" applyAlignment="1">
      <alignment horizontal="left" wrapText="1"/>
      <protection/>
    </xf>
    <xf numFmtId="0" fontId="10" fillId="0" borderId="58" xfId="66" applyFont="1" applyFill="1" applyBorder="1" applyAlignment="1">
      <alignment horizontal="left" wrapText="1"/>
      <protection/>
    </xf>
    <xf numFmtId="0" fontId="10" fillId="0" borderId="19" xfId="66" applyFont="1" applyFill="1" applyBorder="1" applyAlignment="1">
      <alignment horizontal="left" wrapText="1"/>
      <protection/>
    </xf>
    <xf numFmtId="0" fontId="9" fillId="0" borderId="22" xfId="66" applyFont="1" applyFill="1" applyBorder="1" applyAlignment="1">
      <alignment horizontal="left" wrapText="1"/>
      <protection/>
    </xf>
    <xf numFmtId="0" fontId="9" fillId="0" borderId="26" xfId="60" applyFont="1" applyBorder="1" applyAlignment="1">
      <alignment horizontal="left" vertical="center" wrapText="1"/>
      <protection/>
    </xf>
    <xf numFmtId="0" fontId="9" fillId="0" borderId="18" xfId="66" applyFont="1" applyFill="1" applyBorder="1" applyAlignment="1">
      <alignment horizontal="left" wrapText="1"/>
      <protection/>
    </xf>
    <xf numFmtId="0" fontId="9" fillId="0" borderId="50" xfId="60" applyFont="1" applyBorder="1" applyAlignment="1">
      <alignment horizontal="left" vertical="center" wrapText="1"/>
      <protection/>
    </xf>
    <xf numFmtId="0" fontId="4" fillId="0" borderId="44" xfId="66" applyFont="1" applyFill="1" applyBorder="1" applyAlignment="1">
      <alignment horizontal="left" vertical="center" wrapText="1"/>
      <protection/>
    </xf>
    <xf numFmtId="164" fontId="15" fillId="0" borderId="27" xfId="65" applyNumberFormat="1" applyFont="1" applyFill="1" applyBorder="1" applyAlignment="1" applyProtection="1">
      <alignment horizontal="left" vertical="center"/>
      <protection/>
    </xf>
    <xf numFmtId="164" fontId="3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5" fillId="0" borderId="27" xfId="65" applyNumberFormat="1" applyFont="1" applyFill="1" applyBorder="1" applyAlignment="1" applyProtection="1">
      <alignment horizontal="left"/>
      <protection/>
    </xf>
    <xf numFmtId="0" fontId="1" fillId="0" borderId="0" xfId="65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0" xfId="65" applyNumberFormat="1" applyFont="1" applyFill="1" applyAlignment="1" applyProtection="1">
      <alignment horizontal="center"/>
      <protection/>
    </xf>
    <xf numFmtId="0" fontId="0" fillId="0" borderId="0" xfId="65" applyFont="1" applyFill="1" applyAlignment="1" applyProtection="1">
      <alignment horizontal="center"/>
      <protection/>
    </xf>
    <xf numFmtId="0" fontId="0" fillId="0" borderId="0" xfId="65" applyFont="1" applyFill="1" applyAlignment="1" applyProtection="1">
      <alignment horizontal="center" vertical="center"/>
      <protection/>
    </xf>
    <xf numFmtId="164" fontId="1" fillId="0" borderId="0" xfId="6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9" fillId="0" borderId="54" xfId="0" applyFont="1" applyFill="1" applyBorder="1" applyAlignment="1">
      <alignment horizontal="right"/>
    </xf>
    <xf numFmtId="0" fontId="29" fillId="0" borderId="54" xfId="0" applyFont="1" applyBorder="1" applyAlignment="1">
      <alignment horizontal="right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Border="1" applyAlignment="1">
      <alignment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164" fontId="26" fillId="0" borderId="0" xfId="65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164" fontId="29" fillId="0" borderId="0" xfId="65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8" fillId="0" borderId="11" xfId="65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textRotation="180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2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6" fillId="0" borderId="13" xfId="61" applyFont="1" applyFill="1" applyBorder="1" applyAlignment="1">
      <alignment horizontal="center" vertical="center" wrapText="1"/>
      <protection/>
    </xf>
    <xf numFmtId="0" fontId="26" fillId="0" borderId="35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6" fillId="0" borderId="52" xfId="61" applyFont="1" applyFill="1" applyBorder="1" applyAlignment="1">
      <alignment horizontal="center" vertical="center" wrapText="1"/>
      <protection/>
    </xf>
    <xf numFmtId="0" fontId="26" fillId="0" borderId="79" xfId="61" applyFont="1" applyFill="1" applyBorder="1" applyAlignment="1">
      <alignment horizontal="center" vertical="center" wrapText="1"/>
      <protection/>
    </xf>
    <xf numFmtId="0" fontId="20" fillId="0" borderId="0" xfId="68" applyFont="1" applyFill="1" applyAlignment="1" applyProtection="1">
      <alignment horizontal="center" vertical="center" wrapText="1"/>
      <protection/>
    </xf>
    <xf numFmtId="0" fontId="20" fillId="0" borderId="0" xfId="68" applyFont="1" applyFill="1" applyAlignment="1" applyProtection="1">
      <alignment horizontal="center" vertical="center"/>
      <protection/>
    </xf>
    <xf numFmtId="0" fontId="41" fillId="0" borderId="0" xfId="68" applyFont="1" applyFill="1" applyBorder="1" applyAlignment="1" applyProtection="1">
      <alignment horizontal="right"/>
      <protection/>
    </xf>
    <xf numFmtId="0" fontId="20" fillId="0" borderId="24" xfId="68" applyFont="1" applyFill="1" applyBorder="1" applyAlignment="1" applyProtection="1">
      <alignment horizontal="center" vertical="center" wrapText="1"/>
      <protection/>
    </xf>
    <xf numFmtId="0" fontId="20" fillId="0" borderId="16" xfId="68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center" vertical="center" wrapText="1"/>
      <protection/>
    </xf>
    <xf numFmtId="0" fontId="42" fillId="0" borderId="25" xfId="67" applyFont="1" applyFill="1" applyBorder="1" applyAlignment="1" applyProtection="1">
      <alignment horizontal="center" vertical="center" textRotation="90"/>
      <protection/>
    </xf>
    <xf numFmtId="0" fontId="42" fillId="0" borderId="10" xfId="67" applyFont="1" applyFill="1" applyBorder="1" applyAlignment="1" applyProtection="1">
      <alignment horizontal="center" vertical="center" textRotation="90"/>
      <protection/>
    </xf>
    <xf numFmtId="0" fontId="42" fillId="0" borderId="12" xfId="67" applyFont="1" applyFill="1" applyBorder="1" applyAlignment="1" applyProtection="1">
      <alignment horizontal="center" vertical="center" textRotation="90"/>
      <protection/>
    </xf>
    <xf numFmtId="0" fontId="41" fillId="0" borderId="13" xfId="68" applyFont="1" applyFill="1" applyBorder="1" applyAlignment="1" applyProtection="1">
      <alignment horizontal="center" vertical="center" wrapText="1"/>
      <protection/>
    </xf>
    <xf numFmtId="0" fontId="41" fillId="0" borderId="11" xfId="68" applyFont="1" applyFill="1" applyBorder="1" applyAlignment="1" applyProtection="1">
      <alignment horizontal="center" vertical="center" wrapText="1"/>
      <protection/>
    </xf>
    <xf numFmtId="0" fontId="41" fillId="0" borderId="11" xfId="68" applyFont="1" applyFill="1" applyBorder="1" applyAlignment="1" applyProtection="1">
      <alignment horizontal="center" wrapText="1"/>
      <protection/>
    </xf>
    <xf numFmtId="0" fontId="3" fillId="0" borderId="20" xfId="67" applyFont="1" applyFill="1" applyBorder="1" applyAlignment="1" applyProtection="1">
      <alignment horizontal="center" vertical="center" wrapText="1"/>
      <protection/>
    </xf>
    <xf numFmtId="0" fontId="3" fillId="0" borderId="17" xfId="67" applyFont="1" applyFill="1" applyBorder="1" applyAlignment="1" applyProtection="1">
      <alignment horizontal="center" vertical="center" wrapText="1"/>
      <protection/>
    </xf>
    <xf numFmtId="0" fontId="42" fillId="0" borderId="13" xfId="67" applyFont="1" applyFill="1" applyBorder="1" applyAlignment="1" applyProtection="1">
      <alignment horizontal="center" vertical="center" textRotation="90"/>
      <protection/>
    </xf>
    <xf numFmtId="0" fontId="42" fillId="0" borderId="11" xfId="67" applyFont="1" applyFill="1" applyBorder="1" applyAlignment="1" applyProtection="1">
      <alignment horizontal="center" vertical="center" textRotation="90"/>
      <protection/>
    </xf>
    <xf numFmtId="0" fontId="42" fillId="0" borderId="48" xfId="67" applyFont="1" applyFill="1" applyBorder="1" applyAlignment="1" applyProtection="1">
      <alignment horizontal="center" vertical="center" wrapText="1"/>
      <protection/>
    </xf>
    <xf numFmtId="0" fontId="42" fillId="0" borderId="42" xfId="67" applyFont="1" applyFill="1" applyBorder="1" applyAlignment="1" applyProtection="1">
      <alignment horizontal="center" vertical="center"/>
      <protection/>
    </xf>
    <xf numFmtId="0" fontId="42" fillId="0" borderId="64" xfId="67" applyFont="1" applyFill="1" applyBorder="1" applyAlignment="1" applyProtection="1">
      <alignment horizontal="center" vertical="center" wrapText="1"/>
      <protection/>
    </xf>
    <xf numFmtId="0" fontId="42" fillId="0" borderId="57" xfId="67" applyFont="1" applyFill="1" applyBorder="1" applyAlignment="1" applyProtection="1">
      <alignment horizontal="center" vertical="center"/>
      <protection/>
    </xf>
    <xf numFmtId="0" fontId="3" fillId="0" borderId="0" xfId="67" applyFont="1" applyFill="1" applyAlignment="1" applyProtection="1">
      <alignment horizontal="center" vertical="center" wrapText="1"/>
      <protection/>
    </xf>
    <xf numFmtId="0" fontId="42" fillId="0" borderId="27" xfId="67" applyFont="1" applyFill="1" applyBorder="1" applyAlignment="1" applyProtection="1">
      <alignment horizontal="right" vertical="center"/>
      <protection/>
    </xf>
    <xf numFmtId="0" fontId="43" fillId="0" borderId="27" xfId="0" applyFont="1" applyBorder="1" applyAlignment="1">
      <alignment/>
    </xf>
    <xf numFmtId="0" fontId="20" fillId="0" borderId="0" xfId="68" applyFont="1" applyFill="1" applyAlignment="1">
      <alignment horizontal="center" vertical="center" wrapText="1"/>
      <protection/>
    </xf>
    <xf numFmtId="0" fontId="20" fillId="0" borderId="0" xfId="68" applyFont="1" applyFill="1" applyAlignment="1">
      <alignment horizontal="center" vertical="center"/>
      <protection/>
    </xf>
    <xf numFmtId="0" fontId="11" fillId="0" borderId="38" xfId="68" applyFont="1" applyFill="1" applyBorder="1" applyAlignment="1">
      <alignment horizontal="left"/>
      <protection/>
    </xf>
    <xf numFmtId="0" fontId="11" fillId="0" borderId="36" xfId="68" applyFont="1" applyFill="1" applyBorder="1" applyAlignment="1">
      <alignment horizontal="left"/>
      <protection/>
    </xf>
    <xf numFmtId="3" fontId="39" fillId="0" borderId="0" xfId="68" applyNumberFormat="1" applyFont="1" applyFill="1" applyAlignment="1">
      <alignment horizontal="center"/>
      <protection/>
    </xf>
    <xf numFmtId="3" fontId="39" fillId="34" borderId="66" xfId="0" applyNumberFormat="1" applyFont="1" applyFill="1" applyBorder="1" applyAlignment="1">
      <alignment horizontal="center" vertical="center" wrapText="1"/>
    </xf>
    <xf numFmtId="3" fontId="39" fillId="34" borderId="67" xfId="0" applyNumberFormat="1" applyFont="1" applyFill="1" applyBorder="1" applyAlignment="1">
      <alignment horizontal="center" vertical="center" wrapText="1"/>
    </xf>
    <xf numFmtId="3" fontId="20" fillId="34" borderId="29" xfId="0" applyNumberFormat="1" applyFont="1" applyFill="1" applyBorder="1" applyAlignment="1">
      <alignment horizontal="right" vertical="center" wrapText="1"/>
    </xf>
    <xf numFmtId="3" fontId="39" fillId="34" borderId="66" xfId="0" applyNumberFormat="1" applyFont="1" applyFill="1" applyBorder="1" applyAlignment="1">
      <alignment horizontal="center" wrapText="1"/>
    </xf>
    <xf numFmtId="3" fontId="39" fillId="34" borderId="67" xfId="0" applyNumberFormat="1" applyFont="1" applyFill="1" applyBorder="1" applyAlignment="1">
      <alignment horizontal="center" wrapText="1"/>
    </xf>
    <xf numFmtId="3" fontId="20" fillId="34" borderId="29" xfId="0" applyNumberFormat="1" applyFont="1" applyFill="1" applyBorder="1" applyAlignment="1">
      <alignment horizontal="right" wrapText="1"/>
    </xf>
    <xf numFmtId="3" fontId="39" fillId="34" borderId="66" xfId="0" applyNumberFormat="1" applyFont="1" applyFill="1" applyBorder="1" applyAlignment="1">
      <alignment horizontal="right" wrapText="1"/>
    </xf>
    <xf numFmtId="3" fontId="39" fillId="34" borderId="67" xfId="0" applyNumberFormat="1" applyFont="1" applyFill="1" applyBorder="1" applyAlignment="1">
      <alignment horizontal="right" wrapText="1"/>
    </xf>
    <xf numFmtId="0" fontId="39" fillId="0" borderId="29" xfId="0" applyFont="1" applyBorder="1" applyAlignment="1">
      <alignment horizontal="center"/>
    </xf>
    <xf numFmtId="49" fontId="39" fillId="0" borderId="29" xfId="0" applyNumberFormat="1" applyFont="1" applyBorder="1" applyAlignment="1">
      <alignment vertical="top" wrapText="1"/>
    </xf>
    <xf numFmtId="0" fontId="39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3" fontId="39" fillId="34" borderId="66" xfId="0" applyNumberFormat="1" applyFont="1" applyFill="1" applyBorder="1" applyAlignment="1">
      <alignment horizontal="right" vertical="center" wrapText="1"/>
    </xf>
    <xf numFmtId="3" fontId="39" fillId="34" borderId="67" xfId="0" applyNumberFormat="1" applyFont="1" applyFill="1" applyBorder="1" applyAlignment="1">
      <alignment horizontal="right" vertical="center" wrapText="1"/>
    </xf>
    <xf numFmtId="3" fontId="39" fillId="34" borderId="29" xfId="0" applyNumberFormat="1" applyFont="1" applyFill="1" applyBorder="1" applyAlignment="1">
      <alignment horizontal="right" vertical="center" wrapText="1"/>
    </xf>
    <xf numFmtId="3" fontId="43" fillId="0" borderId="29" xfId="0" applyNumberFormat="1" applyFont="1" applyBorder="1" applyAlignment="1">
      <alignment horizontal="right" vertical="center" wrapText="1"/>
    </xf>
    <xf numFmtId="0" fontId="39" fillId="0" borderId="66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20" fillId="34" borderId="66" xfId="0" applyFont="1" applyFill="1" applyBorder="1" applyAlignment="1">
      <alignment horizontal="center" wrapText="1"/>
    </xf>
    <xf numFmtId="0" fontId="20" fillId="34" borderId="67" xfId="0" applyFont="1" applyFill="1" applyBorder="1" applyAlignment="1">
      <alignment horizontal="center" wrapText="1"/>
    </xf>
    <xf numFmtId="0" fontId="43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wrapText="1"/>
    </xf>
    <xf numFmtId="0" fontId="43" fillId="0" borderId="29" xfId="0" applyFont="1" applyBorder="1" applyAlignment="1">
      <alignment wrapText="1"/>
    </xf>
    <xf numFmtId="0" fontId="39" fillId="33" borderId="66" xfId="0" applyFont="1" applyFill="1" applyBorder="1" applyAlignment="1">
      <alignment horizontal="center" wrapText="1"/>
    </xf>
    <xf numFmtId="0" fontId="39" fillId="33" borderId="67" xfId="0" applyFont="1" applyFill="1" applyBorder="1" applyAlignment="1">
      <alignment horizontal="center" wrapText="1"/>
    </xf>
    <xf numFmtId="3" fontId="20" fillId="34" borderId="66" xfId="0" applyNumberFormat="1" applyFont="1" applyFill="1" applyBorder="1" applyAlignment="1">
      <alignment horizontal="right" wrapText="1"/>
    </xf>
    <xf numFmtId="3" fontId="20" fillId="34" borderId="67" xfId="0" applyNumberFormat="1" applyFont="1" applyFill="1" applyBorder="1" applyAlignment="1">
      <alignment horizontal="right" wrapText="1"/>
    </xf>
    <xf numFmtId="0" fontId="39" fillId="34" borderId="66" xfId="0" applyFont="1" applyFill="1" applyBorder="1" applyAlignment="1">
      <alignment horizontal="center" wrapText="1"/>
    </xf>
    <xf numFmtId="0" fontId="39" fillId="34" borderId="67" xfId="0" applyFont="1" applyFill="1" applyBorder="1" applyAlignment="1">
      <alignment horizontal="center" wrapText="1"/>
    </xf>
    <xf numFmtId="0" fontId="20" fillId="34" borderId="29" xfId="0" applyFont="1" applyFill="1" applyBorder="1" applyAlignment="1">
      <alignment horizontal="center" wrapText="1"/>
    </xf>
    <xf numFmtId="0" fontId="39" fillId="34" borderId="33" xfId="0" applyFont="1" applyFill="1" applyBorder="1" applyAlignment="1">
      <alignment horizontal="center" wrapText="1"/>
    </xf>
    <xf numFmtId="0" fontId="20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39" fillId="33" borderId="66" xfId="0" applyFont="1" applyFill="1" applyBorder="1" applyAlignment="1">
      <alignment horizontal="center" vertical="top" wrapText="1"/>
    </xf>
    <xf numFmtId="0" fontId="39" fillId="33" borderId="33" xfId="0" applyFont="1" applyFill="1" applyBorder="1" applyAlignment="1">
      <alignment horizontal="center" vertical="top" wrapText="1"/>
    </xf>
    <xf numFmtId="0" fontId="39" fillId="33" borderId="67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49" fontId="45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39" fillId="0" borderId="66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66" xfId="0" applyFont="1" applyFill="1" applyBorder="1" applyAlignment="1">
      <alignment horizontal="center" wrapText="1"/>
    </xf>
    <xf numFmtId="0" fontId="39" fillId="0" borderId="67" xfId="0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right" wrapText="1"/>
    </xf>
    <xf numFmtId="3" fontId="20" fillId="34" borderId="33" xfId="0" applyNumberFormat="1" applyFont="1" applyFill="1" applyBorder="1" applyAlignment="1">
      <alignment horizontal="right" wrapText="1"/>
    </xf>
    <xf numFmtId="0" fontId="39" fillId="0" borderId="29" xfId="0" applyFont="1" applyBorder="1" applyAlignment="1">
      <alignment horizontal="left" wrapText="1"/>
    </xf>
    <xf numFmtId="0" fontId="39" fillId="33" borderId="29" xfId="0" applyFont="1" applyFill="1" applyBorder="1" applyAlignment="1">
      <alignment horizontal="center" wrapText="1"/>
    </xf>
    <xf numFmtId="3" fontId="39" fillId="34" borderId="29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8" xfId="60" applyFont="1" applyFill="1" applyBorder="1" applyAlignment="1" applyProtection="1">
      <alignment horizontal="left" vertical="center"/>
      <protection/>
    </xf>
    <xf numFmtId="0" fontId="1" fillId="0" borderId="36" xfId="60" applyFont="1" applyFill="1" applyBorder="1" applyAlignment="1" applyProtection="1">
      <alignment horizontal="left" vertical="center"/>
      <protection/>
    </xf>
    <xf numFmtId="0" fontId="3" fillId="0" borderId="0" xfId="60" applyFont="1" applyFill="1" applyAlignment="1">
      <alignment horizontal="center" wrapText="1"/>
      <protection/>
    </xf>
    <xf numFmtId="0" fontId="3" fillId="0" borderId="0" xfId="60" applyFont="1" applyFill="1" applyAlignment="1">
      <alignment horizontal="center"/>
      <protection/>
    </xf>
    <xf numFmtId="0" fontId="2" fillId="0" borderId="27" xfId="60" applyFont="1" applyFill="1" applyBorder="1" applyAlignment="1">
      <alignment horizontal="right"/>
      <protection/>
    </xf>
    <xf numFmtId="0" fontId="4" fillId="0" borderId="80" xfId="60" applyFont="1" applyFill="1" applyBorder="1" applyAlignment="1">
      <alignment horizontal="center" vertical="center" wrapText="1"/>
      <protection/>
    </xf>
    <xf numFmtId="0" fontId="4" fillId="0" borderId="81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37" xfId="60" applyFont="1" applyFill="1" applyBorder="1" applyAlignment="1">
      <alignment horizontal="center"/>
      <protection/>
    </xf>
    <xf numFmtId="0" fontId="4" fillId="0" borderId="52" xfId="60" applyFont="1" applyFill="1" applyBorder="1" applyAlignment="1">
      <alignment horizontal="center" vertical="center" wrapText="1"/>
      <protection/>
    </xf>
    <xf numFmtId="0" fontId="4" fillId="0" borderId="79" xfId="60" applyFont="1" applyFill="1" applyBorder="1" applyAlignment="1">
      <alignment horizontal="center" vertical="center" wrapText="1"/>
      <protection/>
    </xf>
    <xf numFmtId="0" fontId="4" fillId="0" borderId="80" xfId="60" applyFont="1" applyFill="1" applyBorder="1" applyAlignment="1">
      <alignment horizontal="left" vertical="center" wrapText="1"/>
      <protection/>
    </xf>
    <xf numFmtId="0" fontId="4" fillId="0" borderId="53" xfId="60" applyFont="1" applyFill="1" applyBorder="1" applyAlignment="1">
      <alignment horizontal="left" vertical="center" wrapText="1"/>
      <protection/>
    </xf>
    <xf numFmtId="0" fontId="4" fillId="0" borderId="82" xfId="60" applyFont="1" applyFill="1" applyBorder="1" applyAlignment="1">
      <alignment horizontal="left" vertical="center" wrapText="1"/>
      <protection/>
    </xf>
    <xf numFmtId="0" fontId="9" fillId="0" borderId="38" xfId="60" applyFont="1" applyFill="1" applyBorder="1" applyAlignment="1" applyProtection="1">
      <alignment horizontal="left" vertical="center"/>
      <protection/>
    </xf>
    <xf numFmtId="0" fontId="9" fillId="0" borderId="36" xfId="60" applyFont="1" applyFill="1" applyBorder="1" applyAlignment="1" applyProtection="1">
      <alignment horizontal="left" vertical="center"/>
      <protection/>
    </xf>
    <xf numFmtId="0" fontId="4" fillId="0" borderId="80" xfId="60" applyFont="1" applyFill="1" applyBorder="1" applyAlignment="1" applyProtection="1">
      <alignment horizontal="left" vertical="center" wrapText="1"/>
      <protection/>
    </xf>
    <xf numFmtId="0" fontId="4" fillId="0" borderId="53" xfId="60" applyFont="1" applyFill="1" applyBorder="1" applyAlignment="1" applyProtection="1">
      <alignment horizontal="left" vertical="center" wrapText="1"/>
      <protection/>
    </xf>
    <xf numFmtId="0" fontId="4" fillId="0" borderId="82" xfId="6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"/>
    </xf>
    <xf numFmtId="164" fontId="4" fillId="0" borderId="66" xfId="60" applyNumberFormat="1" applyFont="1" applyFill="1" applyBorder="1" applyAlignment="1">
      <alignment horizontal="center" vertical="center" wrapText="1"/>
      <protection/>
    </xf>
    <xf numFmtId="164" fontId="4" fillId="0" borderId="67" xfId="60" applyNumberFormat="1" applyFont="1" applyFill="1" applyBorder="1" applyAlignment="1">
      <alignment horizontal="center" vertical="center" wrapText="1"/>
      <protection/>
    </xf>
    <xf numFmtId="164" fontId="4" fillId="0" borderId="66" xfId="60" applyNumberFormat="1" applyFont="1" applyFill="1" applyBorder="1" applyAlignment="1">
      <alignment horizontal="center" vertical="center"/>
      <protection/>
    </xf>
    <xf numFmtId="164" fontId="4" fillId="0" borderId="67" xfId="60" applyNumberFormat="1" applyFont="1" applyFill="1" applyBorder="1" applyAlignment="1">
      <alignment horizontal="center" vertical="center"/>
      <protection/>
    </xf>
    <xf numFmtId="164" fontId="4" fillId="0" borderId="80" xfId="60" applyNumberFormat="1" applyFont="1" applyFill="1" applyBorder="1" applyAlignment="1">
      <alignment horizontal="center" vertical="center" wrapText="1"/>
      <protection/>
    </xf>
    <xf numFmtId="164" fontId="4" fillId="0" borderId="81" xfId="60" applyNumberFormat="1" applyFont="1" applyFill="1" applyBorder="1" applyAlignment="1">
      <alignment horizontal="center" vertical="center" wrapText="1"/>
      <protection/>
    </xf>
    <xf numFmtId="164" fontId="4" fillId="0" borderId="48" xfId="60" applyNumberFormat="1" applyFont="1" applyFill="1" applyBorder="1" applyAlignment="1">
      <alignment horizontal="center" vertical="center" wrapText="1"/>
      <protection/>
    </xf>
    <xf numFmtId="164" fontId="4" fillId="0" borderId="83" xfId="60" applyNumberFormat="1" applyFont="1" applyFill="1" applyBorder="1" applyAlignment="1">
      <alignment horizontal="center" vertical="center" wrapText="1"/>
      <protection/>
    </xf>
    <xf numFmtId="164" fontId="4" fillId="0" borderId="82" xfId="60" applyNumberFormat="1" applyFont="1" applyFill="1" applyBorder="1" applyAlignment="1">
      <alignment horizontal="center" vertical="center" wrapText="1"/>
      <protection/>
    </xf>
    <xf numFmtId="164" fontId="4" fillId="0" borderId="84" xfId="60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46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0" xfId="60" applyFont="1" applyAlignment="1" applyProtection="1">
      <alignment horizontal="center" vertical="center" wrapText="1"/>
      <protection locked="0"/>
    </xf>
    <xf numFmtId="0" fontId="49" fillId="0" borderId="22" xfId="60" applyFont="1" applyBorder="1" applyAlignment="1" applyProtection="1">
      <alignment wrapText="1"/>
      <protection/>
    </xf>
    <xf numFmtId="0" fontId="49" fillId="0" borderId="23" xfId="60" applyFont="1" applyBorder="1" applyAlignment="1" applyProtection="1">
      <alignment wrapText="1"/>
      <protection/>
    </xf>
    <xf numFmtId="0" fontId="5" fillId="0" borderId="0" xfId="66" applyFont="1" applyFill="1" applyAlignment="1" applyProtection="1">
      <alignment horizontal="right"/>
      <protection locked="0"/>
    </xf>
    <xf numFmtId="0" fontId="3" fillId="0" borderId="0" xfId="66" applyFont="1" applyFill="1" applyAlignment="1">
      <alignment horizontal="center" wrapText="1"/>
      <protection/>
    </xf>
    <xf numFmtId="0" fontId="3" fillId="0" borderId="0" xfId="66" applyFont="1" applyFill="1" applyAlignment="1">
      <alignment horizontal="center"/>
      <protection/>
    </xf>
    <xf numFmtId="0" fontId="3" fillId="0" borderId="38" xfId="66" applyFont="1" applyFill="1" applyBorder="1" applyAlignment="1">
      <alignment horizontal="center" vertical="center"/>
      <protection/>
    </xf>
    <xf numFmtId="0" fontId="3" fillId="0" borderId="47" xfId="66" applyFont="1" applyFill="1" applyBorder="1" applyAlignment="1">
      <alignment horizontal="center" vertical="center"/>
      <protection/>
    </xf>
    <xf numFmtId="0" fontId="3" fillId="0" borderId="38" xfId="66" applyFont="1" applyFill="1" applyBorder="1" applyAlignment="1">
      <alignment horizontal="center" vertical="center" wrapText="1"/>
      <protection/>
    </xf>
    <xf numFmtId="0" fontId="3" fillId="0" borderId="37" xfId="66" applyFont="1" applyFill="1" applyBorder="1" applyAlignment="1">
      <alignment horizontal="center" vertical="center" wrapText="1"/>
      <protection/>
    </xf>
    <xf numFmtId="0" fontId="57" fillId="0" borderId="0" xfId="60" applyFont="1" applyFill="1" applyAlignment="1" applyProtection="1">
      <alignment horizontal="center" vertical="top" wrapText="1"/>
      <protection locked="0"/>
    </xf>
    <xf numFmtId="0" fontId="60" fillId="0" borderId="0" xfId="0" applyFont="1" applyAlignment="1">
      <alignment horizontal="right"/>
    </xf>
    <xf numFmtId="0" fontId="12" fillId="0" borderId="17" xfId="68" applyFont="1" applyFill="1" applyBorder="1" applyAlignment="1" applyProtection="1">
      <alignment wrapText="1"/>
      <protection locked="0"/>
    </xf>
    <xf numFmtId="0" fontId="12" fillId="0" borderId="19" xfId="68" applyFont="1" applyFill="1" applyBorder="1" applyAlignment="1" applyProtection="1">
      <alignment wrapText="1"/>
      <protection locked="0"/>
    </xf>
    <xf numFmtId="0" fontId="13" fillId="0" borderId="22" xfId="68" applyFont="1" applyFill="1" applyBorder="1" applyAlignment="1" applyProtection="1">
      <alignment wrapText="1"/>
      <protection locked="0"/>
    </xf>
    <xf numFmtId="0" fontId="12" fillId="0" borderId="18" xfId="68" applyFont="1" applyFill="1" applyBorder="1" applyAlignment="1" applyProtection="1">
      <alignment wrapText="1"/>
      <protection locked="0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_SZÖT Zárszámadás 2014." xfId="61"/>
    <cellStyle name="Normál 4" xfId="62"/>
    <cellStyle name="Normál 5" xfId="63"/>
    <cellStyle name="Normál_006. sz.melléklet2007" xfId="64"/>
    <cellStyle name="Normál_KVRENMUNKA" xfId="65"/>
    <cellStyle name="Normál_mint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view="pageLayout" zoomScaleNormal="130" zoomScaleSheetLayoutView="100" workbookViewId="0" topLeftCell="A31">
      <selection activeCell="A88" sqref="A88:F88"/>
    </sheetView>
  </sheetViews>
  <sheetFormatPr defaultColWidth="9.00390625" defaultRowHeight="12.75"/>
  <cols>
    <col min="1" max="1" width="5.375" style="68" customWidth="1"/>
    <col min="2" max="2" width="44.375" style="68" customWidth="1"/>
    <col min="3" max="3" width="12.50390625" style="69" customWidth="1"/>
    <col min="4" max="4" width="12.625" style="75" customWidth="1"/>
    <col min="5" max="5" width="12.875" style="75" customWidth="1"/>
    <col min="6" max="6" width="13.00390625" style="75" customWidth="1"/>
    <col min="7" max="16384" width="9.375" style="75" customWidth="1"/>
  </cols>
  <sheetData>
    <row r="1" spans="1:6" ht="15">
      <c r="A1" s="700"/>
      <c r="B1" s="701"/>
      <c r="C1" s="702"/>
      <c r="D1" s="701"/>
      <c r="E1" s="696"/>
      <c r="F1" s="696"/>
    </row>
    <row r="2" spans="1:6" ht="15.75" customHeight="1">
      <c r="A2" s="703" t="s">
        <v>1</v>
      </c>
      <c r="B2" s="703"/>
      <c r="C2" s="703"/>
      <c r="D2" s="699"/>
      <c r="E2" s="696"/>
      <c r="F2" s="696"/>
    </row>
    <row r="3" spans="1:6" ht="15.75" customHeight="1" thickBot="1">
      <c r="A3" s="694" t="s">
        <v>72</v>
      </c>
      <c r="B3" s="694"/>
      <c r="C3" s="40"/>
      <c r="D3" s="40"/>
      <c r="F3" s="40" t="s">
        <v>352</v>
      </c>
    </row>
    <row r="4" spans="1:6" ht="56.25" customHeight="1" thickBot="1">
      <c r="A4" s="17" t="s">
        <v>37</v>
      </c>
      <c r="B4" s="18" t="s">
        <v>2</v>
      </c>
      <c r="C4" s="129" t="s">
        <v>351</v>
      </c>
      <c r="D4" s="18" t="s">
        <v>422</v>
      </c>
      <c r="E4" s="175" t="s">
        <v>423</v>
      </c>
      <c r="F4" s="173" t="s">
        <v>424</v>
      </c>
    </row>
    <row r="5" spans="1:6" s="76" customFormat="1" ht="12" customHeight="1" thickBot="1">
      <c r="A5" s="73" t="s">
        <v>343</v>
      </c>
      <c r="B5" s="74" t="s">
        <v>344</v>
      </c>
      <c r="C5" s="130" t="s">
        <v>345</v>
      </c>
      <c r="D5" s="74" t="s">
        <v>347</v>
      </c>
      <c r="E5" s="176" t="s">
        <v>346</v>
      </c>
      <c r="F5" s="174" t="s">
        <v>348</v>
      </c>
    </row>
    <row r="6" spans="1:6" s="77" customFormat="1" ht="12" customHeight="1" thickBot="1">
      <c r="A6" s="14" t="s">
        <v>3</v>
      </c>
      <c r="B6" s="15" t="s">
        <v>126</v>
      </c>
      <c r="C6" s="131">
        <f>+C7+C8+C9+C10+C11+C12</f>
        <v>53261926</v>
      </c>
      <c r="D6" s="142">
        <f>+D7+D8+D9+D10+D11+D12</f>
        <v>58385707</v>
      </c>
      <c r="E6" s="177">
        <f>+E7+E8+E9+E10+E11+E12</f>
        <v>58385707</v>
      </c>
      <c r="F6" s="289"/>
    </row>
    <row r="7" spans="1:6" s="77" customFormat="1" ht="23.25" customHeight="1">
      <c r="A7" s="9" t="s">
        <v>49</v>
      </c>
      <c r="B7" s="78" t="s">
        <v>127</v>
      </c>
      <c r="C7" s="132">
        <v>14347460</v>
      </c>
      <c r="D7" s="143">
        <v>16214213</v>
      </c>
      <c r="E7" s="178">
        <v>16214213</v>
      </c>
      <c r="F7" s="288">
        <f>E7/D7</f>
        <v>1</v>
      </c>
    </row>
    <row r="8" spans="1:6" s="77" customFormat="1" ht="23.25" customHeight="1">
      <c r="A8" s="8" t="s">
        <v>50</v>
      </c>
      <c r="B8" s="79" t="s">
        <v>128</v>
      </c>
      <c r="C8" s="133"/>
      <c r="D8" s="72"/>
      <c r="E8" s="178"/>
      <c r="F8" s="288"/>
    </row>
    <row r="9" spans="1:6" s="77" customFormat="1" ht="23.25" customHeight="1">
      <c r="A9" s="8" t="s">
        <v>51</v>
      </c>
      <c r="B9" s="79" t="s">
        <v>129</v>
      </c>
      <c r="C9" s="133">
        <v>37714466</v>
      </c>
      <c r="D9" s="72">
        <v>40275854</v>
      </c>
      <c r="E9" s="178">
        <v>40275854</v>
      </c>
      <c r="F9" s="288">
        <f>E9/D9</f>
        <v>1</v>
      </c>
    </row>
    <row r="10" spans="1:6" s="77" customFormat="1" ht="12" customHeight="1">
      <c r="A10" s="8" t="s">
        <v>52</v>
      </c>
      <c r="B10" s="79" t="s">
        <v>130</v>
      </c>
      <c r="C10" s="133">
        <v>1200000</v>
      </c>
      <c r="D10" s="72">
        <v>1200000</v>
      </c>
      <c r="E10" s="178">
        <v>1200000</v>
      </c>
      <c r="F10" s="288">
        <f>E10/D10</f>
        <v>1</v>
      </c>
    </row>
    <row r="11" spans="1:6" s="77" customFormat="1" ht="12" customHeight="1">
      <c r="A11" s="8" t="s">
        <v>69</v>
      </c>
      <c r="B11" s="36" t="s">
        <v>285</v>
      </c>
      <c r="C11" s="133"/>
      <c r="D11" s="72">
        <v>391160</v>
      </c>
      <c r="E11" s="178">
        <v>391160</v>
      </c>
      <c r="F11" s="288">
        <f>E11/D11</f>
        <v>1</v>
      </c>
    </row>
    <row r="12" spans="1:6" s="77" customFormat="1" ht="12" customHeight="1" thickBot="1">
      <c r="A12" s="10" t="s">
        <v>53</v>
      </c>
      <c r="B12" s="37" t="s">
        <v>286</v>
      </c>
      <c r="C12" s="133"/>
      <c r="D12" s="72">
        <v>304480</v>
      </c>
      <c r="E12" s="178">
        <v>304480</v>
      </c>
      <c r="F12" s="290">
        <f>E12/D12</f>
        <v>1</v>
      </c>
    </row>
    <row r="13" spans="1:6" s="77" customFormat="1" ht="24" customHeight="1" thickBot="1">
      <c r="A13" s="14" t="s">
        <v>4</v>
      </c>
      <c r="B13" s="35" t="s">
        <v>131</v>
      </c>
      <c r="C13" s="131">
        <f>+C14+C15+C16+C17+C18</f>
        <v>6335385</v>
      </c>
      <c r="D13" s="142">
        <f>+D14+D15+D16+D17+D18</f>
        <v>6923785</v>
      </c>
      <c r="E13" s="177">
        <f>+E14+E15+E16+E17+E18</f>
        <v>5590318</v>
      </c>
      <c r="F13" s="292">
        <f>E13/D13</f>
        <v>0.8074077979024479</v>
      </c>
    </row>
    <row r="14" spans="1:6" s="77" customFormat="1" ht="12" customHeight="1">
      <c r="A14" s="9" t="s">
        <v>55</v>
      </c>
      <c r="B14" s="78" t="s">
        <v>132</v>
      </c>
      <c r="C14" s="132"/>
      <c r="D14" s="143"/>
      <c r="E14" s="178"/>
      <c r="F14" s="291"/>
    </row>
    <row r="15" spans="1:6" s="77" customFormat="1" ht="23.25" customHeight="1">
      <c r="A15" s="8" t="s">
        <v>56</v>
      </c>
      <c r="B15" s="79" t="s">
        <v>133</v>
      </c>
      <c r="C15" s="133"/>
      <c r="D15" s="72"/>
      <c r="E15" s="156"/>
      <c r="F15" s="288"/>
    </row>
    <row r="16" spans="1:6" s="77" customFormat="1" ht="24" customHeight="1">
      <c r="A16" s="8" t="s">
        <v>57</v>
      </c>
      <c r="B16" s="79" t="s">
        <v>278</v>
      </c>
      <c r="C16" s="133"/>
      <c r="D16" s="72">
        <v>20000</v>
      </c>
      <c r="E16" s="156"/>
      <c r="F16" s="288"/>
    </row>
    <row r="17" spans="1:6" s="77" customFormat="1" ht="21" customHeight="1">
      <c r="A17" s="8" t="s">
        <v>58</v>
      </c>
      <c r="B17" s="79" t="s">
        <v>279</v>
      </c>
      <c r="C17" s="133"/>
      <c r="D17" s="72"/>
      <c r="E17" s="156"/>
      <c r="F17" s="288"/>
    </row>
    <row r="18" spans="1:6" s="77" customFormat="1" ht="12" customHeight="1">
      <c r="A18" s="8" t="s">
        <v>59</v>
      </c>
      <c r="B18" s="79" t="s">
        <v>134</v>
      </c>
      <c r="C18" s="133">
        <v>6335385</v>
      </c>
      <c r="D18" s="72">
        <v>6903785</v>
      </c>
      <c r="E18" s="156">
        <v>5590318</v>
      </c>
      <c r="F18" s="288">
        <f>E18/C18</f>
        <v>0.8823959396311353</v>
      </c>
    </row>
    <row r="19" spans="1:6" s="77" customFormat="1" ht="12" customHeight="1" thickBot="1">
      <c r="A19" s="10" t="s">
        <v>65</v>
      </c>
      <c r="B19" s="37" t="s">
        <v>135</v>
      </c>
      <c r="C19" s="134"/>
      <c r="D19" s="144"/>
      <c r="E19" s="157"/>
      <c r="F19" s="290"/>
    </row>
    <row r="20" spans="1:6" s="77" customFormat="1" ht="22.5" customHeight="1" thickBot="1">
      <c r="A20" s="14" t="s">
        <v>5</v>
      </c>
      <c r="B20" s="15" t="s">
        <v>136</v>
      </c>
      <c r="C20" s="131">
        <f>+C21+C22+C23+C24+C25</f>
        <v>0</v>
      </c>
      <c r="D20" s="142">
        <f>+D21+D22+D23+D24+D25</f>
        <v>9909436</v>
      </c>
      <c r="E20" s="177">
        <f>+E21+E22+E23+E24+E25</f>
        <v>9909436</v>
      </c>
      <c r="F20" s="292">
        <f>E20/D20</f>
        <v>1</v>
      </c>
    </row>
    <row r="21" spans="1:6" s="77" customFormat="1" ht="12" customHeight="1">
      <c r="A21" s="9" t="s">
        <v>38</v>
      </c>
      <c r="B21" s="78" t="s">
        <v>137</v>
      </c>
      <c r="C21" s="132"/>
      <c r="D21" s="143">
        <v>9909436</v>
      </c>
      <c r="E21" s="178">
        <v>9909436</v>
      </c>
      <c r="F21" s="291">
        <f aca="true" t="shared" si="0" ref="F21:F35">E21/D21</f>
        <v>1</v>
      </c>
    </row>
    <row r="22" spans="1:6" s="77" customFormat="1" ht="22.5" customHeight="1">
      <c r="A22" s="8" t="s">
        <v>39</v>
      </c>
      <c r="B22" s="79" t="s">
        <v>138</v>
      </c>
      <c r="C22" s="133"/>
      <c r="D22" s="72"/>
      <c r="E22" s="156"/>
      <c r="F22" s="288"/>
    </row>
    <row r="23" spans="1:6" s="77" customFormat="1" ht="21" customHeight="1">
      <c r="A23" s="8" t="s">
        <v>40</v>
      </c>
      <c r="B23" s="79" t="s">
        <v>280</v>
      </c>
      <c r="C23" s="133"/>
      <c r="D23" s="72"/>
      <c r="E23" s="156"/>
      <c r="F23" s="288"/>
    </row>
    <row r="24" spans="1:6" s="77" customFormat="1" ht="21" customHeight="1">
      <c r="A24" s="8" t="s">
        <v>41</v>
      </c>
      <c r="B24" s="79" t="s">
        <v>281</v>
      </c>
      <c r="C24" s="133"/>
      <c r="D24" s="72"/>
      <c r="E24" s="156"/>
      <c r="F24" s="288"/>
    </row>
    <row r="25" spans="1:6" s="77" customFormat="1" ht="12" customHeight="1">
      <c r="A25" s="8" t="s">
        <v>79</v>
      </c>
      <c r="B25" s="79" t="s">
        <v>139</v>
      </c>
      <c r="C25" s="133"/>
      <c r="D25" s="72"/>
      <c r="E25" s="156"/>
      <c r="F25" s="288"/>
    </row>
    <row r="26" spans="1:6" s="77" customFormat="1" ht="12" customHeight="1" thickBot="1">
      <c r="A26" s="10" t="s">
        <v>80</v>
      </c>
      <c r="B26" s="80" t="s">
        <v>140</v>
      </c>
      <c r="C26" s="134"/>
      <c r="D26" s="144"/>
      <c r="E26" s="157"/>
      <c r="F26" s="290"/>
    </row>
    <row r="27" spans="1:6" s="77" customFormat="1" ht="12" customHeight="1" thickBot="1">
      <c r="A27" s="14" t="s">
        <v>81</v>
      </c>
      <c r="B27" s="15" t="s">
        <v>141</v>
      </c>
      <c r="C27" s="135">
        <f>+C28+C32+C33+C34</f>
        <v>5470000</v>
      </c>
      <c r="D27" s="145">
        <f>+D28+D32+D33+D34</f>
        <v>5667979</v>
      </c>
      <c r="E27" s="179">
        <f>+E28+E32+E33+E34</f>
        <v>5423353</v>
      </c>
      <c r="F27" s="292">
        <f t="shared" si="0"/>
        <v>0.956840701068229</v>
      </c>
    </row>
    <row r="28" spans="1:6" s="77" customFormat="1" ht="12" customHeight="1">
      <c r="A28" s="9" t="s">
        <v>142</v>
      </c>
      <c r="B28" s="78" t="s">
        <v>292</v>
      </c>
      <c r="C28" s="136">
        <f>+C29+C30+C31</f>
        <v>4000000</v>
      </c>
      <c r="D28" s="146">
        <f>+D29+D30+D31</f>
        <v>4000000</v>
      </c>
      <c r="E28" s="180">
        <v>3823939</v>
      </c>
      <c r="F28" s="291">
        <f t="shared" si="0"/>
        <v>0.95598475</v>
      </c>
    </row>
    <row r="29" spans="1:6" s="77" customFormat="1" ht="12" customHeight="1">
      <c r="A29" s="8" t="s">
        <v>143</v>
      </c>
      <c r="B29" s="79" t="s">
        <v>148</v>
      </c>
      <c r="C29" s="133"/>
      <c r="D29" s="72"/>
      <c r="E29" s="156"/>
      <c r="F29" s="288"/>
    </row>
    <row r="30" spans="1:6" s="77" customFormat="1" ht="12" customHeight="1">
      <c r="A30" s="8" t="s">
        <v>144</v>
      </c>
      <c r="B30" s="79" t="s">
        <v>149</v>
      </c>
      <c r="C30" s="133"/>
      <c r="D30" s="72"/>
      <c r="E30" s="156"/>
      <c r="F30" s="288"/>
    </row>
    <row r="31" spans="1:6" s="77" customFormat="1" ht="12" customHeight="1">
      <c r="A31" s="8" t="s">
        <v>290</v>
      </c>
      <c r="B31" s="90" t="s">
        <v>291</v>
      </c>
      <c r="C31" s="133">
        <v>4000000</v>
      </c>
      <c r="D31" s="72">
        <v>4000000</v>
      </c>
      <c r="E31" s="156">
        <v>3823939</v>
      </c>
      <c r="F31" s="288">
        <f t="shared" si="0"/>
        <v>0.95598475</v>
      </c>
    </row>
    <row r="32" spans="1:6" s="77" customFormat="1" ht="12" customHeight="1">
      <c r="A32" s="8" t="s">
        <v>145</v>
      </c>
      <c r="B32" s="79" t="s">
        <v>150</v>
      </c>
      <c r="C32" s="133">
        <v>1200000</v>
      </c>
      <c r="D32" s="72">
        <v>1373179</v>
      </c>
      <c r="E32" s="156">
        <v>1373179</v>
      </c>
      <c r="F32" s="288">
        <f t="shared" si="0"/>
        <v>1</v>
      </c>
    </row>
    <row r="33" spans="1:6" s="77" customFormat="1" ht="12" customHeight="1">
      <c r="A33" s="8" t="s">
        <v>146</v>
      </c>
      <c r="B33" s="79" t="s">
        <v>151</v>
      </c>
      <c r="C33" s="133">
        <v>170000</v>
      </c>
      <c r="D33" s="72">
        <v>194800</v>
      </c>
      <c r="E33" s="156">
        <v>194800</v>
      </c>
      <c r="F33" s="288">
        <f t="shared" si="0"/>
        <v>1</v>
      </c>
    </row>
    <row r="34" spans="1:6" s="77" customFormat="1" ht="12" customHeight="1" thickBot="1">
      <c r="A34" s="10" t="s">
        <v>147</v>
      </c>
      <c r="B34" s="80" t="s">
        <v>152</v>
      </c>
      <c r="C34" s="134">
        <v>100000</v>
      </c>
      <c r="D34" s="144">
        <v>100000</v>
      </c>
      <c r="E34" s="157">
        <v>31435</v>
      </c>
      <c r="F34" s="290">
        <f t="shared" si="0"/>
        <v>0.31435</v>
      </c>
    </row>
    <row r="35" spans="1:6" s="77" customFormat="1" ht="12" customHeight="1" thickBot="1">
      <c r="A35" s="14" t="s">
        <v>7</v>
      </c>
      <c r="B35" s="15" t="s">
        <v>287</v>
      </c>
      <c r="C35" s="131">
        <f>SUM(C36:C46)</f>
        <v>3205000</v>
      </c>
      <c r="D35" s="142">
        <f>SUM(D36:D46)</f>
        <v>5539897</v>
      </c>
      <c r="E35" s="177">
        <f>SUM(E36:E46)</f>
        <v>4185186</v>
      </c>
      <c r="F35" s="292">
        <f t="shared" si="0"/>
        <v>0.7554627820697749</v>
      </c>
    </row>
    <row r="36" spans="1:6" s="77" customFormat="1" ht="12" customHeight="1">
      <c r="A36" s="9" t="s">
        <v>42</v>
      </c>
      <c r="B36" s="78" t="s">
        <v>155</v>
      </c>
      <c r="C36" s="132">
        <v>50000</v>
      </c>
      <c r="D36" s="143">
        <v>50000</v>
      </c>
      <c r="E36" s="178">
        <v>27374</v>
      </c>
      <c r="F36" s="291">
        <f>E36/C36</f>
        <v>0.54748</v>
      </c>
    </row>
    <row r="37" spans="1:6" s="77" customFormat="1" ht="12" customHeight="1">
      <c r="A37" s="8" t="s">
        <v>43</v>
      </c>
      <c r="B37" s="79" t="s">
        <v>156</v>
      </c>
      <c r="C37" s="133">
        <v>1100000</v>
      </c>
      <c r="D37" s="72">
        <v>3434897</v>
      </c>
      <c r="E37" s="156">
        <v>1174594</v>
      </c>
      <c r="F37" s="288">
        <f>E37/C37</f>
        <v>1.0678127272727274</v>
      </c>
    </row>
    <row r="38" spans="1:6" s="77" customFormat="1" ht="12" customHeight="1">
      <c r="A38" s="8" t="s">
        <v>44</v>
      </c>
      <c r="B38" s="79" t="s">
        <v>157</v>
      </c>
      <c r="C38" s="133">
        <v>150000</v>
      </c>
      <c r="D38" s="72">
        <v>150000</v>
      </c>
      <c r="E38" s="156"/>
      <c r="F38" s="288">
        <f>E38/C38</f>
        <v>0</v>
      </c>
    </row>
    <row r="39" spans="1:6" s="77" customFormat="1" ht="12" customHeight="1">
      <c r="A39" s="8" t="s">
        <v>83</v>
      </c>
      <c r="B39" s="79" t="s">
        <v>158</v>
      </c>
      <c r="C39" s="133">
        <v>1100000</v>
      </c>
      <c r="D39" s="72">
        <v>1100000</v>
      </c>
      <c r="E39" s="156">
        <v>2260303</v>
      </c>
      <c r="F39" s="288">
        <f>E39/C39</f>
        <v>2.054820909090909</v>
      </c>
    </row>
    <row r="40" spans="1:6" s="77" customFormat="1" ht="12" customHeight="1">
      <c r="A40" s="8" t="s">
        <v>84</v>
      </c>
      <c r="B40" s="79" t="s">
        <v>159</v>
      </c>
      <c r="C40" s="133"/>
      <c r="D40" s="72"/>
      <c r="E40" s="156"/>
      <c r="F40" s="288"/>
    </row>
    <row r="41" spans="1:6" s="77" customFormat="1" ht="12" customHeight="1">
      <c r="A41" s="8" t="s">
        <v>85</v>
      </c>
      <c r="B41" s="79" t="s">
        <v>160</v>
      </c>
      <c r="C41" s="133">
        <v>680000</v>
      </c>
      <c r="D41" s="72">
        <v>680000</v>
      </c>
      <c r="E41" s="156">
        <v>539292</v>
      </c>
      <c r="F41" s="288">
        <f>E41/C41</f>
        <v>0.7930764705882353</v>
      </c>
    </row>
    <row r="42" spans="1:6" s="77" customFormat="1" ht="12" customHeight="1">
      <c r="A42" s="8" t="s">
        <v>86</v>
      </c>
      <c r="B42" s="79" t="s">
        <v>161</v>
      </c>
      <c r="C42" s="133"/>
      <c r="D42" s="72"/>
      <c r="E42" s="156"/>
      <c r="F42" s="288"/>
    </row>
    <row r="43" spans="1:6" s="77" customFormat="1" ht="12" customHeight="1">
      <c r="A43" s="8" t="s">
        <v>87</v>
      </c>
      <c r="B43" s="79" t="s">
        <v>162</v>
      </c>
      <c r="C43" s="133">
        <v>65000</v>
      </c>
      <c r="D43" s="72">
        <v>65000</v>
      </c>
      <c r="E43" s="156">
        <v>51287</v>
      </c>
      <c r="F43" s="288">
        <f>E43/C43</f>
        <v>0.7890307692307692</v>
      </c>
    </row>
    <row r="44" spans="1:6" s="77" customFormat="1" ht="12" customHeight="1">
      <c r="A44" s="8" t="s">
        <v>153</v>
      </c>
      <c r="B44" s="79" t="s">
        <v>163</v>
      </c>
      <c r="C44" s="137"/>
      <c r="D44" s="147"/>
      <c r="E44" s="181"/>
      <c r="F44" s="288"/>
    </row>
    <row r="45" spans="1:6" s="77" customFormat="1" ht="12" customHeight="1">
      <c r="A45" s="10" t="s">
        <v>154</v>
      </c>
      <c r="B45" s="80" t="s">
        <v>289</v>
      </c>
      <c r="C45" s="138"/>
      <c r="D45" s="148"/>
      <c r="E45" s="182"/>
      <c r="F45" s="288"/>
    </row>
    <row r="46" spans="1:6" s="77" customFormat="1" ht="12" customHeight="1" thickBot="1">
      <c r="A46" s="10" t="s">
        <v>288</v>
      </c>
      <c r="B46" s="37" t="s">
        <v>164</v>
      </c>
      <c r="C46" s="138">
        <v>60000</v>
      </c>
      <c r="D46" s="148">
        <v>60000</v>
      </c>
      <c r="E46" s="182">
        <v>132336</v>
      </c>
      <c r="F46" s="290">
        <f>E46/C46</f>
        <v>2.2056</v>
      </c>
    </row>
    <row r="47" spans="1:6" s="77" customFormat="1" ht="12" customHeight="1" thickBot="1">
      <c r="A47" s="14" t="s">
        <v>8</v>
      </c>
      <c r="B47" s="15" t="s">
        <v>165</v>
      </c>
      <c r="C47" s="131">
        <f>SUM(C48:C52)</f>
        <v>0</v>
      </c>
      <c r="D47" s="142">
        <f>SUM(D48:D52)</f>
        <v>1040000</v>
      </c>
      <c r="E47" s="177">
        <f>SUM(E48:E52)</f>
        <v>1040000</v>
      </c>
      <c r="F47" s="292">
        <f>E47/D47</f>
        <v>1</v>
      </c>
    </row>
    <row r="48" spans="1:6" s="77" customFormat="1" ht="12" customHeight="1">
      <c r="A48" s="9" t="s">
        <v>45</v>
      </c>
      <c r="B48" s="78" t="s">
        <v>169</v>
      </c>
      <c r="C48" s="139"/>
      <c r="D48" s="149"/>
      <c r="E48" s="183"/>
      <c r="F48" s="291"/>
    </row>
    <row r="49" spans="1:6" s="77" customFormat="1" ht="12" customHeight="1">
      <c r="A49" s="8" t="s">
        <v>46</v>
      </c>
      <c r="B49" s="79" t="s">
        <v>170</v>
      </c>
      <c r="C49" s="137"/>
      <c r="D49" s="147"/>
      <c r="E49" s="181"/>
      <c r="F49" s="288"/>
    </row>
    <row r="50" spans="1:6" s="77" customFormat="1" ht="12" customHeight="1">
      <c r="A50" s="8" t="s">
        <v>166</v>
      </c>
      <c r="B50" s="79" t="s">
        <v>171</v>
      </c>
      <c r="C50" s="137"/>
      <c r="D50" s="147"/>
      <c r="E50" s="181"/>
      <c r="F50" s="288"/>
    </row>
    <row r="51" spans="1:6" s="77" customFormat="1" ht="12" customHeight="1">
      <c r="A51" s="8" t="s">
        <v>167</v>
      </c>
      <c r="B51" s="79" t="s">
        <v>172</v>
      </c>
      <c r="C51" s="137"/>
      <c r="D51" s="147"/>
      <c r="E51" s="181"/>
      <c r="F51" s="288"/>
    </row>
    <row r="52" spans="1:6" s="77" customFormat="1" ht="12" customHeight="1" thickBot="1">
      <c r="A52" s="10" t="s">
        <v>168</v>
      </c>
      <c r="B52" s="37" t="s">
        <v>173</v>
      </c>
      <c r="C52" s="138"/>
      <c r="D52" s="148">
        <v>1040000</v>
      </c>
      <c r="E52" s="182">
        <v>1040000</v>
      </c>
      <c r="F52" s="290">
        <f>E52/D52</f>
        <v>1</v>
      </c>
    </row>
    <row r="53" spans="1:6" s="77" customFormat="1" ht="12" customHeight="1" thickBot="1">
      <c r="A53" s="14" t="s">
        <v>88</v>
      </c>
      <c r="B53" s="15" t="s">
        <v>174</v>
      </c>
      <c r="C53" s="131">
        <f>SUM(C54:C56)</f>
        <v>250000</v>
      </c>
      <c r="D53" s="142">
        <f>SUM(D54:D56)</f>
        <v>270000</v>
      </c>
      <c r="E53" s="177">
        <f>SUM(E54:E56)</f>
        <v>210000</v>
      </c>
      <c r="F53" s="292">
        <f>E53/D53</f>
        <v>0.7777777777777778</v>
      </c>
    </row>
    <row r="54" spans="1:6" s="77" customFormat="1" ht="22.5" customHeight="1">
      <c r="A54" s="9" t="s">
        <v>47</v>
      </c>
      <c r="B54" s="78" t="s">
        <v>175</v>
      </c>
      <c r="C54" s="132"/>
      <c r="D54" s="143"/>
      <c r="E54" s="178"/>
      <c r="F54" s="291"/>
    </row>
    <row r="55" spans="1:6" s="77" customFormat="1" ht="24" customHeight="1">
      <c r="A55" s="8" t="s">
        <v>48</v>
      </c>
      <c r="B55" s="79" t="s">
        <v>282</v>
      </c>
      <c r="C55" s="133"/>
      <c r="D55" s="72">
        <v>20000</v>
      </c>
      <c r="E55" s="156">
        <v>20000</v>
      </c>
      <c r="F55" s="288">
        <f>E55/D55</f>
        <v>1</v>
      </c>
    </row>
    <row r="56" spans="1:6" s="77" customFormat="1" ht="12" customHeight="1">
      <c r="A56" s="8" t="s">
        <v>178</v>
      </c>
      <c r="B56" s="79" t="s">
        <v>176</v>
      </c>
      <c r="C56" s="133">
        <v>250000</v>
      </c>
      <c r="D56" s="72">
        <v>250000</v>
      </c>
      <c r="E56" s="156">
        <v>190000</v>
      </c>
      <c r="F56" s="288">
        <f>E56/D56</f>
        <v>0.76</v>
      </c>
    </row>
    <row r="57" spans="1:6" s="77" customFormat="1" ht="12" customHeight="1" thickBot="1">
      <c r="A57" s="10" t="s">
        <v>179</v>
      </c>
      <c r="B57" s="37" t="s">
        <v>177</v>
      </c>
      <c r="C57" s="134"/>
      <c r="D57" s="144"/>
      <c r="E57" s="157"/>
      <c r="F57" s="290"/>
    </row>
    <row r="58" spans="1:6" s="77" customFormat="1" ht="12" customHeight="1" thickBot="1">
      <c r="A58" s="14" t="s">
        <v>10</v>
      </c>
      <c r="B58" s="35" t="s">
        <v>180</v>
      </c>
      <c r="C58" s="131">
        <f>SUM(C59:C61)</f>
        <v>200000</v>
      </c>
      <c r="D58" s="142">
        <f>SUM(D59:D61)</f>
        <v>399236</v>
      </c>
      <c r="E58" s="177">
        <f>SUM(E59:E61)</f>
        <v>199236</v>
      </c>
      <c r="F58" s="292">
        <f>E58/D58</f>
        <v>0.49904317245939744</v>
      </c>
    </row>
    <row r="59" spans="1:6" s="77" customFormat="1" ht="25.5" customHeight="1">
      <c r="A59" s="9" t="s">
        <v>89</v>
      </c>
      <c r="B59" s="78" t="s">
        <v>182</v>
      </c>
      <c r="C59" s="137"/>
      <c r="D59" s="147"/>
      <c r="E59" s="181"/>
      <c r="F59" s="291"/>
    </row>
    <row r="60" spans="1:6" s="77" customFormat="1" ht="24.75" customHeight="1">
      <c r="A60" s="8" t="s">
        <v>90</v>
      </c>
      <c r="B60" s="79" t="s">
        <v>283</v>
      </c>
      <c r="C60" s="137"/>
      <c r="D60" s="147">
        <v>199236</v>
      </c>
      <c r="E60" s="181">
        <v>199236</v>
      </c>
      <c r="F60" s="288">
        <f>E60/D60</f>
        <v>1</v>
      </c>
    </row>
    <row r="61" spans="1:6" s="77" customFormat="1" ht="12" customHeight="1">
      <c r="A61" s="8" t="s">
        <v>106</v>
      </c>
      <c r="B61" s="79" t="s">
        <v>183</v>
      </c>
      <c r="C61" s="137">
        <v>200000</v>
      </c>
      <c r="D61" s="147">
        <v>200000</v>
      </c>
      <c r="E61" s="181"/>
      <c r="F61" s="288">
        <f>E61/D61</f>
        <v>0</v>
      </c>
    </row>
    <row r="62" spans="1:6" s="77" customFormat="1" ht="12" customHeight="1" thickBot="1">
      <c r="A62" s="10" t="s">
        <v>181</v>
      </c>
      <c r="B62" s="37" t="s">
        <v>184</v>
      </c>
      <c r="C62" s="137"/>
      <c r="D62" s="147"/>
      <c r="E62" s="181"/>
      <c r="F62" s="290"/>
    </row>
    <row r="63" spans="1:6" s="77" customFormat="1" ht="12" customHeight="1" thickBot="1">
      <c r="A63" s="95" t="s">
        <v>332</v>
      </c>
      <c r="B63" s="15" t="s">
        <v>185</v>
      </c>
      <c r="C63" s="135">
        <f>+C6+C13+C20+C27+C35+C47+C53+C58</f>
        <v>68722311</v>
      </c>
      <c r="D63" s="145">
        <f>+D6+D13+D20+D27+D35+D47+D53+D58</f>
        <v>88136040</v>
      </c>
      <c r="E63" s="179">
        <f>+E6+E13+E20+E27+E35+E47+E53+E58</f>
        <v>84943236</v>
      </c>
      <c r="F63" s="292">
        <f>E63/D63</f>
        <v>0.9637741382526376</v>
      </c>
    </row>
    <row r="64" spans="1:6" s="77" customFormat="1" ht="22.5" customHeight="1" thickBot="1">
      <c r="A64" s="89" t="s">
        <v>186</v>
      </c>
      <c r="B64" s="35" t="s">
        <v>187</v>
      </c>
      <c r="C64" s="131">
        <f>SUM(C65:C67)</f>
        <v>0</v>
      </c>
      <c r="D64" s="142">
        <f>SUM(D65:D67)</f>
        <v>0</v>
      </c>
      <c r="E64" s="177">
        <f>SUM(E65:E67)</f>
        <v>0</v>
      </c>
      <c r="F64" s="292"/>
    </row>
    <row r="65" spans="1:6" s="77" customFormat="1" ht="12" customHeight="1">
      <c r="A65" s="9" t="s">
        <v>217</v>
      </c>
      <c r="B65" s="78" t="s">
        <v>188</v>
      </c>
      <c r="C65" s="137"/>
      <c r="D65" s="147"/>
      <c r="E65" s="181"/>
      <c r="F65" s="291"/>
    </row>
    <row r="66" spans="1:6" s="77" customFormat="1" ht="21.75" customHeight="1">
      <c r="A66" s="8" t="s">
        <v>226</v>
      </c>
      <c r="B66" s="79" t="s">
        <v>189</v>
      </c>
      <c r="C66" s="137"/>
      <c r="D66" s="147"/>
      <c r="E66" s="181"/>
      <c r="F66" s="288"/>
    </row>
    <row r="67" spans="1:6" s="77" customFormat="1" ht="12" customHeight="1" thickBot="1">
      <c r="A67" s="10" t="s">
        <v>227</v>
      </c>
      <c r="B67" s="91" t="s">
        <v>317</v>
      </c>
      <c r="C67" s="137"/>
      <c r="D67" s="147"/>
      <c r="E67" s="181"/>
      <c r="F67" s="290"/>
    </row>
    <row r="68" spans="1:6" s="77" customFormat="1" ht="12" customHeight="1" thickBot="1">
      <c r="A68" s="89" t="s">
        <v>190</v>
      </c>
      <c r="B68" s="35" t="s">
        <v>191</v>
      </c>
      <c r="C68" s="131">
        <f>SUM(C69:C72)</f>
        <v>0</v>
      </c>
      <c r="D68" s="142">
        <f>SUM(D69:D72)</f>
        <v>0</v>
      </c>
      <c r="E68" s="177">
        <f>SUM(E69:E72)</f>
        <v>0</v>
      </c>
      <c r="F68" s="292"/>
    </row>
    <row r="69" spans="1:6" s="77" customFormat="1" ht="21.75" customHeight="1">
      <c r="A69" s="9" t="s">
        <v>70</v>
      </c>
      <c r="B69" s="78" t="s">
        <v>192</v>
      </c>
      <c r="C69" s="137"/>
      <c r="D69" s="147"/>
      <c r="E69" s="181"/>
      <c r="F69" s="291"/>
    </row>
    <row r="70" spans="1:6" s="77" customFormat="1" ht="12" customHeight="1">
      <c r="A70" s="8" t="s">
        <v>71</v>
      </c>
      <c r="B70" s="79" t="s">
        <v>193</v>
      </c>
      <c r="C70" s="137"/>
      <c r="D70" s="147"/>
      <c r="E70" s="181"/>
      <c r="F70" s="288"/>
    </row>
    <row r="71" spans="1:6" s="77" customFormat="1" ht="23.25" customHeight="1">
      <c r="A71" s="8" t="s">
        <v>218</v>
      </c>
      <c r="B71" s="79" t="s">
        <v>194</v>
      </c>
      <c r="C71" s="137"/>
      <c r="D71" s="147"/>
      <c r="E71" s="181"/>
      <c r="F71" s="288"/>
    </row>
    <row r="72" spans="1:6" s="77" customFormat="1" ht="12" customHeight="1" thickBot="1">
      <c r="A72" s="10" t="s">
        <v>219</v>
      </c>
      <c r="B72" s="37" t="s">
        <v>195</v>
      </c>
      <c r="C72" s="137"/>
      <c r="D72" s="147"/>
      <c r="E72" s="181"/>
      <c r="F72" s="290"/>
    </row>
    <row r="73" spans="1:6" s="77" customFormat="1" ht="12" customHeight="1" thickBot="1">
      <c r="A73" s="89" t="s">
        <v>196</v>
      </c>
      <c r="B73" s="35" t="s">
        <v>197</v>
      </c>
      <c r="C73" s="131">
        <f>SUM(C74:C75)</f>
        <v>38075689</v>
      </c>
      <c r="D73" s="142">
        <f>SUM(D74:D75)</f>
        <v>37112000</v>
      </c>
      <c r="E73" s="177">
        <f>SUM(E74:E75)</f>
        <v>37112000</v>
      </c>
      <c r="F73" s="292">
        <f>E73/D73</f>
        <v>1</v>
      </c>
    </row>
    <row r="74" spans="1:6" s="77" customFormat="1" ht="12" customHeight="1">
      <c r="A74" s="9" t="s">
        <v>220</v>
      </c>
      <c r="B74" s="78" t="s">
        <v>198</v>
      </c>
      <c r="C74" s="137">
        <v>38075689</v>
      </c>
      <c r="D74" s="147">
        <v>37112000</v>
      </c>
      <c r="E74" s="181">
        <v>37112000</v>
      </c>
      <c r="F74" s="291">
        <f>E74/D74</f>
        <v>1</v>
      </c>
    </row>
    <row r="75" spans="1:6" s="77" customFormat="1" ht="12" customHeight="1" thickBot="1">
      <c r="A75" s="10" t="s">
        <v>221</v>
      </c>
      <c r="B75" s="37" t="s">
        <v>199</v>
      </c>
      <c r="C75" s="137"/>
      <c r="D75" s="147"/>
      <c r="E75" s="181"/>
      <c r="F75" s="290"/>
    </row>
    <row r="76" spans="1:6" s="77" customFormat="1" ht="12" customHeight="1" thickBot="1">
      <c r="A76" s="89" t="s">
        <v>200</v>
      </c>
      <c r="B76" s="35" t="s">
        <v>201</v>
      </c>
      <c r="C76" s="131">
        <f>SUM(C77:C79)</f>
        <v>0</v>
      </c>
      <c r="D76" s="142">
        <f>SUM(D77:D79)</f>
        <v>2165099</v>
      </c>
      <c r="E76" s="177">
        <f>SUM(E77:E79)</f>
        <v>12188277</v>
      </c>
      <c r="F76" s="292">
        <f>E76/D76</f>
        <v>5.629431725754804</v>
      </c>
    </row>
    <row r="77" spans="1:6" s="77" customFormat="1" ht="12" customHeight="1">
      <c r="A77" s="9" t="s">
        <v>222</v>
      </c>
      <c r="B77" s="78" t="s">
        <v>202</v>
      </c>
      <c r="C77" s="137"/>
      <c r="D77" s="147">
        <v>2165099</v>
      </c>
      <c r="E77" s="181">
        <v>2165099</v>
      </c>
      <c r="F77" s="291">
        <f>E77/D77</f>
        <v>1</v>
      </c>
    </row>
    <row r="78" spans="1:6" s="77" customFormat="1" ht="12" customHeight="1">
      <c r="A78" s="8" t="s">
        <v>223</v>
      </c>
      <c r="B78" s="79" t="s">
        <v>203</v>
      </c>
      <c r="C78" s="137"/>
      <c r="D78" s="147"/>
      <c r="E78" s="181"/>
      <c r="F78" s="288"/>
    </row>
    <row r="79" spans="1:6" s="77" customFormat="1" ht="12" customHeight="1" thickBot="1">
      <c r="A79" s="10" t="s">
        <v>224</v>
      </c>
      <c r="B79" s="37" t="s">
        <v>204</v>
      </c>
      <c r="C79" s="137"/>
      <c r="D79" s="147"/>
      <c r="E79" s="181">
        <v>10023178</v>
      </c>
      <c r="F79" s="290"/>
    </row>
    <row r="80" spans="1:6" s="77" customFormat="1" ht="12" customHeight="1" thickBot="1">
      <c r="A80" s="89" t="s">
        <v>205</v>
      </c>
      <c r="B80" s="35" t="s">
        <v>225</v>
      </c>
      <c r="C80" s="131">
        <f>SUM(C81:C84)</f>
        <v>0</v>
      </c>
      <c r="D80" s="142">
        <f>SUM(D81:D84)</f>
        <v>0</v>
      </c>
      <c r="E80" s="177">
        <f>SUM(E81:E84)</f>
        <v>0</v>
      </c>
      <c r="F80" s="292"/>
    </row>
    <row r="81" spans="1:6" s="77" customFormat="1" ht="24" customHeight="1">
      <c r="A81" s="81" t="s">
        <v>206</v>
      </c>
      <c r="B81" s="78" t="s">
        <v>207</v>
      </c>
      <c r="C81" s="137"/>
      <c r="D81" s="147"/>
      <c r="E81" s="181"/>
      <c r="F81" s="291"/>
    </row>
    <row r="82" spans="1:6" s="77" customFormat="1" ht="24" customHeight="1">
      <c r="A82" s="82" t="s">
        <v>208</v>
      </c>
      <c r="B82" s="79" t="s">
        <v>209</v>
      </c>
      <c r="C82" s="137"/>
      <c r="D82" s="147"/>
      <c r="E82" s="181"/>
      <c r="F82" s="288"/>
    </row>
    <row r="83" spans="1:6" s="77" customFormat="1" ht="12" customHeight="1">
      <c r="A83" s="82" t="s">
        <v>210</v>
      </c>
      <c r="B83" s="79" t="s">
        <v>211</v>
      </c>
      <c r="C83" s="137"/>
      <c r="D83" s="147"/>
      <c r="E83" s="181"/>
      <c r="F83" s="288"/>
    </row>
    <row r="84" spans="1:6" s="77" customFormat="1" ht="12" customHeight="1" thickBot="1">
      <c r="A84" s="83" t="s">
        <v>212</v>
      </c>
      <c r="B84" s="37" t="s">
        <v>213</v>
      </c>
      <c r="C84" s="137"/>
      <c r="D84" s="147"/>
      <c r="E84" s="181"/>
      <c r="F84" s="290"/>
    </row>
    <row r="85" spans="1:6" s="77" customFormat="1" ht="12" customHeight="1" thickBot="1">
      <c r="A85" s="89" t="s">
        <v>214</v>
      </c>
      <c r="B85" s="35" t="s">
        <v>331</v>
      </c>
      <c r="C85" s="140"/>
      <c r="D85" s="150"/>
      <c r="E85" s="184"/>
      <c r="F85" s="292"/>
    </row>
    <row r="86" spans="1:6" s="77" customFormat="1" ht="27" customHeight="1" thickBot="1">
      <c r="A86" s="89" t="s">
        <v>216</v>
      </c>
      <c r="B86" s="35" t="s">
        <v>215</v>
      </c>
      <c r="C86" s="140"/>
      <c r="D86" s="150"/>
      <c r="E86" s="184"/>
      <c r="F86" s="293"/>
    </row>
    <row r="87" spans="1:6" s="77" customFormat="1" ht="27.75" customHeight="1" thickBot="1">
      <c r="A87" s="89" t="s">
        <v>228</v>
      </c>
      <c r="B87" s="84" t="s">
        <v>334</v>
      </c>
      <c r="C87" s="135">
        <f>+C64+C68+C73+C76+C80+C86+C85</f>
        <v>38075689</v>
      </c>
      <c r="D87" s="145">
        <f>+D64+D68+D73+D76+D80+D86+D85</f>
        <v>39277099</v>
      </c>
      <c r="E87" s="179">
        <f>+E64+E68+E73+E76+E80+E86+E85</f>
        <v>49300277</v>
      </c>
      <c r="F87" s="292">
        <f>E87/D87</f>
        <v>1.2551914030106959</v>
      </c>
    </row>
    <row r="88" spans="1:6" s="77" customFormat="1" ht="29.25" customHeight="1" thickBot="1">
      <c r="A88" s="89" t="s">
        <v>333</v>
      </c>
      <c r="B88" s="84" t="s">
        <v>335</v>
      </c>
      <c r="C88" s="135">
        <f>+C63+C87</f>
        <v>106798000</v>
      </c>
      <c r="D88" s="145">
        <f>+D63+D87</f>
        <v>127413139</v>
      </c>
      <c r="E88" s="179">
        <f>+E63+E87</f>
        <v>134243513</v>
      </c>
      <c r="F88" s="292">
        <f>E88/D88</f>
        <v>1.0536080819733984</v>
      </c>
    </row>
    <row r="89" spans="1:6" s="77" customFormat="1" ht="19.5" customHeight="1">
      <c r="A89" s="695" t="s">
        <v>29</v>
      </c>
      <c r="B89" s="695"/>
      <c r="C89" s="695"/>
      <c r="D89" s="696"/>
      <c r="E89" s="302"/>
      <c r="F89" s="302"/>
    </row>
    <row r="90" spans="1:6" ht="16.5" customHeight="1" thickBot="1">
      <c r="A90" s="697" t="s">
        <v>73</v>
      </c>
      <c r="B90" s="697"/>
      <c r="C90" s="31"/>
      <c r="D90" s="31"/>
      <c r="E90" s="303"/>
      <c r="F90" s="31" t="s">
        <v>355</v>
      </c>
    </row>
    <row r="91" spans="1:6" s="85" customFormat="1" ht="48" customHeight="1" thickBot="1">
      <c r="A91" s="17" t="s">
        <v>37</v>
      </c>
      <c r="B91" s="18" t="s">
        <v>30</v>
      </c>
      <c r="C91" s="129" t="s">
        <v>351</v>
      </c>
      <c r="D91" s="18" t="s">
        <v>354</v>
      </c>
      <c r="E91" s="175" t="s">
        <v>423</v>
      </c>
      <c r="F91" s="141" t="s">
        <v>424</v>
      </c>
    </row>
    <row r="92" spans="1:6" ht="18" customHeight="1" thickBot="1">
      <c r="A92" s="22" t="s">
        <v>343</v>
      </c>
      <c r="B92" s="23" t="s">
        <v>344</v>
      </c>
      <c r="C92" s="151" t="s">
        <v>345</v>
      </c>
      <c r="D92" s="23" t="s">
        <v>347</v>
      </c>
      <c r="E92" s="185" t="s">
        <v>346</v>
      </c>
      <c r="F92" s="193" t="s">
        <v>348</v>
      </c>
    </row>
    <row r="93" spans="1:6" s="76" customFormat="1" ht="27.75" customHeight="1" thickBot="1">
      <c r="A93" s="16" t="s">
        <v>3</v>
      </c>
      <c r="B93" s="21" t="s">
        <v>293</v>
      </c>
      <c r="C93" s="152">
        <f>C94+C95+C96+C97+C98+C111</f>
        <v>79936873</v>
      </c>
      <c r="D93" s="161">
        <f>D94+D95+D96+D97+D98+D111</f>
        <v>89933270</v>
      </c>
      <c r="E93" s="186">
        <f>E94+E95+E96+E97+E98+E111</f>
        <v>73353667</v>
      </c>
      <c r="F93" s="289">
        <f>E93/D93</f>
        <v>0.8156455002692552</v>
      </c>
    </row>
    <row r="94" spans="1:6" ht="12" customHeight="1">
      <c r="A94" s="11" t="s">
        <v>49</v>
      </c>
      <c r="B94" s="4" t="s">
        <v>31</v>
      </c>
      <c r="C94" s="153">
        <v>15834510</v>
      </c>
      <c r="D94" s="162">
        <v>15834510</v>
      </c>
      <c r="E94" s="187">
        <v>15157245</v>
      </c>
      <c r="F94" s="294">
        <f aca="true" t="shared" si="1" ref="F94:F117">E94/D94</f>
        <v>0.9572285470153481</v>
      </c>
    </row>
    <row r="95" spans="1:6" ht="12" customHeight="1">
      <c r="A95" s="8" t="s">
        <v>50</v>
      </c>
      <c r="B95" s="2" t="s">
        <v>91</v>
      </c>
      <c r="C95" s="133">
        <v>3503748</v>
      </c>
      <c r="D95" s="72">
        <v>3503748</v>
      </c>
      <c r="E95" s="156">
        <v>3406152</v>
      </c>
      <c r="F95" s="295">
        <f t="shared" si="1"/>
        <v>0.9721452570219091</v>
      </c>
    </row>
    <row r="96" spans="1:6" ht="12" customHeight="1">
      <c r="A96" s="8" t="s">
        <v>51</v>
      </c>
      <c r="B96" s="2" t="s">
        <v>68</v>
      </c>
      <c r="C96" s="134">
        <v>12119750</v>
      </c>
      <c r="D96" s="144">
        <v>16991830</v>
      </c>
      <c r="E96" s="157">
        <v>13867569</v>
      </c>
      <c r="F96" s="295">
        <f t="shared" si="1"/>
        <v>0.8161315761751383</v>
      </c>
    </row>
    <row r="97" spans="1:6" ht="12" customHeight="1">
      <c r="A97" s="8" t="s">
        <v>52</v>
      </c>
      <c r="B97" s="5" t="s">
        <v>92</v>
      </c>
      <c r="C97" s="134">
        <v>7894062</v>
      </c>
      <c r="D97" s="144">
        <v>7268882</v>
      </c>
      <c r="E97" s="157">
        <v>6036138</v>
      </c>
      <c r="F97" s="295">
        <f t="shared" si="1"/>
        <v>0.8304080324869767</v>
      </c>
    </row>
    <row r="98" spans="1:6" ht="12" customHeight="1">
      <c r="A98" s="8" t="s">
        <v>60</v>
      </c>
      <c r="B98" s="13" t="s">
        <v>93</v>
      </c>
      <c r="C98" s="134">
        <f>SUM(C99,C100,C101,C102,C103,C104,C105,C106,C107,C108,C109,C110)</f>
        <v>35789863</v>
      </c>
      <c r="D98" s="144">
        <f>SUM(D99,D100,D101,D102,D103,D104,D105,D106,D107,D108,D109,D110)</f>
        <v>35271530</v>
      </c>
      <c r="E98" s="144">
        <f>SUM(E99,E100,E101,E102,E103,E104,E105,E106,E107,E108,E109,E110)</f>
        <v>34886563</v>
      </c>
      <c r="F98" s="295">
        <f t="shared" si="1"/>
        <v>0.9890856166432247</v>
      </c>
    </row>
    <row r="99" spans="1:6" ht="23.25" customHeight="1">
      <c r="A99" s="8" t="s">
        <v>53</v>
      </c>
      <c r="B99" s="170" t="s">
        <v>298</v>
      </c>
      <c r="C99" s="134"/>
      <c r="D99" s="144">
        <v>66086</v>
      </c>
      <c r="E99" s="157">
        <v>66086</v>
      </c>
      <c r="F99" s="295">
        <f t="shared" si="1"/>
        <v>1</v>
      </c>
    </row>
    <row r="100" spans="1:6" ht="12" customHeight="1">
      <c r="A100" s="8" t="s">
        <v>54</v>
      </c>
      <c r="B100" s="171" t="s">
        <v>297</v>
      </c>
      <c r="C100" s="134"/>
      <c r="D100" s="144"/>
      <c r="E100" s="157"/>
      <c r="F100" s="295"/>
    </row>
    <row r="101" spans="1:6" ht="12" customHeight="1">
      <c r="A101" s="8" t="s">
        <v>61</v>
      </c>
      <c r="B101" s="171" t="s">
        <v>296</v>
      </c>
      <c r="C101" s="134"/>
      <c r="D101" s="144"/>
      <c r="E101" s="157"/>
      <c r="F101" s="295"/>
    </row>
    <row r="102" spans="1:6" ht="12" customHeight="1">
      <c r="A102" s="8" t="s">
        <v>62</v>
      </c>
      <c r="B102" s="172" t="s">
        <v>231</v>
      </c>
      <c r="C102" s="134"/>
      <c r="D102" s="144"/>
      <c r="E102" s="157"/>
      <c r="F102" s="295"/>
    </row>
    <row r="103" spans="1:6" ht="21" customHeight="1">
      <c r="A103" s="8" t="s">
        <v>63</v>
      </c>
      <c r="B103" s="170" t="s">
        <v>232</v>
      </c>
      <c r="C103" s="134"/>
      <c r="D103" s="144"/>
      <c r="E103" s="157"/>
      <c r="F103" s="295"/>
    </row>
    <row r="104" spans="1:6" ht="21.75" customHeight="1">
      <c r="A104" s="8" t="s">
        <v>64</v>
      </c>
      <c r="B104" s="170" t="s">
        <v>233</v>
      </c>
      <c r="C104" s="134"/>
      <c r="D104" s="144"/>
      <c r="E104" s="157"/>
      <c r="F104" s="295"/>
    </row>
    <row r="105" spans="1:6" ht="18" customHeight="1">
      <c r="A105" s="8" t="s">
        <v>66</v>
      </c>
      <c r="B105" s="172" t="s">
        <v>234</v>
      </c>
      <c r="C105" s="134">
        <v>34364863</v>
      </c>
      <c r="D105" s="144">
        <v>33780444</v>
      </c>
      <c r="E105" s="157">
        <v>33780444</v>
      </c>
      <c r="F105" s="295">
        <f t="shared" si="1"/>
        <v>1</v>
      </c>
    </row>
    <row r="106" spans="1:6" ht="17.25" customHeight="1">
      <c r="A106" s="8" t="s">
        <v>94</v>
      </c>
      <c r="B106" s="172" t="s">
        <v>235</v>
      </c>
      <c r="C106" s="134"/>
      <c r="D106" s="144"/>
      <c r="E106" s="157"/>
      <c r="F106" s="295"/>
    </row>
    <row r="107" spans="1:6" ht="21.75" customHeight="1">
      <c r="A107" s="8" t="s">
        <v>229</v>
      </c>
      <c r="B107" s="170" t="s">
        <v>236</v>
      </c>
      <c r="C107" s="134"/>
      <c r="D107" s="144"/>
      <c r="E107" s="157"/>
      <c r="F107" s="295"/>
    </row>
    <row r="108" spans="1:6" ht="12" customHeight="1">
      <c r="A108" s="7" t="s">
        <v>230</v>
      </c>
      <c r="B108" s="171" t="s">
        <v>237</v>
      </c>
      <c r="C108" s="134"/>
      <c r="D108" s="144"/>
      <c r="E108" s="157"/>
      <c r="F108" s="295"/>
    </row>
    <row r="109" spans="1:6" ht="12" customHeight="1">
      <c r="A109" s="8" t="s">
        <v>294</v>
      </c>
      <c r="B109" s="171" t="s">
        <v>238</v>
      </c>
      <c r="C109" s="134"/>
      <c r="D109" s="144"/>
      <c r="E109" s="157"/>
      <c r="F109" s="295"/>
    </row>
    <row r="110" spans="1:6" ht="22.5" customHeight="1">
      <c r="A110" s="10" t="s">
        <v>295</v>
      </c>
      <c r="B110" s="171" t="s">
        <v>239</v>
      </c>
      <c r="C110" s="134">
        <v>1425000</v>
      </c>
      <c r="D110" s="144">
        <v>1425000</v>
      </c>
      <c r="E110" s="157">
        <v>1040033</v>
      </c>
      <c r="F110" s="295">
        <f t="shared" si="1"/>
        <v>0.7298477192982457</v>
      </c>
    </row>
    <row r="111" spans="1:6" ht="12" customHeight="1">
      <c r="A111" s="8" t="s">
        <v>299</v>
      </c>
      <c r="B111" s="5" t="s">
        <v>32</v>
      </c>
      <c r="C111" s="133">
        <f>SUM(C112,C113)</f>
        <v>4794940</v>
      </c>
      <c r="D111" s="133">
        <f>SUM(D112,D113)</f>
        <v>11062770</v>
      </c>
      <c r="E111" s="72"/>
      <c r="F111" s="295">
        <f t="shared" si="1"/>
        <v>0</v>
      </c>
    </row>
    <row r="112" spans="1:6" ht="12" customHeight="1">
      <c r="A112" s="8" t="s">
        <v>300</v>
      </c>
      <c r="B112" s="2" t="s">
        <v>302</v>
      </c>
      <c r="C112" s="133">
        <v>794940</v>
      </c>
      <c r="D112" s="72">
        <v>11062770</v>
      </c>
      <c r="E112" s="156"/>
      <c r="F112" s="295">
        <f t="shared" si="1"/>
        <v>0</v>
      </c>
    </row>
    <row r="113" spans="1:6" ht="12" customHeight="1" thickBot="1">
      <c r="A113" s="12" t="s">
        <v>301</v>
      </c>
      <c r="B113" s="94" t="s">
        <v>303</v>
      </c>
      <c r="C113" s="154">
        <v>4000000</v>
      </c>
      <c r="D113" s="163"/>
      <c r="E113" s="188"/>
      <c r="F113" s="296"/>
    </row>
    <row r="114" spans="1:6" ht="27" customHeight="1" thickBot="1">
      <c r="A114" s="92" t="s">
        <v>4</v>
      </c>
      <c r="B114" s="93" t="s">
        <v>240</v>
      </c>
      <c r="C114" s="155">
        <f>+C115+C117+C119</f>
        <v>26861127</v>
      </c>
      <c r="D114" s="164">
        <f>+D115+D117+D119</f>
        <v>35398563</v>
      </c>
      <c r="E114" s="189">
        <f>+E115+E117+E119</f>
        <v>21824445</v>
      </c>
      <c r="F114" s="289">
        <f t="shared" si="1"/>
        <v>0.6165347728945946</v>
      </c>
    </row>
    <row r="115" spans="1:6" ht="12" customHeight="1">
      <c r="A115" s="9" t="s">
        <v>55</v>
      </c>
      <c r="B115" s="2" t="s">
        <v>105</v>
      </c>
      <c r="C115" s="132">
        <v>3729000</v>
      </c>
      <c r="D115" s="143">
        <v>3644000</v>
      </c>
      <c r="E115" s="178">
        <v>987318</v>
      </c>
      <c r="F115" s="294">
        <f t="shared" si="1"/>
        <v>0.270943468715697</v>
      </c>
    </row>
    <row r="116" spans="1:6" ht="12" customHeight="1">
      <c r="A116" s="9" t="s">
        <v>56</v>
      </c>
      <c r="B116" s="6" t="s">
        <v>244</v>
      </c>
      <c r="C116" s="132"/>
      <c r="D116" s="143"/>
      <c r="E116" s="178"/>
      <c r="F116" s="295"/>
    </row>
    <row r="117" spans="1:6" ht="12" customHeight="1">
      <c r="A117" s="9" t="s">
        <v>57</v>
      </c>
      <c r="B117" s="6" t="s">
        <v>95</v>
      </c>
      <c r="C117" s="133">
        <v>23132127</v>
      </c>
      <c r="D117" s="72">
        <v>31754563</v>
      </c>
      <c r="E117" s="156">
        <v>20837127</v>
      </c>
      <c r="F117" s="295">
        <f t="shared" si="1"/>
        <v>0.6561931587595773</v>
      </c>
    </row>
    <row r="118" spans="1:6" ht="12" customHeight="1">
      <c r="A118" s="9" t="s">
        <v>58</v>
      </c>
      <c r="B118" s="6" t="s">
        <v>245</v>
      </c>
      <c r="C118" s="156"/>
      <c r="D118" s="72"/>
      <c r="E118" s="156"/>
      <c r="F118" s="295"/>
    </row>
    <row r="119" spans="1:6" ht="12" customHeight="1">
      <c r="A119" s="9" t="s">
        <v>59</v>
      </c>
      <c r="B119" s="37" t="s">
        <v>107</v>
      </c>
      <c r="C119" s="156"/>
      <c r="D119" s="72"/>
      <c r="E119" s="156"/>
      <c r="F119" s="297"/>
    </row>
    <row r="120" spans="1:6" ht="21.75" customHeight="1">
      <c r="A120" s="9" t="s">
        <v>65</v>
      </c>
      <c r="B120" s="168" t="s">
        <v>284</v>
      </c>
      <c r="C120" s="156"/>
      <c r="D120" s="72"/>
      <c r="E120" s="156"/>
      <c r="F120" s="297"/>
    </row>
    <row r="121" spans="1:6" ht="21.75" customHeight="1">
      <c r="A121" s="9" t="s">
        <v>67</v>
      </c>
      <c r="B121" s="169" t="s">
        <v>359</v>
      </c>
      <c r="C121" s="156"/>
      <c r="D121" s="72"/>
      <c r="E121" s="156"/>
      <c r="F121" s="297"/>
    </row>
    <row r="122" spans="1:6" ht="23.25" customHeight="1">
      <c r="A122" s="9" t="s">
        <v>96</v>
      </c>
      <c r="B122" s="170" t="s">
        <v>233</v>
      </c>
      <c r="C122" s="156"/>
      <c r="D122" s="72"/>
      <c r="E122" s="156"/>
      <c r="F122" s="295"/>
    </row>
    <row r="123" spans="1:6" ht="15">
      <c r="A123" s="9" t="s">
        <v>97</v>
      </c>
      <c r="B123" s="170" t="s">
        <v>249</v>
      </c>
      <c r="C123" s="156"/>
      <c r="D123" s="72"/>
      <c r="E123" s="156"/>
      <c r="F123" s="295"/>
    </row>
    <row r="124" spans="1:6" ht="23.25" customHeight="1">
      <c r="A124" s="9" t="s">
        <v>98</v>
      </c>
      <c r="B124" s="170" t="s">
        <v>248</v>
      </c>
      <c r="C124" s="156"/>
      <c r="D124" s="72"/>
      <c r="E124" s="156"/>
      <c r="F124" s="297"/>
    </row>
    <row r="125" spans="1:6" ht="27.75" customHeight="1">
      <c r="A125" s="9" t="s">
        <v>241</v>
      </c>
      <c r="B125" s="170" t="s">
        <v>236</v>
      </c>
      <c r="C125" s="156"/>
      <c r="D125" s="72"/>
      <c r="E125" s="156"/>
      <c r="F125" s="297"/>
    </row>
    <row r="126" spans="1:6" ht="12" customHeight="1">
      <c r="A126" s="9" t="s">
        <v>242</v>
      </c>
      <c r="B126" s="170" t="s">
        <v>247</v>
      </c>
      <c r="C126" s="156"/>
      <c r="D126" s="72"/>
      <c r="E126" s="156"/>
      <c r="F126" s="297"/>
    </row>
    <row r="127" spans="1:6" ht="26.25" customHeight="1" thickBot="1">
      <c r="A127" s="7" t="s">
        <v>243</v>
      </c>
      <c r="B127" s="170" t="s">
        <v>246</v>
      </c>
      <c r="C127" s="157"/>
      <c r="D127" s="144"/>
      <c r="E127" s="157"/>
      <c r="F127" s="298"/>
    </row>
    <row r="128" spans="1:6" ht="15.75" thickBot="1">
      <c r="A128" s="14" t="s">
        <v>5</v>
      </c>
      <c r="B128" s="29" t="s">
        <v>304</v>
      </c>
      <c r="C128" s="131">
        <f>+C93+C114</f>
        <v>106798000</v>
      </c>
      <c r="D128" s="142">
        <f>+D93+D114</f>
        <v>125331833</v>
      </c>
      <c r="E128" s="177">
        <f>+E93+E114</f>
        <v>95178112</v>
      </c>
      <c r="F128" s="289">
        <f>E128/D128</f>
        <v>0.7594089204775294</v>
      </c>
    </row>
    <row r="129" spans="1:6" ht="22.5" customHeight="1" thickBot="1">
      <c r="A129" s="14" t="s">
        <v>6</v>
      </c>
      <c r="B129" s="29" t="s">
        <v>305</v>
      </c>
      <c r="C129" s="131">
        <f>+C130+C131+C132</f>
        <v>0</v>
      </c>
      <c r="D129" s="142">
        <f>+D130+D131+D132</f>
        <v>0</v>
      </c>
      <c r="E129" s="177">
        <f>+E130+E131+E132</f>
        <v>0</v>
      </c>
      <c r="F129" s="39"/>
    </row>
    <row r="130" spans="1:6" ht="22.5" customHeight="1">
      <c r="A130" s="9" t="s">
        <v>142</v>
      </c>
      <c r="B130" s="6" t="s">
        <v>312</v>
      </c>
      <c r="C130" s="156"/>
      <c r="D130" s="72"/>
      <c r="E130" s="156"/>
      <c r="F130" s="301"/>
    </row>
    <row r="131" spans="1:6" ht="22.5" customHeight="1">
      <c r="A131" s="9" t="s">
        <v>145</v>
      </c>
      <c r="B131" s="6" t="s">
        <v>313</v>
      </c>
      <c r="C131" s="156"/>
      <c r="D131" s="72"/>
      <c r="E131" s="156"/>
      <c r="F131" s="297"/>
    </row>
    <row r="132" spans="1:6" ht="25.5" customHeight="1" thickBot="1">
      <c r="A132" s="7" t="s">
        <v>146</v>
      </c>
      <c r="B132" s="6" t="s">
        <v>314</v>
      </c>
      <c r="C132" s="156"/>
      <c r="D132" s="72"/>
      <c r="E132" s="156"/>
      <c r="F132" s="300"/>
    </row>
    <row r="133" spans="1:6" ht="12" customHeight="1" thickBot="1">
      <c r="A133" s="14" t="s">
        <v>7</v>
      </c>
      <c r="B133" s="29" t="s">
        <v>306</v>
      </c>
      <c r="C133" s="131">
        <f>SUM(C134:C139)</f>
        <v>0</v>
      </c>
      <c r="D133" s="142">
        <f>SUM(D134:D139)</f>
        <v>0</v>
      </c>
      <c r="E133" s="177">
        <f>SUM(E134:E139)</f>
        <v>0</v>
      </c>
      <c r="F133" s="39"/>
    </row>
    <row r="134" spans="1:6" ht="12" customHeight="1">
      <c r="A134" s="9" t="s">
        <v>42</v>
      </c>
      <c r="B134" s="3" t="s">
        <v>315</v>
      </c>
      <c r="C134" s="156"/>
      <c r="D134" s="72"/>
      <c r="E134" s="156"/>
      <c r="F134" s="299"/>
    </row>
    <row r="135" spans="1:6" ht="12" customHeight="1">
      <c r="A135" s="9" t="s">
        <v>43</v>
      </c>
      <c r="B135" s="3" t="s">
        <v>307</v>
      </c>
      <c r="C135" s="156"/>
      <c r="D135" s="72"/>
      <c r="E135" s="156"/>
      <c r="F135" s="295"/>
    </row>
    <row r="136" spans="1:6" ht="12" customHeight="1">
      <c r="A136" s="9" t="s">
        <v>44</v>
      </c>
      <c r="B136" s="3" t="s">
        <v>308</v>
      </c>
      <c r="C136" s="156"/>
      <c r="D136" s="72"/>
      <c r="E136" s="156"/>
      <c r="F136" s="295"/>
    </row>
    <row r="137" spans="1:6" ht="12" customHeight="1">
      <c r="A137" s="9" t="s">
        <v>83</v>
      </c>
      <c r="B137" s="3" t="s">
        <v>309</v>
      </c>
      <c r="C137" s="156"/>
      <c r="D137" s="72"/>
      <c r="E137" s="156"/>
      <c r="F137" s="295"/>
    </row>
    <row r="138" spans="1:6" ht="12" customHeight="1">
      <c r="A138" s="9" t="s">
        <v>84</v>
      </c>
      <c r="B138" s="3" t="s">
        <v>310</v>
      </c>
      <c r="C138" s="156"/>
      <c r="D138" s="72"/>
      <c r="E138" s="156"/>
      <c r="F138" s="295"/>
    </row>
    <row r="139" spans="1:6" ht="12" customHeight="1" thickBot="1">
      <c r="A139" s="7" t="s">
        <v>85</v>
      </c>
      <c r="B139" s="3" t="s">
        <v>311</v>
      </c>
      <c r="C139" s="156"/>
      <c r="D139" s="72"/>
      <c r="E139" s="156"/>
      <c r="F139" s="298"/>
    </row>
    <row r="140" spans="1:6" ht="12" customHeight="1" thickBot="1">
      <c r="A140" s="14" t="s">
        <v>8</v>
      </c>
      <c r="B140" s="29" t="s">
        <v>319</v>
      </c>
      <c r="C140" s="135">
        <f>+C141+C142+C143+C144</f>
        <v>0</v>
      </c>
      <c r="D140" s="145">
        <f>+D141+D142+D143+D144</f>
        <v>2081306</v>
      </c>
      <c r="E140" s="179">
        <f>+E141+E142+E143+E144</f>
        <v>2081306</v>
      </c>
      <c r="F140" s="289">
        <f>E140/D140</f>
        <v>1</v>
      </c>
    </row>
    <row r="141" spans="1:6" ht="12" customHeight="1">
      <c r="A141" s="9" t="s">
        <v>45</v>
      </c>
      <c r="B141" s="3" t="s">
        <v>250</v>
      </c>
      <c r="C141" s="156"/>
      <c r="D141" s="72"/>
      <c r="E141" s="156"/>
      <c r="F141" s="299"/>
    </row>
    <row r="142" spans="1:6" ht="12" customHeight="1">
      <c r="A142" s="9" t="s">
        <v>46</v>
      </c>
      <c r="B142" s="3" t="s">
        <v>251</v>
      </c>
      <c r="C142" s="156"/>
      <c r="D142" s="72">
        <v>2081306</v>
      </c>
      <c r="E142" s="156">
        <v>2081306</v>
      </c>
      <c r="F142" s="295">
        <f>E142/D142</f>
        <v>1</v>
      </c>
    </row>
    <row r="143" spans="1:6" ht="12" customHeight="1">
      <c r="A143" s="9" t="s">
        <v>166</v>
      </c>
      <c r="B143" s="3" t="s">
        <v>320</v>
      </c>
      <c r="C143" s="156"/>
      <c r="D143" s="72"/>
      <c r="E143" s="156"/>
      <c r="F143" s="297"/>
    </row>
    <row r="144" spans="1:6" ht="12" customHeight="1" thickBot="1">
      <c r="A144" s="7" t="s">
        <v>167</v>
      </c>
      <c r="B144" s="1" t="s">
        <v>270</v>
      </c>
      <c r="C144" s="156"/>
      <c r="D144" s="72"/>
      <c r="E144" s="156"/>
      <c r="F144" s="300"/>
    </row>
    <row r="145" spans="1:6" ht="12" customHeight="1" thickBot="1">
      <c r="A145" s="14" t="s">
        <v>9</v>
      </c>
      <c r="B145" s="29" t="s">
        <v>321</v>
      </c>
      <c r="C145" s="158">
        <f>SUM(C146:C150)</f>
        <v>0</v>
      </c>
      <c r="D145" s="165">
        <f>SUM(D146:D150)</f>
        <v>0</v>
      </c>
      <c r="E145" s="190">
        <f>SUM(E146:E150)</f>
        <v>0</v>
      </c>
      <c r="F145" s="39"/>
    </row>
    <row r="146" spans="1:6" ht="12" customHeight="1">
      <c r="A146" s="9" t="s">
        <v>47</v>
      </c>
      <c r="B146" s="3" t="s">
        <v>316</v>
      </c>
      <c r="C146" s="156"/>
      <c r="D146" s="72"/>
      <c r="E146" s="156"/>
      <c r="F146" s="299"/>
    </row>
    <row r="147" spans="1:6" ht="12" customHeight="1">
      <c r="A147" s="9" t="s">
        <v>48</v>
      </c>
      <c r="B147" s="3" t="s">
        <v>323</v>
      </c>
      <c r="C147" s="156"/>
      <c r="D147" s="72"/>
      <c r="E147" s="156"/>
      <c r="F147" s="295"/>
    </row>
    <row r="148" spans="1:6" ht="12" customHeight="1">
      <c r="A148" s="9" t="s">
        <v>178</v>
      </c>
      <c r="B148" s="3" t="s">
        <v>318</v>
      </c>
      <c r="C148" s="156"/>
      <c r="D148" s="72"/>
      <c r="E148" s="156"/>
      <c r="F148" s="295"/>
    </row>
    <row r="149" spans="1:6" ht="22.5" customHeight="1">
      <c r="A149" s="9" t="s">
        <v>179</v>
      </c>
      <c r="B149" s="3" t="s">
        <v>324</v>
      </c>
      <c r="C149" s="156"/>
      <c r="D149" s="72"/>
      <c r="E149" s="156"/>
      <c r="F149" s="297"/>
    </row>
    <row r="150" spans="1:6" ht="12" customHeight="1" thickBot="1">
      <c r="A150" s="9" t="s">
        <v>322</v>
      </c>
      <c r="B150" s="3" t="s">
        <v>325</v>
      </c>
      <c r="C150" s="156"/>
      <c r="D150" s="72"/>
      <c r="E150" s="156"/>
      <c r="F150" s="300"/>
    </row>
    <row r="151" spans="1:6" ht="15.75" customHeight="1" thickBot="1">
      <c r="A151" s="14" t="s">
        <v>10</v>
      </c>
      <c r="B151" s="29" t="s">
        <v>326</v>
      </c>
      <c r="C151" s="159"/>
      <c r="D151" s="166"/>
      <c r="E151" s="191"/>
      <c r="F151" s="39"/>
    </row>
    <row r="152" spans="1:6" ht="16.5" customHeight="1" thickBot="1">
      <c r="A152" s="14" t="s">
        <v>11</v>
      </c>
      <c r="B152" s="29" t="s">
        <v>327</v>
      </c>
      <c r="C152" s="159"/>
      <c r="D152" s="166"/>
      <c r="E152" s="191"/>
      <c r="F152" s="289"/>
    </row>
    <row r="153" spans="1:6" ht="16.5" customHeight="1" thickBot="1">
      <c r="A153" s="14" t="s">
        <v>12</v>
      </c>
      <c r="B153" s="29" t="s">
        <v>329</v>
      </c>
      <c r="C153" s="160">
        <f>+C129+C133+C140+C145+C151+C152</f>
        <v>0</v>
      </c>
      <c r="D153" s="167">
        <f>+D129+D133+D140+D145+D151+D152</f>
        <v>2081306</v>
      </c>
      <c r="E153" s="192">
        <f>+E129+E133+E140+E145+E151+E152</f>
        <v>2081306</v>
      </c>
      <c r="F153" s="289">
        <f>E153/D153</f>
        <v>1</v>
      </c>
    </row>
    <row r="154" spans="1:8" ht="15" customHeight="1" thickBot="1">
      <c r="A154" s="38" t="s">
        <v>13</v>
      </c>
      <c r="B154" s="67" t="s">
        <v>328</v>
      </c>
      <c r="C154" s="160">
        <f>+C128+C153</f>
        <v>106798000</v>
      </c>
      <c r="D154" s="167">
        <f>+D128+D153</f>
        <v>127413139</v>
      </c>
      <c r="E154" s="192">
        <f>+E128+E153</f>
        <v>97259418</v>
      </c>
      <c r="F154" s="289">
        <f>E154/D154</f>
        <v>0.7633389991278686</v>
      </c>
      <c r="G154" s="86"/>
      <c r="H154" s="86"/>
    </row>
    <row r="155" spans="1:5" s="77" customFormat="1" ht="12.75" customHeight="1">
      <c r="A155" s="68"/>
      <c r="B155" s="68"/>
      <c r="C155" s="69"/>
      <c r="D155" s="75"/>
      <c r="E155" s="75"/>
    </row>
    <row r="156" spans="1:6" ht="22.5" customHeight="1">
      <c r="A156" s="698" t="s">
        <v>252</v>
      </c>
      <c r="B156" s="698"/>
      <c r="C156" s="698"/>
      <c r="D156" s="699"/>
      <c r="E156" s="696"/>
      <c r="F156" s="696"/>
    </row>
    <row r="157" spans="1:6" ht="19.5" customHeight="1" thickBot="1">
      <c r="A157" s="694" t="s">
        <v>74</v>
      </c>
      <c r="B157" s="694"/>
      <c r="C157" s="40"/>
      <c r="D157" s="40"/>
      <c r="F157" s="40" t="s">
        <v>352</v>
      </c>
    </row>
    <row r="158" spans="1:6" ht="39.75" customHeight="1" thickBot="1">
      <c r="A158" s="14">
        <v>1</v>
      </c>
      <c r="B158" s="20" t="s">
        <v>330</v>
      </c>
      <c r="C158" s="131">
        <f>+C63-C128</f>
        <v>-38075689</v>
      </c>
      <c r="D158" s="142">
        <f>+D63-D128</f>
        <v>-37195793</v>
      </c>
      <c r="E158" s="194">
        <f>+E63-E128</f>
        <v>-10234876</v>
      </c>
      <c r="F158" s="194">
        <f>+F63-F128</f>
        <v>0.2043652177751082</v>
      </c>
    </row>
    <row r="159" spans="1:6" ht="48" customHeight="1" thickBot="1">
      <c r="A159" s="14" t="s">
        <v>4</v>
      </c>
      <c r="B159" s="20" t="s">
        <v>336</v>
      </c>
      <c r="C159" s="131">
        <f>+C87-C153</f>
        <v>38075689</v>
      </c>
      <c r="D159" s="142">
        <f>+D87-D153</f>
        <v>37195793</v>
      </c>
      <c r="E159" s="194">
        <f>+E87-E153</f>
        <v>47218971</v>
      </c>
      <c r="F159" s="194">
        <f>+F87-F153</f>
        <v>0.25519140301069587</v>
      </c>
    </row>
    <row r="160" ht="43.5" customHeight="1"/>
  </sheetData>
  <sheetProtection/>
  <mergeCells count="7">
    <mergeCell ref="A157:B157"/>
    <mergeCell ref="A89:D89"/>
    <mergeCell ref="A3:B3"/>
    <mergeCell ref="A90:B90"/>
    <mergeCell ref="A156:F156"/>
    <mergeCell ref="A1:F1"/>
    <mergeCell ref="A2:F2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r:id="rId3"/>
  <headerFooter alignWithMargins="0">
    <oddHeader>&amp;C&amp;"Times New Roman CE,Félkövér"
KÖZSÉGI ÖNKORMÁNYZAT VÁRALJA
2016. ÉVI  BESZÁMOLÓJÁNAK PÉNZÜGYI MÉRLEGE&amp;R&amp;"Times New Roman CE,Félkövér"1.1. sz. melléklet</oddHeader>
  </headerFooter>
  <rowBreaks count="1" manualBreakCount="1">
    <brk id="88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0.50390625" style="604" customWidth="1"/>
    <col min="2" max="2" width="6.875" style="604" customWidth="1"/>
    <col min="3" max="3" width="17.125" style="604" customWidth="1"/>
    <col min="4" max="4" width="19.125" style="604" customWidth="1"/>
  </cols>
  <sheetData>
    <row r="1" spans="1:4" ht="15.75">
      <c r="A1" s="775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776"/>
      <c r="C1" s="776"/>
      <c r="D1" s="776"/>
    </row>
    <row r="2" ht="16.5" thickBot="1">
      <c r="D2" s="632" t="s">
        <v>819</v>
      </c>
    </row>
    <row r="3" spans="1:4" ht="39.75" thickBot="1">
      <c r="A3" s="605" t="s">
        <v>35</v>
      </c>
      <c r="B3" s="606" t="s">
        <v>425</v>
      </c>
      <c r="C3" s="607" t="s">
        <v>783</v>
      </c>
      <c r="D3" s="608" t="s">
        <v>784</v>
      </c>
    </row>
    <row r="4" spans="1:4" ht="13.5" thickBot="1">
      <c r="A4" s="609" t="s">
        <v>343</v>
      </c>
      <c r="B4" s="610" t="s">
        <v>344</v>
      </c>
      <c r="C4" s="610" t="s">
        <v>345</v>
      </c>
      <c r="D4" s="611" t="s">
        <v>347</v>
      </c>
    </row>
    <row r="5" spans="1:4" ht="12.75">
      <c r="A5" s="896" t="s">
        <v>785</v>
      </c>
      <c r="B5" s="613" t="s">
        <v>3</v>
      </c>
      <c r="C5" s="614">
        <v>23</v>
      </c>
      <c r="D5" s="615">
        <v>9122033</v>
      </c>
    </row>
    <row r="6" spans="1:4" ht="12.75">
      <c r="A6" s="896" t="s">
        <v>786</v>
      </c>
      <c r="B6" s="616" t="s">
        <v>4</v>
      </c>
      <c r="C6" s="617"/>
      <c r="D6" s="618"/>
    </row>
    <row r="7" spans="1:4" ht="12.75">
      <c r="A7" s="896" t="s">
        <v>787</v>
      </c>
      <c r="B7" s="616" t="s">
        <v>5</v>
      </c>
      <c r="C7" s="617"/>
      <c r="D7" s="618"/>
    </row>
    <row r="8" spans="1:4" ht="13.5" thickBot="1">
      <c r="A8" s="897" t="s">
        <v>788</v>
      </c>
      <c r="B8" s="620" t="s">
        <v>6</v>
      </c>
      <c r="C8" s="621"/>
      <c r="D8" s="622"/>
    </row>
    <row r="9" spans="1:4" ht="22.5" thickBot="1">
      <c r="A9" s="898" t="s">
        <v>789</v>
      </c>
      <c r="B9" s="623" t="s">
        <v>7</v>
      </c>
      <c r="C9" s="624"/>
      <c r="D9" s="625">
        <f>+D10+D11+D12+D13</f>
        <v>0</v>
      </c>
    </row>
    <row r="10" spans="1:4" ht="12.75">
      <c r="A10" s="899" t="s">
        <v>790</v>
      </c>
      <c r="B10" s="613" t="s">
        <v>8</v>
      </c>
      <c r="C10" s="614"/>
      <c r="D10" s="615"/>
    </row>
    <row r="11" spans="1:4" ht="12.75">
      <c r="A11" s="896" t="s">
        <v>791</v>
      </c>
      <c r="B11" s="616" t="s">
        <v>9</v>
      </c>
      <c r="C11" s="617"/>
      <c r="D11" s="618"/>
    </row>
    <row r="12" spans="1:4" ht="22.5">
      <c r="A12" s="896" t="s">
        <v>792</v>
      </c>
      <c r="B12" s="616" t="s">
        <v>10</v>
      </c>
      <c r="C12" s="617"/>
      <c r="D12" s="618"/>
    </row>
    <row r="13" spans="1:4" ht="13.5" thickBot="1">
      <c r="A13" s="897" t="s">
        <v>793</v>
      </c>
      <c r="B13" s="620" t="s">
        <v>11</v>
      </c>
      <c r="C13" s="621"/>
      <c r="D13" s="622"/>
    </row>
    <row r="14" spans="1:4" ht="22.5" thickBot="1">
      <c r="A14" s="898" t="s">
        <v>794</v>
      </c>
      <c r="B14" s="623" t="s">
        <v>12</v>
      </c>
      <c r="C14" s="624"/>
      <c r="D14" s="625">
        <f>+D15+D16+D17</f>
        <v>0</v>
      </c>
    </row>
    <row r="15" spans="1:4" ht="12.75">
      <c r="A15" s="899" t="s">
        <v>795</v>
      </c>
      <c r="B15" s="613" t="s">
        <v>13</v>
      </c>
      <c r="C15" s="614"/>
      <c r="D15" s="615"/>
    </row>
    <row r="16" spans="1:4" ht="12.75">
      <c r="A16" s="896" t="s">
        <v>796</v>
      </c>
      <c r="B16" s="616" t="s">
        <v>441</v>
      </c>
      <c r="C16" s="617"/>
      <c r="D16" s="618"/>
    </row>
    <row r="17" spans="1:4" ht="13.5" thickBot="1">
      <c r="A17" s="897" t="s">
        <v>797</v>
      </c>
      <c r="B17" s="620" t="s">
        <v>14</v>
      </c>
      <c r="C17" s="621"/>
      <c r="D17" s="622"/>
    </row>
    <row r="18" spans="1:4" ht="13.5" thickBot="1">
      <c r="A18" s="898" t="s">
        <v>798</v>
      </c>
      <c r="B18" s="623" t="s">
        <v>15</v>
      </c>
      <c r="C18" s="624"/>
      <c r="D18" s="625">
        <f>+D19+D20+D21</f>
        <v>0</v>
      </c>
    </row>
    <row r="19" spans="1:4" ht="12.75">
      <c r="A19" s="899" t="s">
        <v>799</v>
      </c>
      <c r="B19" s="613" t="s">
        <v>16</v>
      </c>
      <c r="C19" s="614"/>
      <c r="D19" s="615"/>
    </row>
    <row r="20" spans="1:4" ht="12.75">
      <c r="A20" s="896" t="s">
        <v>800</v>
      </c>
      <c r="B20" s="616" t="s">
        <v>17</v>
      </c>
      <c r="C20" s="617"/>
      <c r="D20" s="618"/>
    </row>
    <row r="21" spans="1:4" ht="12.75">
      <c r="A21" s="896" t="s">
        <v>801</v>
      </c>
      <c r="B21" s="616" t="s">
        <v>18</v>
      </c>
      <c r="C21" s="617"/>
      <c r="D21" s="618"/>
    </row>
    <row r="22" spans="1:4" ht="12.75">
      <c r="A22" s="896" t="s">
        <v>802</v>
      </c>
      <c r="B22" s="616" t="s">
        <v>19</v>
      </c>
      <c r="C22" s="617"/>
      <c r="D22" s="618"/>
    </row>
    <row r="23" spans="1:4" ht="12.75">
      <c r="A23" s="896"/>
      <c r="B23" s="616" t="s">
        <v>20</v>
      </c>
      <c r="C23" s="617"/>
      <c r="D23" s="618"/>
    </row>
    <row r="24" spans="1:4" ht="12.75">
      <c r="A24" s="896"/>
      <c r="B24" s="616" t="s">
        <v>21</v>
      </c>
      <c r="C24" s="617"/>
      <c r="D24" s="618"/>
    </row>
    <row r="25" spans="1:4" ht="12.75">
      <c r="A25" s="896"/>
      <c r="B25" s="616" t="s">
        <v>22</v>
      </c>
      <c r="C25" s="617"/>
      <c r="D25" s="618"/>
    </row>
    <row r="26" spans="1:4" ht="12.75">
      <c r="A26" s="612"/>
      <c r="B26" s="616" t="s">
        <v>23</v>
      </c>
      <c r="C26" s="617"/>
      <c r="D26" s="618"/>
    </row>
    <row r="27" spans="1:4" ht="12.75">
      <c r="A27" s="612"/>
      <c r="B27" s="616" t="s">
        <v>24</v>
      </c>
      <c r="C27" s="617"/>
      <c r="D27" s="618"/>
    </row>
    <row r="28" spans="1:4" ht="12.75">
      <c r="A28" s="612"/>
      <c r="B28" s="616" t="s">
        <v>25</v>
      </c>
      <c r="C28" s="617"/>
      <c r="D28" s="618"/>
    </row>
    <row r="29" spans="1:4" ht="12.75">
      <c r="A29" s="612"/>
      <c r="B29" s="616" t="s">
        <v>26</v>
      </c>
      <c r="C29" s="617"/>
      <c r="D29" s="618"/>
    </row>
    <row r="30" spans="1:4" ht="12.75">
      <c r="A30" s="612"/>
      <c r="B30" s="616" t="s">
        <v>27</v>
      </c>
      <c r="C30" s="617"/>
      <c r="D30" s="618"/>
    </row>
    <row r="31" spans="1:4" ht="12.75">
      <c r="A31" s="612"/>
      <c r="B31" s="616" t="s">
        <v>28</v>
      </c>
      <c r="C31" s="617"/>
      <c r="D31" s="618"/>
    </row>
    <row r="32" spans="1:4" ht="12.75">
      <c r="A32" s="612"/>
      <c r="B32" s="616" t="s">
        <v>577</v>
      </c>
      <c r="C32" s="617"/>
      <c r="D32" s="618"/>
    </row>
    <row r="33" spans="1:4" ht="12.75">
      <c r="A33" s="612"/>
      <c r="B33" s="616" t="s">
        <v>578</v>
      </c>
      <c r="C33" s="617"/>
      <c r="D33" s="618"/>
    </row>
    <row r="34" spans="1:4" ht="12.75">
      <c r="A34" s="612"/>
      <c r="B34" s="616" t="s">
        <v>580</v>
      </c>
      <c r="C34" s="617"/>
      <c r="D34" s="618"/>
    </row>
    <row r="35" spans="1:4" ht="12.75">
      <c r="A35" s="612"/>
      <c r="B35" s="616" t="s">
        <v>582</v>
      </c>
      <c r="C35" s="617"/>
      <c r="D35" s="618"/>
    </row>
    <row r="36" spans="1:4" ht="12.75">
      <c r="A36" s="612"/>
      <c r="B36" s="616" t="s">
        <v>584</v>
      </c>
      <c r="C36" s="617"/>
      <c r="D36" s="618"/>
    </row>
    <row r="37" spans="1:4" ht="13.5" thickBot="1">
      <c r="A37" s="619"/>
      <c r="B37" s="620" t="s">
        <v>586</v>
      </c>
      <c r="C37" s="621"/>
      <c r="D37" s="622"/>
    </row>
    <row r="38" spans="1:4" ht="13.5" thickBot="1">
      <c r="A38" s="777" t="s">
        <v>803</v>
      </c>
      <c r="B38" s="778"/>
      <c r="C38" s="626"/>
      <c r="D38" s="625">
        <f>+D5+D6+D7+D8+D9+D14+D18+D22+D23+D24+D25+D26+D27+D28+D29+D30+D31+D32+D33+D34+D35+D36+D37</f>
        <v>9122033</v>
      </c>
    </row>
    <row r="39" ht="15.75">
      <c r="A39" s="627" t="s">
        <v>804</v>
      </c>
    </row>
    <row r="40" spans="1:4" ht="15.75">
      <c r="A40" s="628"/>
      <c r="B40" s="629"/>
      <c r="C40" s="779"/>
      <c r="D40" s="779"/>
    </row>
    <row r="41" spans="1:4" ht="15.75">
      <c r="A41" s="628"/>
      <c r="B41" s="629"/>
      <c r="C41" s="630"/>
      <c r="D41" s="630"/>
    </row>
    <row r="42" spans="1:4" ht="15.75">
      <c r="A42" s="629"/>
      <c r="B42" s="629"/>
      <c r="C42" s="779"/>
      <c r="D42" s="779"/>
    </row>
    <row r="43" spans="1:2" ht="15.75">
      <c r="A43" s="631"/>
      <c r="B43" s="631"/>
    </row>
    <row r="44" spans="1:3" ht="15.75">
      <c r="A44" s="631"/>
      <c r="B44" s="631"/>
      <c r="C44" s="631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I2" sqref="I2:J2"/>
    </sheetView>
  </sheetViews>
  <sheetFormatPr defaultColWidth="9.00390625" defaultRowHeight="12.75"/>
  <cols>
    <col min="1" max="1" width="8.625" style="0" bestFit="1" customWidth="1"/>
    <col min="2" max="2" width="19.50390625" style="0" customWidth="1"/>
    <col min="3" max="3" width="12.625" style="0" customWidth="1"/>
    <col min="4" max="4" width="15.875" style="0" customWidth="1"/>
    <col min="5" max="5" width="15.50390625" style="0" customWidth="1"/>
    <col min="6" max="6" width="13.375" style="0" customWidth="1"/>
    <col min="7" max="7" width="13.125" style="0" customWidth="1"/>
    <col min="8" max="8" width="13.50390625" style="0" customWidth="1"/>
    <col min="9" max="9" width="14.50390625" style="0" customWidth="1"/>
    <col min="10" max="10" width="16.625" style="0" customWidth="1"/>
  </cols>
  <sheetData>
    <row r="2" spans="9:10" ht="14.25">
      <c r="I2" s="818" t="s">
        <v>411</v>
      </c>
      <c r="J2" s="818"/>
    </row>
    <row r="3" spans="9:10" ht="15">
      <c r="I3" s="447"/>
      <c r="J3" s="447"/>
    </row>
    <row r="4" spans="1:10" ht="16.5">
      <c r="A4" s="819" t="s">
        <v>641</v>
      </c>
      <c r="B4" s="819"/>
      <c r="C4" s="819"/>
      <c r="D4" s="819"/>
      <c r="E4" s="819"/>
      <c r="F4" s="819"/>
      <c r="G4" s="819"/>
      <c r="H4" s="819"/>
      <c r="I4" s="819"/>
      <c r="J4" s="819"/>
    </row>
    <row r="5" spans="1:10" ht="18" thickBot="1">
      <c r="A5" s="448"/>
      <c r="B5" s="448"/>
      <c r="C5" s="448"/>
      <c r="D5" s="448"/>
      <c r="E5" s="448"/>
      <c r="F5" s="449"/>
      <c r="G5" s="820" t="s">
        <v>355</v>
      </c>
      <c r="H5" s="820"/>
      <c r="I5" s="820"/>
      <c r="J5" s="821"/>
    </row>
    <row r="6" spans="1:10" ht="16.5" thickBot="1">
      <c r="A6" s="822" t="s">
        <v>455</v>
      </c>
      <c r="B6" s="824" t="s">
        <v>642</v>
      </c>
      <c r="C6" s="811" t="s">
        <v>643</v>
      </c>
      <c r="D6" s="811" t="s">
        <v>703</v>
      </c>
      <c r="E6" s="811" t="s">
        <v>704</v>
      </c>
      <c r="F6" s="811" t="s">
        <v>644</v>
      </c>
      <c r="G6" s="811"/>
      <c r="H6" s="811"/>
      <c r="I6" s="811"/>
      <c r="J6" s="811" t="s">
        <v>645</v>
      </c>
    </row>
    <row r="7" spans="1:10" ht="13.5" thickBot="1">
      <c r="A7" s="823"/>
      <c r="B7" s="812"/>
      <c r="C7" s="812"/>
      <c r="D7" s="812"/>
      <c r="E7" s="812"/>
      <c r="F7" s="811">
        <v>2017</v>
      </c>
      <c r="G7" s="811">
        <v>2018</v>
      </c>
      <c r="H7" s="811">
        <v>2019</v>
      </c>
      <c r="I7" s="811" t="s">
        <v>731</v>
      </c>
      <c r="J7" s="812"/>
    </row>
    <row r="8" spans="1:10" ht="41.25" customHeight="1" thickBot="1">
      <c r="A8" s="823"/>
      <c r="B8" s="812"/>
      <c r="C8" s="812"/>
      <c r="D8" s="812"/>
      <c r="E8" s="812"/>
      <c r="F8" s="812"/>
      <c r="G8" s="812"/>
      <c r="H8" s="812"/>
      <c r="I8" s="812"/>
      <c r="J8" s="812"/>
    </row>
    <row r="9" spans="1:10" ht="16.5" thickBot="1">
      <c r="A9" s="450" t="s">
        <v>3</v>
      </c>
      <c r="B9" s="451" t="s">
        <v>4</v>
      </c>
      <c r="C9" s="452" t="s">
        <v>5</v>
      </c>
      <c r="D9" s="452" t="s">
        <v>6</v>
      </c>
      <c r="E9" s="452" t="s">
        <v>7</v>
      </c>
      <c r="F9" s="452" t="s">
        <v>8</v>
      </c>
      <c r="G9" s="452" t="s">
        <v>9</v>
      </c>
      <c r="H9" s="452" t="s">
        <v>10</v>
      </c>
      <c r="I9" s="452" t="s">
        <v>11</v>
      </c>
      <c r="J9" s="452" t="s">
        <v>12</v>
      </c>
    </row>
    <row r="10" spans="1:10" ht="48" thickBot="1">
      <c r="A10" s="453">
        <v>1</v>
      </c>
      <c r="B10" s="454" t="s">
        <v>646</v>
      </c>
      <c r="C10" s="455"/>
      <c r="D10" s="456"/>
      <c r="E10" s="456"/>
      <c r="F10" s="457"/>
      <c r="G10" s="457"/>
      <c r="H10" s="457"/>
      <c r="I10" s="457"/>
      <c r="J10" s="458"/>
    </row>
    <row r="11" spans="1:10" ht="13.5" thickBot="1">
      <c r="A11" s="788">
        <v>2</v>
      </c>
      <c r="B11" s="813" t="s">
        <v>647</v>
      </c>
      <c r="C11" s="815"/>
      <c r="D11" s="807"/>
      <c r="E11" s="807"/>
      <c r="F11" s="807"/>
      <c r="G11" s="807"/>
      <c r="H11" s="807"/>
      <c r="I11" s="807"/>
      <c r="J11" s="809"/>
    </row>
    <row r="12" spans="1:10" ht="13.5" thickBot="1">
      <c r="A12" s="800"/>
      <c r="B12" s="814"/>
      <c r="C12" s="816"/>
      <c r="D12" s="810"/>
      <c r="E12" s="810"/>
      <c r="F12" s="810"/>
      <c r="G12" s="810"/>
      <c r="H12" s="810"/>
      <c r="I12" s="810"/>
      <c r="J12" s="809"/>
    </row>
    <row r="13" spans="1:10" ht="36" customHeight="1" thickBot="1">
      <c r="A13" s="800"/>
      <c r="B13" s="814"/>
      <c r="C13" s="817"/>
      <c r="D13" s="808"/>
      <c r="E13" s="808"/>
      <c r="F13" s="808"/>
      <c r="G13" s="808"/>
      <c r="H13" s="808"/>
      <c r="I13" s="808"/>
      <c r="J13" s="809"/>
    </row>
    <row r="14" spans="1:10" ht="13.5" thickBot="1">
      <c r="A14" s="788">
        <v>3</v>
      </c>
      <c r="B14" s="801" t="s">
        <v>648</v>
      </c>
      <c r="C14" s="803"/>
      <c r="D14" s="807"/>
      <c r="E14" s="807"/>
      <c r="F14" s="807"/>
      <c r="G14" s="807"/>
      <c r="H14" s="807"/>
      <c r="I14" s="807"/>
      <c r="J14" s="809"/>
    </row>
    <row r="15" spans="1:10" ht="13.5" thickBot="1">
      <c r="A15" s="788"/>
      <c r="B15" s="801"/>
      <c r="C15" s="804"/>
      <c r="D15" s="808"/>
      <c r="E15" s="808"/>
      <c r="F15" s="808"/>
      <c r="G15" s="808"/>
      <c r="H15" s="808"/>
      <c r="I15" s="808"/>
      <c r="J15" s="809"/>
    </row>
    <row r="16" spans="1:10" ht="13.5" customHeight="1" thickBot="1">
      <c r="A16" s="788"/>
      <c r="B16" s="801"/>
      <c r="C16" s="803"/>
      <c r="D16" s="796"/>
      <c r="E16" s="796"/>
      <c r="F16" s="796"/>
      <c r="G16" s="796"/>
      <c r="H16" s="796"/>
      <c r="I16" s="796"/>
      <c r="J16" s="798"/>
    </row>
    <row r="17" spans="1:10" ht="13.5" customHeight="1" thickBot="1">
      <c r="A17" s="800"/>
      <c r="B17" s="802"/>
      <c r="C17" s="804"/>
      <c r="D17" s="797"/>
      <c r="E17" s="797"/>
      <c r="F17" s="797"/>
      <c r="G17" s="797"/>
      <c r="H17" s="797"/>
      <c r="I17" s="797"/>
      <c r="J17" s="799"/>
    </row>
    <row r="18" spans="1:10" ht="13.5" thickBot="1">
      <c r="A18" s="788">
        <v>4</v>
      </c>
      <c r="B18" s="801" t="s">
        <v>649</v>
      </c>
      <c r="C18" s="803"/>
      <c r="D18" s="783"/>
      <c r="E18" s="805">
        <v>20837127</v>
      </c>
      <c r="F18" s="805">
        <v>9909436</v>
      </c>
      <c r="G18" s="783"/>
      <c r="H18" s="783"/>
      <c r="I18" s="783"/>
      <c r="J18" s="785">
        <v>30746563</v>
      </c>
    </row>
    <row r="19" spans="1:10" ht="13.5" thickBot="1">
      <c r="A19" s="800"/>
      <c r="B19" s="802"/>
      <c r="C19" s="804"/>
      <c r="D19" s="784"/>
      <c r="E19" s="806"/>
      <c r="F19" s="806"/>
      <c r="G19" s="784"/>
      <c r="H19" s="784"/>
      <c r="I19" s="784"/>
      <c r="J19" s="785"/>
    </row>
    <row r="20" spans="1:10" ht="15.75">
      <c r="A20" s="825"/>
      <c r="B20" s="827" t="s">
        <v>732</v>
      </c>
      <c r="C20" s="829">
        <v>2016</v>
      </c>
      <c r="D20" s="547"/>
      <c r="E20" s="786">
        <v>1377776</v>
      </c>
      <c r="F20" s="786"/>
      <c r="G20" s="548"/>
      <c r="H20" s="548"/>
      <c r="I20" s="548"/>
      <c r="J20" s="805">
        <v>1377776</v>
      </c>
    </row>
    <row r="21" spans="1:10" ht="17.25" customHeight="1" thickBot="1">
      <c r="A21" s="826"/>
      <c r="B21" s="828"/>
      <c r="C21" s="830"/>
      <c r="D21" s="547"/>
      <c r="E21" s="831"/>
      <c r="F21" s="831"/>
      <c r="G21" s="548"/>
      <c r="H21" s="548"/>
      <c r="I21" s="548"/>
      <c r="J21" s="832"/>
    </row>
    <row r="22" spans="1:10" ht="17.25" customHeight="1" thickBot="1">
      <c r="A22" s="800"/>
      <c r="B22" s="833" t="s">
        <v>733</v>
      </c>
      <c r="C22" s="834"/>
      <c r="D22" s="545"/>
      <c r="E22" s="835"/>
      <c r="F22" s="835">
        <v>9909436</v>
      </c>
      <c r="G22" s="786"/>
      <c r="H22" s="786"/>
      <c r="I22" s="786"/>
      <c r="J22" s="805">
        <v>9909436</v>
      </c>
    </row>
    <row r="23" spans="1:10" ht="17.25" customHeight="1" thickBot="1">
      <c r="A23" s="800"/>
      <c r="B23" s="833"/>
      <c r="C23" s="834"/>
      <c r="D23" s="546"/>
      <c r="E23" s="835"/>
      <c r="F23" s="835"/>
      <c r="G23" s="787"/>
      <c r="H23" s="787"/>
      <c r="I23" s="787"/>
      <c r="J23" s="806"/>
    </row>
    <row r="24" spans="1:10" ht="13.5" thickBot="1">
      <c r="A24" s="788"/>
      <c r="B24" s="789" t="s">
        <v>650</v>
      </c>
      <c r="C24" s="790">
        <v>2016</v>
      </c>
      <c r="D24" s="792"/>
      <c r="E24" s="794">
        <v>19459351</v>
      </c>
      <c r="F24" s="794"/>
      <c r="G24" s="780"/>
      <c r="H24" s="780"/>
      <c r="I24" s="780"/>
      <c r="J24" s="782">
        <v>19459351</v>
      </c>
    </row>
    <row r="25" spans="1:10" ht="18" customHeight="1" thickBot="1">
      <c r="A25" s="788"/>
      <c r="B25" s="789"/>
      <c r="C25" s="791"/>
      <c r="D25" s="793"/>
      <c r="E25" s="795"/>
      <c r="F25" s="795"/>
      <c r="G25" s="781"/>
      <c r="H25" s="781"/>
      <c r="I25" s="781"/>
      <c r="J25" s="782"/>
    </row>
    <row r="26" spans="1:10" ht="39.75" customHeight="1" thickBot="1">
      <c r="A26" s="459">
        <v>5</v>
      </c>
      <c r="B26" s="454" t="s">
        <v>651</v>
      </c>
      <c r="C26" s="455"/>
      <c r="D26" s="549"/>
      <c r="E26" s="550">
        <v>30746563</v>
      </c>
      <c r="F26" s="550">
        <v>9909436</v>
      </c>
      <c r="G26" s="551"/>
      <c r="H26" s="551"/>
      <c r="I26" s="551"/>
      <c r="J26" s="550">
        <v>30746563</v>
      </c>
    </row>
  </sheetData>
  <sheetProtection/>
  <mergeCells count="79">
    <mergeCell ref="J22:J23"/>
    <mergeCell ref="A22:A23"/>
    <mergeCell ref="B22:B23"/>
    <mergeCell ref="C22:C23"/>
    <mergeCell ref="E22:E23"/>
    <mergeCell ref="F22:F23"/>
    <mergeCell ref="G22:G23"/>
    <mergeCell ref="A20:A21"/>
    <mergeCell ref="B20:B21"/>
    <mergeCell ref="C20:C21"/>
    <mergeCell ref="E20:E21"/>
    <mergeCell ref="F20:F21"/>
    <mergeCell ref="J20:J21"/>
    <mergeCell ref="I2:J2"/>
    <mergeCell ref="A4:J4"/>
    <mergeCell ref="G5:J5"/>
    <mergeCell ref="A6:A8"/>
    <mergeCell ref="B6:B8"/>
    <mergeCell ref="C6:C8"/>
    <mergeCell ref="D6:D8"/>
    <mergeCell ref="E6:E8"/>
    <mergeCell ref="F6:I6"/>
    <mergeCell ref="J6:J8"/>
    <mergeCell ref="F7:F8"/>
    <mergeCell ref="G7:G8"/>
    <mergeCell ref="H7:H8"/>
    <mergeCell ref="I7:I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18:G19"/>
    <mergeCell ref="H18:H19"/>
    <mergeCell ref="I18:I19"/>
    <mergeCell ref="J18:J19"/>
    <mergeCell ref="H22:H23"/>
    <mergeCell ref="I22:I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8.125" style="0" bestFit="1" customWidth="1"/>
    <col min="2" max="2" width="22.50390625" style="0" customWidth="1"/>
  </cols>
  <sheetData>
    <row r="3" ht="12.75">
      <c r="B3" s="666" t="s">
        <v>652</v>
      </c>
    </row>
    <row r="5" spans="1:2" ht="16.5">
      <c r="A5" s="836" t="s">
        <v>653</v>
      </c>
      <c r="B5" s="836"/>
    </row>
    <row r="6" spans="1:2" ht="16.5">
      <c r="A6" s="460"/>
      <c r="B6" s="460"/>
    </row>
    <row r="7" spans="1:2" ht="16.5">
      <c r="A7" s="460"/>
      <c r="B7" s="668" t="s">
        <v>355</v>
      </c>
    </row>
    <row r="8" spans="1:2" ht="15.75">
      <c r="A8" s="461" t="s">
        <v>2</v>
      </c>
      <c r="B8" s="462" t="s">
        <v>654</v>
      </c>
    </row>
    <row r="9" spans="1:2" ht="15.75">
      <c r="A9" s="463"/>
      <c r="B9" s="464"/>
    </row>
    <row r="10" spans="1:5" ht="15.75">
      <c r="A10" s="465" t="s">
        <v>655</v>
      </c>
      <c r="B10" s="466"/>
      <c r="E10" s="325"/>
    </row>
    <row r="11" spans="1:2" ht="15.75">
      <c r="A11" s="465" t="s">
        <v>656</v>
      </c>
      <c r="B11" s="466"/>
    </row>
    <row r="12" spans="1:2" ht="15.75">
      <c r="A12" s="465" t="s">
        <v>657</v>
      </c>
      <c r="B12" s="466"/>
    </row>
    <row r="13" spans="1:2" ht="15.75">
      <c r="A13" s="465" t="s">
        <v>658</v>
      </c>
      <c r="B13" s="466"/>
    </row>
    <row r="14" spans="1:2" ht="15.75">
      <c r="A14" s="465" t="s">
        <v>659</v>
      </c>
      <c r="B14" s="466"/>
    </row>
    <row r="15" spans="1:2" ht="15.75">
      <c r="A15" s="465" t="s">
        <v>660</v>
      </c>
      <c r="B15" s="466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46.50390625" style="0" customWidth="1"/>
    <col min="3" max="3" width="15.625" style="0" customWidth="1"/>
    <col min="9" max="9" width="15.125" style="0" customWidth="1"/>
  </cols>
  <sheetData>
    <row r="1" spans="1:11" ht="15.75">
      <c r="A1" s="840" t="s">
        <v>661</v>
      </c>
      <c r="B1" s="841"/>
      <c r="C1" s="841"/>
      <c r="D1" s="841"/>
      <c r="E1" s="841"/>
      <c r="F1" s="841"/>
      <c r="G1" s="841"/>
      <c r="H1" s="841"/>
      <c r="I1" s="841"/>
      <c r="J1" s="837" t="s">
        <v>741</v>
      </c>
      <c r="K1" s="696"/>
    </row>
    <row r="2" spans="1:9" ht="14.25" thickBot="1">
      <c r="A2" s="467"/>
      <c r="B2" s="467"/>
      <c r="C2" s="467"/>
      <c r="D2" s="467"/>
      <c r="E2" s="467"/>
      <c r="F2" s="467"/>
      <c r="G2" s="467"/>
      <c r="H2" s="842" t="s">
        <v>355</v>
      </c>
      <c r="I2" s="842"/>
    </row>
    <row r="3" spans="1:9" ht="13.5" thickBot="1">
      <c r="A3" s="843" t="s">
        <v>662</v>
      </c>
      <c r="B3" s="845" t="s">
        <v>663</v>
      </c>
      <c r="C3" s="847" t="s">
        <v>664</v>
      </c>
      <c r="D3" s="849" t="s">
        <v>665</v>
      </c>
      <c r="E3" s="850"/>
      <c r="F3" s="850"/>
      <c r="G3" s="850"/>
      <c r="H3" s="850"/>
      <c r="I3" s="851" t="s">
        <v>666</v>
      </c>
    </row>
    <row r="4" spans="1:9" ht="43.5" customHeight="1" thickBot="1">
      <c r="A4" s="844"/>
      <c r="B4" s="846"/>
      <c r="C4" s="848"/>
      <c r="D4" s="468" t="s">
        <v>667</v>
      </c>
      <c r="E4" s="468" t="s">
        <v>668</v>
      </c>
      <c r="F4" s="468" t="s">
        <v>669</v>
      </c>
      <c r="G4" s="469" t="s">
        <v>670</v>
      </c>
      <c r="H4" s="469" t="s">
        <v>671</v>
      </c>
      <c r="I4" s="852"/>
    </row>
    <row r="5" spans="1:9" ht="21.75" thickBot="1">
      <c r="A5" s="470">
        <v>1</v>
      </c>
      <c r="B5" s="471">
        <v>2</v>
      </c>
      <c r="C5" s="471">
        <v>3</v>
      </c>
      <c r="D5" s="471">
        <v>4</v>
      </c>
      <c r="E5" s="471">
        <v>5</v>
      </c>
      <c r="F5" s="471">
        <v>6</v>
      </c>
      <c r="G5" s="471">
        <v>7</v>
      </c>
      <c r="H5" s="471" t="s">
        <v>672</v>
      </c>
      <c r="I5" s="472" t="s">
        <v>673</v>
      </c>
    </row>
    <row r="6" spans="1:9" ht="20.25" customHeight="1">
      <c r="A6" s="853" t="s">
        <v>674</v>
      </c>
      <c r="B6" s="854"/>
      <c r="C6" s="854"/>
      <c r="D6" s="854"/>
      <c r="E6" s="854"/>
      <c r="F6" s="854"/>
      <c r="G6" s="854"/>
      <c r="H6" s="854"/>
      <c r="I6" s="855"/>
    </row>
    <row r="7" spans="1:9" ht="23.25" customHeight="1">
      <c r="A7" s="473" t="s">
        <v>3</v>
      </c>
      <c r="B7" s="474" t="s">
        <v>675</v>
      </c>
      <c r="C7" s="475"/>
      <c r="D7" s="476"/>
      <c r="E7" s="476"/>
      <c r="F7" s="476"/>
      <c r="G7" s="477"/>
      <c r="H7" s="478">
        <f aca="true" t="shared" si="0" ref="H7:H13">SUM(D7:G7)</f>
        <v>0</v>
      </c>
      <c r="I7" s="479">
        <f aca="true" t="shared" si="1" ref="I7:I13">C7+H7</f>
        <v>0</v>
      </c>
    </row>
    <row r="8" spans="1:9" ht="30" customHeight="1">
      <c r="A8" s="473" t="s">
        <v>4</v>
      </c>
      <c r="B8" s="474" t="s">
        <v>676</v>
      </c>
      <c r="C8" s="475"/>
      <c r="D8" s="476"/>
      <c r="E8" s="476"/>
      <c r="F8" s="476"/>
      <c r="G8" s="477"/>
      <c r="H8" s="478">
        <f t="shared" si="0"/>
        <v>0</v>
      </c>
      <c r="I8" s="479">
        <f t="shared" si="1"/>
        <v>0</v>
      </c>
    </row>
    <row r="9" spans="1:9" ht="29.25" customHeight="1">
      <c r="A9" s="473" t="s">
        <v>5</v>
      </c>
      <c r="B9" s="474" t="s">
        <v>677</v>
      </c>
      <c r="C9" s="475"/>
      <c r="D9" s="476"/>
      <c r="E9" s="476"/>
      <c r="F9" s="476"/>
      <c r="G9" s="477"/>
      <c r="H9" s="478">
        <f t="shared" si="0"/>
        <v>0</v>
      </c>
      <c r="I9" s="479">
        <f t="shared" si="1"/>
        <v>0</v>
      </c>
    </row>
    <row r="10" spans="1:9" ht="22.5" customHeight="1">
      <c r="A10" s="473" t="s">
        <v>6</v>
      </c>
      <c r="B10" s="474" t="s">
        <v>678</v>
      </c>
      <c r="C10" s="475"/>
      <c r="D10" s="476"/>
      <c r="E10" s="476"/>
      <c r="F10" s="476"/>
      <c r="G10" s="477"/>
      <c r="H10" s="478">
        <f t="shared" si="0"/>
        <v>0</v>
      </c>
      <c r="I10" s="479">
        <f t="shared" si="1"/>
        <v>0</v>
      </c>
    </row>
    <row r="11" spans="1:9" ht="26.25" customHeight="1">
      <c r="A11" s="473" t="s">
        <v>7</v>
      </c>
      <c r="B11" s="474" t="s">
        <v>679</v>
      </c>
      <c r="C11" s="475"/>
      <c r="D11" s="476"/>
      <c r="E11" s="476"/>
      <c r="F11" s="476"/>
      <c r="G11" s="477"/>
      <c r="H11" s="478">
        <f t="shared" si="0"/>
        <v>0</v>
      </c>
      <c r="I11" s="479">
        <f t="shared" si="1"/>
        <v>0</v>
      </c>
    </row>
    <row r="12" spans="1:9" ht="18.75" customHeight="1">
      <c r="A12" s="480" t="s">
        <v>8</v>
      </c>
      <c r="B12" s="481" t="s">
        <v>680</v>
      </c>
      <c r="C12" s="482"/>
      <c r="D12" s="483"/>
      <c r="E12" s="483"/>
      <c r="F12" s="483"/>
      <c r="G12" s="484"/>
      <c r="H12" s="478">
        <f t="shared" si="0"/>
        <v>0</v>
      </c>
      <c r="I12" s="479">
        <f t="shared" si="1"/>
        <v>0</v>
      </c>
    </row>
    <row r="13" spans="1:9" ht="17.25" customHeight="1" thickBot="1">
      <c r="A13" s="485" t="s">
        <v>9</v>
      </c>
      <c r="B13" s="486" t="s">
        <v>681</v>
      </c>
      <c r="C13" s="487">
        <v>3220454</v>
      </c>
      <c r="D13" s="488"/>
      <c r="E13" s="488"/>
      <c r="F13" s="488"/>
      <c r="G13" s="489"/>
      <c r="H13" s="478">
        <f t="shared" si="0"/>
        <v>0</v>
      </c>
      <c r="I13" s="479">
        <f t="shared" si="1"/>
        <v>3220454</v>
      </c>
    </row>
    <row r="14" spans="1:9" ht="21" customHeight="1" thickBot="1">
      <c r="A14" s="856" t="s">
        <v>682</v>
      </c>
      <c r="B14" s="857"/>
      <c r="C14" s="490">
        <f aca="true" t="shared" si="2" ref="C14:I14">SUM(C7:C13)</f>
        <v>3220454</v>
      </c>
      <c r="D14" s="490">
        <f t="shared" si="2"/>
        <v>0</v>
      </c>
      <c r="E14" s="490">
        <f t="shared" si="2"/>
        <v>0</v>
      </c>
      <c r="F14" s="490">
        <f t="shared" si="2"/>
        <v>0</v>
      </c>
      <c r="G14" s="491">
        <f t="shared" si="2"/>
        <v>0</v>
      </c>
      <c r="H14" s="491">
        <f t="shared" si="2"/>
        <v>0</v>
      </c>
      <c r="I14" s="492">
        <f t="shared" si="2"/>
        <v>3220454</v>
      </c>
    </row>
    <row r="15" spans="1:9" ht="12.75">
      <c r="A15" s="858" t="s">
        <v>683</v>
      </c>
      <c r="B15" s="859"/>
      <c r="C15" s="859"/>
      <c r="D15" s="859"/>
      <c r="E15" s="859"/>
      <c r="F15" s="859"/>
      <c r="G15" s="859"/>
      <c r="H15" s="859"/>
      <c r="I15" s="860"/>
    </row>
    <row r="16" spans="1:9" ht="12.75">
      <c r="A16" s="473" t="s">
        <v>3</v>
      </c>
      <c r="B16" s="474" t="s">
        <v>684</v>
      </c>
      <c r="C16" s="475"/>
      <c r="D16" s="476"/>
      <c r="E16" s="476"/>
      <c r="F16" s="476"/>
      <c r="G16" s="477"/>
      <c r="H16" s="478">
        <f>SUM(D16:G16)</f>
        <v>0</v>
      </c>
      <c r="I16" s="479">
        <f>C16+H16</f>
        <v>0</v>
      </c>
    </row>
    <row r="17" spans="1:9" ht="13.5" thickBot="1">
      <c r="A17" s="485" t="s">
        <v>4</v>
      </c>
      <c r="B17" s="486" t="s">
        <v>681</v>
      </c>
      <c r="C17" s="487"/>
      <c r="D17" s="488"/>
      <c r="E17" s="488"/>
      <c r="F17" s="488"/>
      <c r="G17" s="489"/>
      <c r="H17" s="478">
        <f>SUM(D17:G17)</f>
        <v>0</v>
      </c>
      <c r="I17" s="493">
        <f>C17+H17</f>
        <v>0</v>
      </c>
    </row>
    <row r="18" spans="1:9" ht="19.5" customHeight="1" thickBot="1">
      <c r="A18" s="856" t="s">
        <v>685</v>
      </c>
      <c r="B18" s="857"/>
      <c r="C18" s="490">
        <f aca="true" t="shared" si="3" ref="C18:I18">SUM(C16:C17)</f>
        <v>0</v>
      </c>
      <c r="D18" s="490">
        <f t="shared" si="3"/>
        <v>0</v>
      </c>
      <c r="E18" s="490">
        <f t="shared" si="3"/>
        <v>0</v>
      </c>
      <c r="F18" s="490">
        <f t="shared" si="3"/>
        <v>0</v>
      </c>
      <c r="G18" s="491">
        <f t="shared" si="3"/>
        <v>0</v>
      </c>
      <c r="H18" s="491">
        <f t="shared" si="3"/>
        <v>0</v>
      </c>
      <c r="I18" s="492">
        <f t="shared" si="3"/>
        <v>0</v>
      </c>
    </row>
    <row r="19" spans="1:9" ht="18.75" customHeight="1" thickBot="1">
      <c r="A19" s="838" t="s">
        <v>686</v>
      </c>
      <c r="B19" s="839"/>
      <c r="C19" s="494">
        <f aca="true" t="shared" si="4" ref="C19:I19">C14+C18</f>
        <v>3220454</v>
      </c>
      <c r="D19" s="494">
        <f t="shared" si="4"/>
        <v>0</v>
      </c>
      <c r="E19" s="494">
        <f t="shared" si="4"/>
        <v>0</v>
      </c>
      <c r="F19" s="494">
        <f t="shared" si="4"/>
        <v>0</v>
      </c>
      <c r="G19" s="494">
        <f t="shared" si="4"/>
        <v>0</v>
      </c>
      <c r="H19" s="494">
        <f t="shared" si="4"/>
        <v>0</v>
      </c>
      <c r="I19" s="492">
        <f t="shared" si="4"/>
        <v>3220454</v>
      </c>
    </row>
  </sheetData>
  <sheetProtection/>
  <mergeCells count="13">
    <mergeCell ref="A14:B14"/>
    <mergeCell ref="A15:I15"/>
    <mergeCell ref="A18:B18"/>
    <mergeCell ref="J1:K1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" sqref="G1:H1"/>
    </sheetView>
  </sheetViews>
  <sheetFormatPr defaultColWidth="9.00390625" defaultRowHeight="12.75"/>
  <cols>
    <col min="1" max="1" width="6.00390625" style="0" customWidth="1"/>
    <col min="2" max="2" width="33.00390625" style="0" customWidth="1"/>
  </cols>
  <sheetData>
    <row r="1" spans="7:8" ht="12.75">
      <c r="G1" s="837" t="s">
        <v>742</v>
      </c>
      <c r="H1" s="837"/>
    </row>
    <row r="2" spans="1:8" ht="15.75">
      <c r="A2" s="861" t="s">
        <v>702</v>
      </c>
      <c r="B2" s="861"/>
      <c r="C2" s="861"/>
      <c r="D2" s="861"/>
      <c r="E2" s="861"/>
      <c r="F2" s="861"/>
      <c r="G2" s="861"/>
      <c r="H2" s="861"/>
    </row>
    <row r="4" spans="1:8" ht="15.75" thickBot="1">
      <c r="A4" s="495"/>
      <c r="B4" s="496"/>
      <c r="C4" s="496"/>
      <c r="D4" s="496"/>
      <c r="E4" s="496"/>
      <c r="F4" s="496"/>
      <c r="G4" s="496"/>
      <c r="H4" s="497" t="s">
        <v>352</v>
      </c>
    </row>
    <row r="5" spans="1:8" ht="12.75">
      <c r="A5" s="862" t="s">
        <v>37</v>
      </c>
      <c r="B5" s="864" t="s">
        <v>687</v>
      </c>
      <c r="C5" s="862" t="s">
        <v>688</v>
      </c>
      <c r="D5" s="862" t="s">
        <v>689</v>
      </c>
      <c r="E5" s="866" t="s">
        <v>690</v>
      </c>
      <c r="F5" s="868" t="s">
        <v>691</v>
      </c>
      <c r="G5" s="869"/>
      <c r="H5" s="870" t="s">
        <v>692</v>
      </c>
    </row>
    <row r="6" spans="1:8" ht="13.5" thickBot="1">
      <c r="A6" s="863"/>
      <c r="B6" s="865"/>
      <c r="C6" s="865"/>
      <c r="D6" s="863"/>
      <c r="E6" s="867"/>
      <c r="F6" s="498" t="s">
        <v>693</v>
      </c>
      <c r="G6" s="499" t="s">
        <v>694</v>
      </c>
      <c r="H6" s="871"/>
    </row>
    <row r="7" spans="1:8" ht="13.5" thickBot="1">
      <c r="A7" s="500">
        <v>1</v>
      </c>
      <c r="B7" s="501">
        <v>2</v>
      </c>
      <c r="C7" s="501">
        <v>3</v>
      </c>
      <c r="D7" s="502">
        <v>4</v>
      </c>
      <c r="E7" s="500">
        <v>5</v>
      </c>
      <c r="F7" s="502">
        <v>6</v>
      </c>
      <c r="G7" s="502">
        <v>7</v>
      </c>
      <c r="H7" s="503">
        <v>8</v>
      </c>
    </row>
    <row r="8" spans="1:8" ht="13.5" thickBot="1">
      <c r="A8" s="504" t="s">
        <v>3</v>
      </c>
      <c r="B8" s="505" t="s">
        <v>695</v>
      </c>
      <c r="C8" s="506"/>
      <c r="D8" s="507"/>
      <c r="E8" s="508">
        <f>SUM(E9:E12)</f>
        <v>0</v>
      </c>
      <c r="F8" s="509">
        <f>SUM(F9:F12)</f>
        <v>0</v>
      </c>
      <c r="G8" s="509">
        <f>SUM(G9:G12)</f>
        <v>0</v>
      </c>
      <c r="H8" s="510">
        <f>SUM(H9:H12)</f>
        <v>0</v>
      </c>
    </row>
    <row r="9" spans="1:8" ht="12.75">
      <c r="A9" s="511" t="s">
        <v>4</v>
      </c>
      <c r="B9" s="512"/>
      <c r="C9" s="513"/>
      <c r="D9" s="514"/>
      <c r="E9" s="515">
        <v>0</v>
      </c>
      <c r="F9" s="516"/>
      <c r="G9" s="516"/>
      <c r="H9" s="517"/>
    </row>
    <row r="10" spans="1:8" ht="12.75">
      <c r="A10" s="511" t="s">
        <v>5</v>
      </c>
      <c r="B10" s="512"/>
      <c r="C10" s="513"/>
      <c r="D10" s="514"/>
      <c r="E10" s="515"/>
      <c r="F10" s="516"/>
      <c r="G10" s="516"/>
      <c r="H10" s="517"/>
    </row>
    <row r="11" spans="1:8" ht="12.75">
      <c r="A11" s="511" t="s">
        <v>6</v>
      </c>
      <c r="B11" s="512" t="s">
        <v>696</v>
      </c>
      <c r="C11" s="513"/>
      <c r="D11" s="514"/>
      <c r="E11" s="515"/>
      <c r="F11" s="516"/>
      <c r="G11" s="516"/>
      <c r="H11" s="517"/>
    </row>
    <row r="12" spans="1:8" ht="13.5" thickBot="1">
      <c r="A12" s="511" t="s">
        <v>7</v>
      </c>
      <c r="B12" s="512" t="s">
        <v>696</v>
      </c>
      <c r="C12" s="513"/>
      <c r="D12" s="514"/>
      <c r="E12" s="515"/>
      <c r="F12" s="516"/>
      <c r="G12" s="516"/>
      <c r="H12" s="517"/>
    </row>
    <row r="13" spans="1:8" ht="13.5" thickBot="1">
      <c r="A13" s="504" t="s">
        <v>8</v>
      </c>
      <c r="B13" s="505" t="s">
        <v>697</v>
      </c>
      <c r="C13" s="518"/>
      <c r="D13" s="519"/>
      <c r="E13" s="508">
        <f>SUM(E14:E17)</f>
        <v>0</v>
      </c>
      <c r="F13" s="509">
        <f>SUM(F14:F17)</f>
        <v>0</v>
      </c>
      <c r="G13" s="509">
        <f>SUM(G14:G17)</f>
        <v>0</v>
      </c>
      <c r="H13" s="510">
        <f>SUM(H14:H17)</f>
        <v>0</v>
      </c>
    </row>
    <row r="14" spans="1:8" ht="12.75">
      <c r="A14" s="511" t="s">
        <v>9</v>
      </c>
      <c r="B14" s="512"/>
      <c r="C14" s="513"/>
      <c r="D14" s="514"/>
      <c r="E14" s="515"/>
      <c r="F14" s="516"/>
      <c r="G14" s="516"/>
      <c r="H14" s="517"/>
    </row>
    <row r="15" spans="1:8" ht="12.75">
      <c r="A15" s="511" t="s">
        <v>10</v>
      </c>
      <c r="B15" s="512" t="s">
        <v>696</v>
      </c>
      <c r="C15" s="513"/>
      <c r="D15" s="514"/>
      <c r="E15" s="515"/>
      <c r="F15" s="516"/>
      <c r="G15" s="516"/>
      <c r="H15" s="517"/>
    </row>
    <row r="16" spans="1:8" ht="12.75">
      <c r="A16" s="511" t="s">
        <v>11</v>
      </c>
      <c r="B16" s="512" t="s">
        <v>696</v>
      </c>
      <c r="C16" s="513"/>
      <c r="D16" s="514"/>
      <c r="E16" s="515"/>
      <c r="F16" s="516"/>
      <c r="G16" s="516"/>
      <c r="H16" s="517"/>
    </row>
    <row r="17" spans="1:8" ht="13.5" thickBot="1">
      <c r="A17" s="511" t="s">
        <v>12</v>
      </c>
      <c r="B17" s="512" t="s">
        <v>696</v>
      </c>
      <c r="C17" s="513"/>
      <c r="D17" s="514"/>
      <c r="E17" s="515"/>
      <c r="F17" s="516"/>
      <c r="G17" s="516"/>
      <c r="H17" s="517"/>
    </row>
    <row r="18" spans="1:8" ht="13.5" thickBot="1">
      <c r="A18" s="504" t="s">
        <v>13</v>
      </c>
      <c r="B18" s="505" t="s">
        <v>698</v>
      </c>
      <c r="C18" s="506"/>
      <c r="D18" s="507"/>
      <c r="E18" s="508">
        <f>E8+E13</f>
        <v>0</v>
      </c>
      <c r="F18" s="509">
        <f>F8+F13</f>
        <v>0</v>
      </c>
      <c r="G18" s="509">
        <f>G8+G13</f>
        <v>0</v>
      </c>
      <c r="H18" s="510">
        <f>H8+H13</f>
        <v>0</v>
      </c>
    </row>
  </sheetData>
  <sheetProtection/>
  <mergeCells count="9">
    <mergeCell ref="G1:H1"/>
    <mergeCell ref="A2:H2"/>
    <mergeCell ref="A5:A6"/>
    <mergeCell ref="B5:B6"/>
    <mergeCell ref="C5:C6"/>
    <mergeCell ref="D5:D6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47.125" style="225" customWidth="1"/>
    <col min="2" max="2" width="24.875" style="226" customWidth="1"/>
    <col min="3" max="3" width="22.00390625" style="226" customWidth="1"/>
    <col min="4" max="4" width="28.125" style="226" customWidth="1"/>
    <col min="5" max="5" width="16.625" style="226" customWidth="1"/>
    <col min="6" max="6" width="18.875" style="26" customWidth="1"/>
  </cols>
  <sheetData>
    <row r="1" ht="12.75">
      <c r="E1" s="603" t="s">
        <v>781</v>
      </c>
    </row>
    <row r="2" spans="1:6" ht="15.75">
      <c r="A2" s="872" t="s">
        <v>478</v>
      </c>
      <c r="B2" s="872"/>
      <c r="C2" s="872"/>
      <c r="D2" s="872"/>
      <c r="E2" s="872"/>
      <c r="F2" s="872"/>
    </row>
    <row r="3" spans="1:5" ht="14.25" thickBot="1">
      <c r="A3" s="32"/>
      <c r="B3" s="26"/>
      <c r="C3" s="26"/>
      <c r="D3" s="218" t="s">
        <v>353</v>
      </c>
      <c r="E3" s="26"/>
    </row>
    <row r="4" spans="1:6" ht="24.75" thickBot="1">
      <c r="A4" s="33" t="s">
        <v>360</v>
      </c>
      <c r="B4" s="34" t="s">
        <v>351</v>
      </c>
      <c r="C4" s="34" t="s">
        <v>400</v>
      </c>
      <c r="D4" s="34" t="s">
        <v>423</v>
      </c>
      <c r="E4"/>
      <c r="F4"/>
    </row>
    <row r="5" spans="1:6" ht="13.5" thickBot="1">
      <c r="A5" s="219" t="s">
        <v>343</v>
      </c>
      <c r="B5" s="220" t="s">
        <v>344</v>
      </c>
      <c r="C5" s="220" t="s">
        <v>345</v>
      </c>
      <c r="D5" s="220" t="s">
        <v>347</v>
      </c>
      <c r="E5"/>
      <c r="F5"/>
    </row>
    <row r="6" spans="1:6" ht="12.75">
      <c r="A6" s="221" t="s">
        <v>361</v>
      </c>
      <c r="B6" s="19">
        <v>300000</v>
      </c>
      <c r="C6" s="238" t="s">
        <v>473</v>
      </c>
      <c r="D6" s="19">
        <v>234500</v>
      </c>
      <c r="E6"/>
      <c r="F6"/>
    </row>
    <row r="7" spans="1:6" ht="12.75">
      <c r="A7" s="221" t="s">
        <v>362</v>
      </c>
      <c r="B7" s="19">
        <v>889000</v>
      </c>
      <c r="C7" s="238"/>
      <c r="D7" s="19">
        <v>0</v>
      </c>
      <c r="E7"/>
      <c r="F7"/>
    </row>
    <row r="8" spans="1:6" ht="12.75">
      <c r="A8" s="221" t="s">
        <v>363</v>
      </c>
      <c r="B8" s="19">
        <v>2540000</v>
      </c>
      <c r="C8" s="238"/>
      <c r="D8" s="19"/>
      <c r="E8"/>
      <c r="F8"/>
    </row>
    <row r="9" spans="1:6" ht="12.75">
      <c r="A9" s="222" t="s">
        <v>401</v>
      </c>
      <c r="B9" s="19"/>
      <c r="C9" s="238" t="s">
        <v>403</v>
      </c>
      <c r="D9" s="19">
        <v>752818</v>
      </c>
      <c r="E9"/>
      <c r="F9"/>
    </row>
    <row r="10" spans="1:6" ht="13.5" thickBot="1">
      <c r="A10" s="221" t="s">
        <v>402</v>
      </c>
      <c r="B10" s="19"/>
      <c r="C10" s="238" t="s">
        <v>474</v>
      </c>
      <c r="D10" s="19"/>
      <c r="E10"/>
      <c r="F10"/>
    </row>
    <row r="11" spans="1:6" ht="13.5" thickBot="1">
      <c r="A11" s="223" t="s">
        <v>364</v>
      </c>
      <c r="B11" s="224">
        <f>SUM(B6,B8,B7,B9,B10)</f>
        <v>3729000</v>
      </c>
      <c r="C11" s="239">
        <v>3644000</v>
      </c>
      <c r="D11" s="224">
        <f>SUM(D6:D10)</f>
        <v>987318</v>
      </c>
      <c r="E11"/>
      <c r="F11"/>
    </row>
    <row r="12" spans="5:6" ht="12.75">
      <c r="E12"/>
      <c r="F12"/>
    </row>
    <row r="13" spans="5:6" ht="12.75">
      <c r="E13"/>
      <c r="F13"/>
    </row>
    <row r="14" spans="5:6" ht="12.75">
      <c r="E14"/>
      <c r="F14"/>
    </row>
    <row r="15" spans="5:6" ht="12.75">
      <c r="E15"/>
      <c r="F15"/>
    </row>
    <row r="16" spans="5:6" ht="12.75">
      <c r="E16" s="388" t="s">
        <v>782</v>
      </c>
      <c r="F16"/>
    </row>
    <row r="17" spans="1:6" ht="15.75">
      <c r="A17" s="872" t="s">
        <v>477</v>
      </c>
      <c r="B17" s="872"/>
      <c r="C17" s="872"/>
      <c r="D17" s="872"/>
      <c r="E17" s="872"/>
      <c r="F17" s="872"/>
    </row>
    <row r="18" spans="1:6" ht="14.25" thickBot="1">
      <c r="A18" s="32"/>
      <c r="B18" s="26"/>
      <c r="C18" s="26"/>
      <c r="D18" s="218" t="s">
        <v>352</v>
      </c>
      <c r="E18" s="26"/>
      <c r="F18" s="226"/>
    </row>
    <row r="19" spans="1:6" ht="24.75" thickBot="1">
      <c r="A19" s="33" t="s">
        <v>365</v>
      </c>
      <c r="B19" s="34" t="s">
        <v>351</v>
      </c>
      <c r="C19" s="34" t="s">
        <v>404</v>
      </c>
      <c r="D19" s="34" t="s">
        <v>423</v>
      </c>
      <c r="E19"/>
      <c r="F19"/>
    </row>
    <row r="20" spans="1:6" ht="13.5" thickBot="1">
      <c r="A20" s="219" t="s">
        <v>343</v>
      </c>
      <c r="B20" s="220" t="s">
        <v>344</v>
      </c>
      <c r="C20" s="220" t="s">
        <v>345</v>
      </c>
      <c r="D20" s="220" t="s">
        <v>347</v>
      </c>
      <c r="E20"/>
      <c r="F20"/>
    </row>
    <row r="21" spans="1:6" ht="12.75">
      <c r="A21" s="227" t="s">
        <v>366</v>
      </c>
      <c r="B21" s="228">
        <v>508000</v>
      </c>
      <c r="C21" s="284"/>
      <c r="D21" s="228"/>
      <c r="E21"/>
      <c r="F21"/>
    </row>
    <row r="22" spans="1:6" ht="12.75">
      <c r="A22" s="227" t="s">
        <v>367</v>
      </c>
      <c r="B22" s="228">
        <v>889000</v>
      </c>
      <c r="C22" s="284"/>
      <c r="D22" s="228"/>
      <c r="E22"/>
      <c r="F22"/>
    </row>
    <row r="23" spans="1:6" ht="24">
      <c r="A23" s="227" t="s">
        <v>368</v>
      </c>
      <c r="B23" s="228">
        <v>1377776</v>
      </c>
      <c r="C23" s="284" t="s">
        <v>475</v>
      </c>
      <c r="D23" s="228">
        <v>1377776</v>
      </c>
      <c r="E23"/>
      <c r="F23"/>
    </row>
    <row r="24" spans="1:6" ht="12.75">
      <c r="A24" s="227" t="s">
        <v>369</v>
      </c>
      <c r="B24" s="228">
        <v>20230351</v>
      </c>
      <c r="C24" s="284" t="s">
        <v>476</v>
      </c>
      <c r="D24" s="228">
        <v>19459351</v>
      </c>
      <c r="E24"/>
      <c r="F24"/>
    </row>
    <row r="25" spans="1:6" ht="12.75">
      <c r="A25" s="227" t="s">
        <v>370</v>
      </c>
      <c r="B25" s="228">
        <v>127000</v>
      </c>
      <c r="C25" s="284"/>
      <c r="D25" s="228"/>
      <c r="E25"/>
      <c r="F25"/>
    </row>
    <row r="26" spans="1:6" ht="12.75">
      <c r="A26" s="227" t="s">
        <v>406</v>
      </c>
      <c r="B26" s="228"/>
      <c r="C26" s="284" t="s">
        <v>405</v>
      </c>
      <c r="D26" s="228"/>
      <c r="E26"/>
      <c r="F26"/>
    </row>
    <row r="27" spans="1:6" ht="13.5" thickBot="1">
      <c r="A27" s="227"/>
      <c r="B27" s="228"/>
      <c r="C27" s="284"/>
      <c r="D27" s="228"/>
      <c r="E27"/>
      <c r="F27"/>
    </row>
    <row r="28" spans="1:6" ht="13.5" thickBot="1">
      <c r="A28" s="223" t="s">
        <v>364</v>
      </c>
      <c r="B28" s="229">
        <f>SUM(B21:B27)</f>
        <v>23132127</v>
      </c>
      <c r="C28" s="229">
        <v>20837127</v>
      </c>
      <c r="D28" s="229">
        <f>SUM(D21:D27)</f>
        <v>20837127</v>
      </c>
      <c r="E28"/>
      <c r="F28"/>
    </row>
  </sheetData>
  <sheetProtection/>
  <mergeCells count="2">
    <mergeCell ref="A2:F2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H14" sqref="H14"/>
    </sheetView>
  </sheetViews>
  <sheetFormatPr defaultColWidth="9.00390625" defaultRowHeight="24" customHeight="1"/>
  <cols>
    <col min="1" max="1" width="41.50390625" style="0" customWidth="1"/>
    <col min="2" max="2" width="17.00390625" style="0" customWidth="1"/>
    <col min="3" max="3" width="16.125" style="0" customWidth="1"/>
    <col min="4" max="4" width="15.50390625" style="0" customWidth="1"/>
  </cols>
  <sheetData>
    <row r="1" spans="1:4" ht="24" customHeight="1">
      <c r="A1" s="873" t="s">
        <v>700</v>
      </c>
      <c r="B1" s="873"/>
      <c r="C1" s="873"/>
      <c r="D1" s="245" t="s">
        <v>743</v>
      </c>
    </row>
    <row r="3" spans="1:4" ht="48.75" customHeight="1">
      <c r="A3" s="241" t="s">
        <v>35</v>
      </c>
      <c r="B3" s="241" t="s">
        <v>371</v>
      </c>
      <c r="C3" s="240" t="s">
        <v>407</v>
      </c>
      <c r="D3" s="241" t="s">
        <v>423</v>
      </c>
    </row>
    <row r="4" spans="1:4" ht="12.75" customHeight="1">
      <c r="A4" s="230" t="s">
        <v>343</v>
      </c>
      <c r="B4" s="230" t="s">
        <v>344</v>
      </c>
      <c r="C4" s="230" t="s">
        <v>347</v>
      </c>
      <c r="D4" s="231"/>
    </row>
    <row r="5" spans="1:4" ht="24" customHeight="1">
      <c r="A5" s="231" t="s">
        <v>372</v>
      </c>
      <c r="B5" s="231">
        <v>1482000</v>
      </c>
      <c r="C5" s="242">
        <v>1482000</v>
      </c>
      <c r="D5" s="242">
        <v>1186738</v>
      </c>
    </row>
    <row r="6" spans="1:4" ht="24" customHeight="1">
      <c r="A6" s="231" t="s">
        <v>373</v>
      </c>
      <c r="B6" s="231">
        <v>2700000</v>
      </c>
      <c r="C6" s="242">
        <v>2417482</v>
      </c>
      <c r="D6" s="242">
        <v>1480000</v>
      </c>
    </row>
    <row r="7" spans="1:4" ht="24" customHeight="1">
      <c r="A7" s="231" t="s">
        <v>374</v>
      </c>
      <c r="B7" s="231">
        <v>400000</v>
      </c>
      <c r="C7" s="242">
        <v>300000</v>
      </c>
      <c r="D7" s="242">
        <v>300000</v>
      </c>
    </row>
    <row r="8" spans="1:4" ht="24" customHeight="1">
      <c r="A8" s="231" t="s">
        <v>375</v>
      </c>
      <c r="B8" s="231">
        <v>800000</v>
      </c>
      <c r="C8" s="242">
        <v>1024000</v>
      </c>
      <c r="D8" s="242">
        <v>1024000</v>
      </c>
    </row>
    <row r="9" spans="1:4" ht="24" customHeight="1">
      <c r="A9" s="231" t="s">
        <v>376</v>
      </c>
      <c r="B9" s="231">
        <v>120000</v>
      </c>
      <c r="C9" s="242">
        <v>105000</v>
      </c>
      <c r="D9" s="242">
        <v>105000</v>
      </c>
    </row>
    <row r="10" spans="1:4" ht="24" customHeight="1">
      <c r="A10" s="231" t="s">
        <v>377</v>
      </c>
      <c r="B10" s="231">
        <v>100000</v>
      </c>
      <c r="C10" s="242">
        <v>240000</v>
      </c>
      <c r="D10" s="242">
        <v>240000</v>
      </c>
    </row>
    <row r="11" spans="1:4" ht="24" customHeight="1">
      <c r="A11" s="231" t="s">
        <v>378</v>
      </c>
      <c r="B11" s="231">
        <v>150000</v>
      </c>
      <c r="C11" s="242">
        <v>82000</v>
      </c>
      <c r="D11" s="242">
        <v>82000</v>
      </c>
    </row>
    <row r="12" spans="1:4" ht="24" customHeight="1">
      <c r="A12" s="231" t="s">
        <v>379</v>
      </c>
      <c r="B12" s="231">
        <v>300000</v>
      </c>
      <c r="C12" s="242">
        <v>224000</v>
      </c>
      <c r="D12" s="242">
        <v>224000</v>
      </c>
    </row>
    <row r="13" spans="1:4" ht="24" customHeight="1">
      <c r="A13" s="231" t="s">
        <v>380</v>
      </c>
      <c r="B13" s="231">
        <v>100000</v>
      </c>
      <c r="C13" s="242">
        <v>45000</v>
      </c>
      <c r="D13" s="242">
        <v>45000</v>
      </c>
    </row>
    <row r="14" spans="1:4" ht="24" customHeight="1">
      <c r="A14" s="231" t="s">
        <v>381</v>
      </c>
      <c r="B14" s="231">
        <v>448482</v>
      </c>
      <c r="C14" s="242">
        <v>500000</v>
      </c>
      <c r="D14" s="242">
        <v>500000</v>
      </c>
    </row>
    <row r="15" spans="1:4" ht="24" customHeight="1">
      <c r="A15" s="231" t="s">
        <v>382</v>
      </c>
      <c r="B15" s="231">
        <v>100000</v>
      </c>
      <c r="C15" s="242">
        <v>126000</v>
      </c>
      <c r="D15" s="242">
        <v>126000</v>
      </c>
    </row>
    <row r="16" spans="1:4" ht="24" customHeight="1">
      <c r="A16" s="231" t="s">
        <v>408</v>
      </c>
      <c r="B16" s="231"/>
      <c r="C16" s="242">
        <v>15000</v>
      </c>
      <c r="D16" s="242">
        <v>15000</v>
      </c>
    </row>
    <row r="17" spans="1:4" ht="24" customHeight="1">
      <c r="A17" s="231" t="s">
        <v>409</v>
      </c>
      <c r="B17" s="231"/>
      <c r="C17" s="242">
        <v>140000</v>
      </c>
      <c r="D17" s="242">
        <v>140000</v>
      </c>
    </row>
    <row r="18" spans="1:4" ht="24" customHeight="1">
      <c r="A18" s="231" t="s">
        <v>410</v>
      </c>
      <c r="B18" s="231"/>
      <c r="C18" s="242">
        <v>568400</v>
      </c>
      <c r="D18" s="242">
        <v>568400</v>
      </c>
    </row>
    <row r="19" spans="1:4" ht="24" customHeight="1">
      <c r="A19" s="231" t="s">
        <v>383</v>
      </c>
      <c r="B19" s="231">
        <v>1193580</v>
      </c>
      <c r="C19" s="242"/>
      <c r="D19" s="231"/>
    </row>
    <row r="20" spans="1:4" ht="24" customHeight="1">
      <c r="A20" s="232" t="s">
        <v>384</v>
      </c>
      <c r="B20" s="232">
        <f>SUM(B5:B19)</f>
        <v>7894062</v>
      </c>
      <c r="C20" s="232">
        <f>SUM(C5:C19)</f>
        <v>7268882</v>
      </c>
      <c r="D20" s="232">
        <f>SUM(D5:D19)</f>
        <v>6036138</v>
      </c>
    </row>
    <row r="24" ht="24" customHeight="1">
      <c r="A24" s="24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CE,Félkövér"12. sz. mellékle&amp;"Times New Roman CE,Normál"t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7">
      <selection activeCell="A28" sqref="A28:F28"/>
    </sheetView>
  </sheetViews>
  <sheetFormatPr defaultColWidth="9.00390625" defaultRowHeight="21" customHeight="1"/>
  <cols>
    <col min="1" max="1" width="42.00390625" style="0" customWidth="1"/>
    <col min="2" max="2" width="23.00390625" style="0" customWidth="1"/>
    <col min="3" max="4" width="19.50390625" style="0" customWidth="1"/>
    <col min="5" max="5" width="18.625" style="0" customWidth="1"/>
    <col min="6" max="6" width="17.375" style="0" customWidth="1"/>
    <col min="7" max="7" width="11.875" style="0" customWidth="1"/>
    <col min="8" max="8" width="11.50390625" style="0" customWidth="1"/>
    <col min="9" max="9" width="13.00390625" style="0" customWidth="1"/>
    <col min="10" max="10" width="11.625" style="0" customWidth="1"/>
    <col min="11" max="11" width="13.875" style="0" customWidth="1"/>
    <col min="12" max="12" width="13.00390625" style="0" customWidth="1"/>
  </cols>
  <sheetData>
    <row r="1" spans="1:7" ht="21" customHeight="1">
      <c r="A1" s="861" t="s">
        <v>701</v>
      </c>
      <c r="B1" s="861"/>
      <c r="C1" s="861"/>
      <c r="D1" s="861"/>
      <c r="E1" s="861"/>
      <c r="F1" s="861"/>
      <c r="G1" s="233"/>
    </row>
    <row r="2" spans="1:7" ht="21" customHeight="1">
      <c r="A2" s="233"/>
      <c r="B2" s="233"/>
      <c r="C2" s="233"/>
      <c r="D2" s="233"/>
      <c r="E2" s="233"/>
      <c r="F2" s="247" t="s">
        <v>355</v>
      </c>
      <c r="G2" s="233"/>
    </row>
    <row r="3" spans="1:12" ht="21" customHeight="1">
      <c r="A3" s="195"/>
      <c r="B3" s="195"/>
      <c r="C3" s="195"/>
      <c r="D3" s="195"/>
      <c r="E3" s="195"/>
      <c r="F3" s="245" t="s">
        <v>699</v>
      </c>
      <c r="G3" s="195"/>
      <c r="H3" s="233"/>
      <c r="I3" s="233"/>
      <c r="J3" s="233"/>
      <c r="K3" s="233"/>
      <c r="L3" s="233"/>
    </row>
    <row r="4" spans="1:12" ht="21" customHeight="1">
      <c r="A4" s="876" t="s">
        <v>34</v>
      </c>
      <c r="B4" s="878" t="s">
        <v>351</v>
      </c>
      <c r="C4" s="878" t="s">
        <v>354</v>
      </c>
      <c r="D4" s="878" t="s">
        <v>423</v>
      </c>
      <c r="E4" s="880" t="s">
        <v>385</v>
      </c>
      <c r="F4" s="880" t="s">
        <v>421</v>
      </c>
      <c r="G4" s="243"/>
      <c r="H4" s="195"/>
      <c r="I4" s="195"/>
      <c r="J4" s="195"/>
      <c r="K4" s="195"/>
      <c r="L4" s="195"/>
    </row>
    <row r="5" spans="1:12" ht="2.25" customHeight="1">
      <c r="A5" s="877"/>
      <c r="B5" s="879"/>
      <c r="C5" s="879"/>
      <c r="D5" s="882"/>
      <c r="E5" s="881"/>
      <c r="F5" s="881"/>
      <c r="H5" s="195"/>
      <c r="I5" s="195"/>
      <c r="J5" s="195"/>
      <c r="K5" s="195"/>
      <c r="L5" s="195"/>
    </row>
    <row r="6" spans="1:12" ht="15.75" customHeight="1">
      <c r="A6" s="877"/>
      <c r="B6" s="879"/>
      <c r="C6" s="879"/>
      <c r="D6" s="883"/>
      <c r="E6" s="874" t="s">
        <v>386</v>
      </c>
      <c r="F6" s="875"/>
      <c r="H6" s="244"/>
      <c r="I6" s="244"/>
      <c r="J6" s="244"/>
      <c r="K6" s="244"/>
      <c r="L6" s="244"/>
    </row>
    <row r="7" spans="1:6" ht="18.75" customHeight="1">
      <c r="A7" s="234" t="s">
        <v>387</v>
      </c>
      <c r="B7" s="235">
        <v>11857663</v>
      </c>
      <c r="C7" s="235">
        <v>11506486</v>
      </c>
      <c r="D7" s="235">
        <v>10293869</v>
      </c>
      <c r="E7" s="285">
        <v>10293869</v>
      </c>
      <c r="F7" s="285"/>
    </row>
    <row r="8" spans="1:6" ht="15" customHeight="1">
      <c r="A8" s="234" t="s">
        <v>388</v>
      </c>
      <c r="B8" s="235">
        <v>168000</v>
      </c>
      <c r="C8" s="235">
        <v>168000</v>
      </c>
      <c r="D8" s="235">
        <v>357284</v>
      </c>
      <c r="E8" s="285">
        <v>357284</v>
      </c>
      <c r="F8" s="285"/>
    </row>
    <row r="9" spans="1:6" ht="18.75" customHeight="1">
      <c r="A9" s="236" t="s">
        <v>389</v>
      </c>
      <c r="B9" s="237">
        <v>1168400</v>
      </c>
      <c r="C9" s="237">
        <v>1168400</v>
      </c>
      <c r="D9" s="237">
        <v>1221889</v>
      </c>
      <c r="E9" s="285">
        <v>1221889</v>
      </c>
      <c r="F9" s="285"/>
    </row>
    <row r="10" spans="1:6" ht="18" customHeight="1">
      <c r="A10" s="236" t="s">
        <v>390</v>
      </c>
      <c r="B10" s="237">
        <v>381000</v>
      </c>
      <c r="C10" s="237">
        <v>381000</v>
      </c>
      <c r="D10" s="237">
        <v>444308</v>
      </c>
      <c r="E10" s="285">
        <v>444308</v>
      </c>
      <c r="F10" s="285"/>
    </row>
    <row r="11" spans="1:6" ht="17.25" customHeight="1">
      <c r="A11" s="236" t="s">
        <v>391</v>
      </c>
      <c r="B11" s="237">
        <v>21870516</v>
      </c>
      <c r="C11" s="237">
        <v>37367923</v>
      </c>
      <c r="D11" s="237">
        <v>9917432</v>
      </c>
      <c r="E11" s="285">
        <v>9917432</v>
      </c>
      <c r="F11" s="285"/>
    </row>
    <row r="12" spans="1:6" ht="16.5" customHeight="1">
      <c r="A12" s="236" t="s">
        <v>392</v>
      </c>
      <c r="B12" s="237">
        <v>261030</v>
      </c>
      <c r="C12" s="237">
        <v>261030</v>
      </c>
      <c r="D12" s="237">
        <v>292645</v>
      </c>
      <c r="E12" s="285">
        <v>292645</v>
      </c>
      <c r="F12" s="285"/>
    </row>
    <row r="13" spans="1:6" ht="15.75" customHeight="1">
      <c r="A13" s="236" t="s">
        <v>393</v>
      </c>
      <c r="B13" s="237">
        <v>2683760</v>
      </c>
      <c r="C13" s="237">
        <v>2683760</v>
      </c>
      <c r="D13" s="237">
        <v>2802223</v>
      </c>
      <c r="E13" s="285">
        <v>2802223</v>
      </c>
      <c r="F13" s="285"/>
    </row>
    <row r="14" spans="1:6" ht="15.75" customHeight="1">
      <c r="A14" s="236" t="s">
        <v>394</v>
      </c>
      <c r="B14" s="237">
        <v>500010</v>
      </c>
      <c r="C14" s="237">
        <v>500010</v>
      </c>
      <c r="D14" s="237">
        <v>235327</v>
      </c>
      <c r="E14" s="285">
        <v>235327</v>
      </c>
      <c r="F14" s="285"/>
    </row>
    <row r="15" spans="1:6" ht="18" customHeight="1">
      <c r="A15" s="236" t="s">
        <v>395</v>
      </c>
      <c r="B15" s="237">
        <v>1425000</v>
      </c>
      <c r="C15" s="237">
        <v>1425000</v>
      </c>
      <c r="D15" s="237">
        <v>1040033</v>
      </c>
      <c r="E15" s="285"/>
      <c r="F15" s="285">
        <v>1040033</v>
      </c>
    </row>
    <row r="16" spans="1:6" ht="15" customHeight="1">
      <c r="A16" s="236" t="s">
        <v>396</v>
      </c>
      <c r="B16" s="237">
        <v>6681498</v>
      </c>
      <c r="C16" s="237">
        <v>6826498</v>
      </c>
      <c r="D16" s="237">
        <v>6393696</v>
      </c>
      <c r="E16" s="285">
        <v>6393696</v>
      </c>
      <c r="F16" s="285"/>
    </row>
    <row r="17" spans="1:6" ht="16.5" customHeight="1">
      <c r="A17" s="236" t="s">
        <v>397</v>
      </c>
      <c r="B17" s="237">
        <v>7894062</v>
      </c>
      <c r="C17" s="237">
        <v>6700482</v>
      </c>
      <c r="D17" s="237">
        <v>5467738</v>
      </c>
      <c r="E17" s="285">
        <v>5467738</v>
      </c>
      <c r="F17" s="285"/>
    </row>
    <row r="18" spans="1:6" ht="16.5" customHeight="1">
      <c r="A18" s="236" t="s">
        <v>419</v>
      </c>
      <c r="B18" s="237">
        <v>29595404</v>
      </c>
      <c r="C18" s="237">
        <v>33780444</v>
      </c>
      <c r="D18" s="237">
        <v>33780444</v>
      </c>
      <c r="E18" s="285">
        <v>5323677</v>
      </c>
      <c r="F18" s="285">
        <v>28456767</v>
      </c>
    </row>
    <row r="19" spans="1:6" ht="17.25" customHeight="1">
      <c r="A19" s="236" t="s">
        <v>420</v>
      </c>
      <c r="B19" s="237">
        <v>20230351</v>
      </c>
      <c r="C19" s="237">
        <v>20230351</v>
      </c>
      <c r="D19" s="237">
        <v>20230351</v>
      </c>
      <c r="E19" s="285"/>
      <c r="F19" s="285">
        <v>20230351</v>
      </c>
    </row>
    <row r="20" spans="1:6" ht="17.25" customHeight="1">
      <c r="A20" s="236" t="s">
        <v>417</v>
      </c>
      <c r="B20" s="237"/>
      <c r="C20" s="237">
        <v>40000</v>
      </c>
      <c r="D20" s="237">
        <v>40000</v>
      </c>
      <c r="E20" s="285">
        <v>40000</v>
      </c>
      <c r="F20" s="285"/>
    </row>
    <row r="21" spans="1:6" ht="18.75" customHeight="1">
      <c r="A21" s="236" t="s">
        <v>413</v>
      </c>
      <c r="B21" s="237"/>
      <c r="C21" s="237">
        <v>1193580</v>
      </c>
      <c r="D21" s="237">
        <v>1088569</v>
      </c>
      <c r="E21" s="285">
        <v>1088569</v>
      </c>
      <c r="F21" s="285"/>
    </row>
    <row r="22" spans="1:6" ht="18" customHeight="1">
      <c r="A22" s="236" t="s">
        <v>414</v>
      </c>
      <c r="B22" s="237"/>
      <c r="C22" s="237">
        <v>81500</v>
      </c>
      <c r="D22" s="237">
        <v>81500</v>
      </c>
      <c r="E22" s="285">
        <v>81500</v>
      </c>
      <c r="F22" s="285"/>
    </row>
    <row r="23" spans="1:6" ht="18" customHeight="1">
      <c r="A23" s="236" t="s">
        <v>415</v>
      </c>
      <c r="B23" s="237"/>
      <c r="C23" s="237">
        <v>81500</v>
      </c>
      <c r="D23" s="237">
        <v>81500</v>
      </c>
      <c r="E23" s="285">
        <v>81500</v>
      </c>
      <c r="F23" s="285"/>
    </row>
    <row r="24" spans="1:6" ht="16.5" customHeight="1">
      <c r="A24" s="236" t="s">
        <v>416</v>
      </c>
      <c r="B24" s="237"/>
      <c r="C24" s="237">
        <v>568400</v>
      </c>
      <c r="D24" s="237">
        <v>568400</v>
      </c>
      <c r="E24" s="285">
        <v>568400</v>
      </c>
      <c r="F24" s="285"/>
    </row>
    <row r="25" spans="1:6" ht="16.5" customHeight="1">
      <c r="A25" s="236" t="s">
        <v>418</v>
      </c>
      <c r="B25" s="237"/>
      <c r="C25" s="237">
        <v>22000</v>
      </c>
      <c r="D25" s="237">
        <v>22000</v>
      </c>
      <c r="E25" s="285">
        <v>22000</v>
      </c>
      <c r="F25" s="285"/>
    </row>
    <row r="26" spans="1:6" ht="16.5" customHeight="1">
      <c r="A26" s="236" t="s">
        <v>412</v>
      </c>
      <c r="B26" s="237"/>
      <c r="C26" s="237"/>
      <c r="D26" s="237">
        <v>752818</v>
      </c>
      <c r="E26" s="285">
        <v>752818</v>
      </c>
      <c r="F26" s="285"/>
    </row>
    <row r="27" spans="1:6" ht="16.5" customHeight="1">
      <c r="A27" s="236" t="s">
        <v>398</v>
      </c>
      <c r="B27" s="237">
        <v>2081306</v>
      </c>
      <c r="C27" s="237">
        <v>2426775</v>
      </c>
      <c r="D27" s="237">
        <v>2147392</v>
      </c>
      <c r="E27" s="285">
        <v>2147392</v>
      </c>
      <c r="F27" s="285"/>
    </row>
    <row r="28" spans="1:6" ht="21" customHeight="1">
      <c r="A28" s="552" t="s">
        <v>399</v>
      </c>
      <c r="B28" s="287">
        <f>SUM(B7:B27)</f>
        <v>106798000</v>
      </c>
      <c r="C28" s="287">
        <f>SUM(C7:C27)</f>
        <v>127413139</v>
      </c>
      <c r="D28" s="287">
        <f>SUM(D7:D27)</f>
        <v>97259418</v>
      </c>
      <c r="E28" s="286">
        <f>SUM(E7:E27)</f>
        <v>47532267</v>
      </c>
      <c r="F28" s="287">
        <f>SUM(F7:F27)</f>
        <v>49727151</v>
      </c>
    </row>
    <row r="29" spans="1:6" ht="21" customHeight="1">
      <c r="A29" s="246"/>
      <c r="B29" s="246"/>
      <c r="C29" s="246"/>
      <c r="D29" s="246"/>
      <c r="E29" s="246"/>
      <c r="F29" s="246"/>
    </row>
    <row r="30" spans="1:6" ht="21" customHeight="1">
      <c r="A30" s="244"/>
      <c r="B30" s="244"/>
      <c r="C30" s="244"/>
      <c r="D30" s="244"/>
      <c r="E30" s="244"/>
      <c r="F30" s="244"/>
    </row>
    <row r="31" spans="1:6" ht="21" customHeight="1">
      <c r="A31" s="244"/>
      <c r="B31" s="244"/>
      <c r="C31" s="244"/>
      <c r="D31" s="244"/>
      <c r="E31" s="244"/>
      <c r="F31" s="244"/>
    </row>
    <row r="32" spans="1:6" ht="21" customHeight="1">
      <c r="A32" s="244"/>
      <c r="B32" s="244"/>
      <c r="C32" s="244"/>
      <c r="D32" s="244"/>
      <c r="E32" s="244"/>
      <c r="F32" s="244"/>
    </row>
    <row r="33" spans="1:6" ht="21" customHeight="1">
      <c r="A33" s="244"/>
      <c r="B33" s="244"/>
      <c r="C33" s="244"/>
      <c r="D33" s="244"/>
      <c r="E33" s="244"/>
      <c r="F33" s="244"/>
    </row>
    <row r="34" spans="1:6" ht="21" customHeight="1">
      <c r="A34" s="244"/>
      <c r="B34" s="244"/>
      <c r="C34" s="244"/>
      <c r="D34" s="244"/>
      <c r="E34" s="244"/>
      <c r="F34" s="244"/>
    </row>
    <row r="35" spans="1:6" ht="21" customHeight="1">
      <c r="A35" s="244"/>
      <c r="B35" s="244"/>
      <c r="C35" s="244"/>
      <c r="D35" s="244"/>
      <c r="E35" s="244"/>
      <c r="F35" s="244"/>
    </row>
    <row r="36" spans="1:6" ht="21" customHeight="1">
      <c r="A36" s="244"/>
      <c r="B36" s="244"/>
      <c r="C36" s="244"/>
      <c r="D36" s="244"/>
      <c r="E36" s="244"/>
      <c r="F36" s="244"/>
    </row>
    <row r="37" spans="1:6" ht="21" customHeight="1">
      <c r="A37" s="244"/>
      <c r="B37" s="244"/>
      <c r="C37" s="244"/>
      <c r="D37" s="244"/>
      <c r="E37" s="244"/>
      <c r="F37" s="244"/>
    </row>
    <row r="38" spans="1:6" ht="21" customHeight="1">
      <c r="A38" s="244"/>
      <c r="B38" s="244"/>
      <c r="C38" s="244"/>
      <c r="D38" s="244"/>
      <c r="E38" s="244"/>
      <c r="F38" s="244"/>
    </row>
    <row r="39" spans="1:6" ht="21" customHeight="1">
      <c r="A39" s="244"/>
      <c r="B39" s="244"/>
      <c r="C39" s="244"/>
      <c r="D39" s="244"/>
      <c r="E39" s="244"/>
      <c r="F39" s="244"/>
    </row>
    <row r="40" spans="1:6" ht="21" customHeight="1">
      <c r="A40" s="244"/>
      <c r="B40" s="244"/>
      <c r="C40" s="244"/>
      <c r="D40" s="244"/>
      <c r="E40" s="244"/>
      <c r="F40" s="244"/>
    </row>
    <row r="41" spans="1:6" ht="21" customHeight="1">
      <c r="A41" s="244"/>
      <c r="B41" s="244"/>
      <c r="C41" s="244"/>
      <c r="D41" s="244"/>
      <c r="E41" s="244"/>
      <c r="F41" s="244"/>
    </row>
    <row r="42" spans="1:6" ht="21" customHeight="1">
      <c r="A42" s="244"/>
      <c r="B42" s="244"/>
      <c r="C42" s="244"/>
      <c r="D42" s="244"/>
      <c r="E42" s="244"/>
      <c r="F42" s="244"/>
    </row>
    <row r="43" spans="1:6" ht="21" customHeight="1">
      <c r="A43" s="244"/>
      <c r="B43" s="244"/>
      <c r="C43" s="244"/>
      <c r="D43" s="244"/>
      <c r="E43" s="244"/>
      <c r="F43" s="244"/>
    </row>
    <row r="44" spans="1:6" ht="21" customHeight="1">
      <c r="A44" s="244"/>
      <c r="B44" s="244"/>
      <c r="C44" s="244"/>
      <c r="D44" s="244"/>
      <c r="E44" s="244"/>
      <c r="F44" s="244"/>
    </row>
    <row r="45" spans="1:6" ht="21" customHeight="1">
      <c r="A45" s="244"/>
      <c r="B45" s="244"/>
      <c r="C45" s="244"/>
      <c r="D45" s="244"/>
      <c r="E45" s="244"/>
      <c r="F45" s="244"/>
    </row>
    <row r="46" spans="1:6" ht="21" customHeight="1">
      <c r="A46" s="244"/>
      <c r="B46" s="244"/>
      <c r="C46" s="244"/>
      <c r="D46" s="244"/>
      <c r="E46" s="244"/>
      <c r="F46" s="244"/>
    </row>
    <row r="47" spans="1:6" ht="21" customHeight="1">
      <c r="A47" s="244"/>
      <c r="B47" s="244"/>
      <c r="C47" s="244"/>
      <c r="D47" s="244"/>
      <c r="E47" s="244"/>
      <c r="F47" s="244"/>
    </row>
    <row r="48" spans="1:6" ht="21" customHeight="1">
      <c r="A48" s="244"/>
      <c r="B48" s="244"/>
      <c r="C48" s="244"/>
      <c r="D48" s="244"/>
      <c r="E48" s="244"/>
      <c r="F48" s="244"/>
    </row>
    <row r="49" spans="1:6" ht="21" customHeight="1">
      <c r="A49" s="244"/>
      <c r="B49" s="244"/>
      <c r="C49" s="244"/>
      <c r="D49" s="244"/>
      <c r="E49" s="244"/>
      <c r="F49" s="244"/>
    </row>
    <row r="50" spans="1:6" ht="21" customHeight="1">
      <c r="A50" s="244"/>
      <c r="B50" s="244"/>
      <c r="C50" s="244"/>
      <c r="D50" s="244"/>
      <c r="E50" s="244"/>
      <c r="F50" s="244"/>
    </row>
    <row r="51" spans="1:6" ht="21" customHeight="1">
      <c r="A51" s="244"/>
      <c r="B51" s="244"/>
      <c r="C51" s="244"/>
      <c r="D51" s="244"/>
      <c r="E51" s="244"/>
      <c r="F51" s="244"/>
    </row>
    <row r="52" spans="1:6" ht="21" customHeight="1">
      <c r="A52" s="244"/>
      <c r="B52" s="244"/>
      <c r="C52" s="244"/>
      <c r="D52" s="244"/>
      <c r="E52" s="244"/>
      <c r="F52" s="244"/>
    </row>
  </sheetData>
  <sheetProtection/>
  <mergeCells count="8">
    <mergeCell ref="E6:F6"/>
    <mergeCell ref="A1:F1"/>
    <mergeCell ref="A4:A6"/>
    <mergeCell ref="B4:B6"/>
    <mergeCell ref="C4:C6"/>
    <mergeCell ref="F4:F5"/>
    <mergeCell ref="E4:E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6" sqref="D26"/>
    </sheetView>
  </sheetViews>
  <sheetFormatPr defaultColWidth="9.00390625" defaultRowHeight="12.75"/>
  <cols>
    <col min="1" max="1" width="9.375" style="521" customWidth="1"/>
    <col min="2" max="2" width="59.125" style="521" customWidth="1"/>
    <col min="3" max="4" width="21.375" style="521" customWidth="1"/>
    <col min="5" max="5" width="22.125" style="521" customWidth="1"/>
  </cols>
  <sheetData>
    <row r="1" spans="1:5" ht="12.75">
      <c r="A1" s="520"/>
      <c r="E1" s="544" t="s">
        <v>740</v>
      </c>
    </row>
    <row r="2" spans="1:5" ht="16.5">
      <c r="A2" s="884" t="s">
        <v>739</v>
      </c>
      <c r="B2" s="884"/>
      <c r="C2" s="884"/>
      <c r="D2" s="884"/>
      <c r="E2" s="884"/>
    </row>
    <row r="3" ht="16.5" thickBot="1">
      <c r="A3" s="522"/>
    </row>
    <row r="4" spans="1:5" ht="93" customHeight="1" thickBot="1">
      <c r="A4" s="523" t="s">
        <v>425</v>
      </c>
      <c r="B4" s="524" t="s">
        <v>734</v>
      </c>
      <c r="C4" s="524" t="s">
        <v>735</v>
      </c>
      <c r="D4" s="524" t="s">
        <v>736</v>
      </c>
      <c r="E4" s="525" t="s">
        <v>737</v>
      </c>
    </row>
    <row r="5" spans="1:5" ht="15.75">
      <c r="A5" s="526" t="s">
        <v>3</v>
      </c>
      <c r="B5" s="527"/>
      <c r="C5" s="528"/>
      <c r="D5" s="529"/>
      <c r="E5" s="530"/>
    </row>
    <row r="6" spans="1:5" ht="15.75">
      <c r="A6" s="531" t="s">
        <v>4</v>
      </c>
      <c r="B6" s="532"/>
      <c r="C6" s="533"/>
      <c r="D6" s="534"/>
      <c r="E6" s="535"/>
    </row>
    <row r="7" spans="1:5" ht="15.75">
      <c r="A7" s="531" t="s">
        <v>5</v>
      </c>
      <c r="B7" s="532"/>
      <c r="C7" s="533"/>
      <c r="D7" s="534"/>
      <c r="E7" s="535"/>
    </row>
    <row r="8" spans="1:5" ht="15.75">
      <c r="A8" s="531" t="s">
        <v>6</v>
      </c>
      <c r="B8" s="532"/>
      <c r="C8" s="533"/>
      <c r="D8" s="534"/>
      <c r="E8" s="535"/>
    </row>
    <row r="9" spans="1:5" ht="15.75">
      <c r="A9" s="531" t="s">
        <v>7</v>
      </c>
      <c r="B9" s="532"/>
      <c r="C9" s="533"/>
      <c r="D9" s="534"/>
      <c r="E9" s="535"/>
    </row>
    <row r="10" spans="1:5" ht="15.75">
      <c r="A10" s="531" t="s">
        <v>8</v>
      </c>
      <c r="B10" s="532"/>
      <c r="C10" s="533"/>
      <c r="D10" s="534"/>
      <c r="E10" s="535"/>
    </row>
    <row r="11" spans="1:5" ht="15.75">
      <c r="A11" s="531" t="s">
        <v>9</v>
      </c>
      <c r="B11" s="532"/>
      <c r="C11" s="533"/>
      <c r="D11" s="534"/>
      <c r="E11" s="535"/>
    </row>
    <row r="12" spans="1:5" ht="15.75">
      <c r="A12" s="531" t="s">
        <v>10</v>
      </c>
      <c r="B12" s="532"/>
      <c r="C12" s="533"/>
      <c r="D12" s="534"/>
      <c r="E12" s="535"/>
    </row>
    <row r="13" spans="1:5" ht="15.75">
      <c r="A13" s="531" t="s">
        <v>11</v>
      </c>
      <c r="B13" s="532"/>
      <c r="C13" s="533"/>
      <c r="D13" s="534"/>
      <c r="E13" s="535"/>
    </row>
    <row r="14" spans="1:5" ht="15.75">
      <c r="A14" s="531" t="s">
        <v>12</v>
      </c>
      <c r="B14" s="532"/>
      <c r="C14" s="533"/>
      <c r="D14" s="534"/>
      <c r="E14" s="535"/>
    </row>
    <row r="15" spans="1:5" ht="15.75">
      <c r="A15" s="531" t="s">
        <v>13</v>
      </c>
      <c r="B15" s="532"/>
      <c r="C15" s="533"/>
      <c r="D15" s="534"/>
      <c r="E15" s="535"/>
    </row>
    <row r="16" spans="1:5" ht="15.75">
      <c r="A16" s="531" t="s">
        <v>441</v>
      </c>
      <c r="B16" s="532"/>
      <c r="C16" s="533"/>
      <c r="D16" s="534"/>
      <c r="E16" s="535"/>
    </row>
    <row r="17" spans="1:5" ht="15.75">
      <c r="A17" s="531" t="s">
        <v>14</v>
      </c>
      <c r="B17" s="532"/>
      <c r="C17" s="533"/>
      <c r="D17" s="534"/>
      <c r="E17" s="535"/>
    </row>
    <row r="18" spans="1:5" ht="15.75">
      <c r="A18" s="531" t="s">
        <v>15</v>
      </c>
      <c r="B18" s="532"/>
      <c r="C18" s="533"/>
      <c r="D18" s="534"/>
      <c r="E18" s="535"/>
    </row>
    <row r="19" spans="1:5" ht="15.75">
      <c r="A19" s="531" t="s">
        <v>16</v>
      </c>
      <c r="B19" s="532"/>
      <c r="C19" s="533"/>
      <c r="D19" s="534"/>
      <c r="E19" s="535"/>
    </row>
    <row r="20" spans="1:5" ht="15.75">
      <c r="A20" s="531" t="s">
        <v>17</v>
      </c>
      <c r="B20" s="532"/>
      <c r="C20" s="533"/>
      <c r="D20" s="534"/>
      <c r="E20" s="535"/>
    </row>
    <row r="21" spans="1:5" ht="16.5" thickBot="1">
      <c r="A21" s="536" t="s">
        <v>18</v>
      </c>
      <c r="B21" s="537"/>
      <c r="C21" s="538"/>
      <c r="D21" s="539"/>
      <c r="E21" s="540"/>
    </row>
    <row r="22" spans="1:5" ht="16.5" thickBot="1">
      <c r="A22" s="885" t="s">
        <v>738</v>
      </c>
      <c r="B22" s="886"/>
      <c r="C22" s="541"/>
      <c r="D22" s="542">
        <f>IF(SUM(D5:D21)=0,"",SUM(D5:D21))</f>
      </c>
      <c r="E22" s="543">
        <f>IF(SUM(E5:E21)=0,"",SUM(E5:E21))</f>
      </c>
    </row>
    <row r="23" ht="15.75">
      <c r="A23" s="522"/>
    </row>
  </sheetData>
  <sheetProtection/>
  <mergeCells count="2"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4.625" style="599" customWidth="1"/>
    <col min="2" max="2" width="51.375" style="600" customWidth="1"/>
    <col min="3" max="3" width="14.875" style="601" bestFit="1" customWidth="1"/>
    <col min="4" max="4" width="12.125" style="601" customWidth="1"/>
    <col min="5" max="5" width="14.875" style="601" bestFit="1" customWidth="1"/>
  </cols>
  <sheetData>
    <row r="1" spans="1:5" ht="15.75">
      <c r="A1" s="887" t="s">
        <v>780</v>
      </c>
      <c r="B1" s="887"/>
      <c r="C1" s="887"/>
      <c r="D1" s="887"/>
      <c r="E1" s="887"/>
    </row>
    <row r="2" spans="1:5" ht="15.75">
      <c r="A2" s="888" t="s">
        <v>778</v>
      </c>
      <c r="B2" s="889"/>
      <c r="C2" s="889"/>
      <c r="D2" s="889"/>
      <c r="E2" s="889"/>
    </row>
    <row r="3" spans="1:5" ht="16.5" thickBot="1">
      <c r="A3" s="553"/>
      <c r="B3" s="554"/>
      <c r="C3" s="553"/>
      <c r="D3" s="553"/>
      <c r="E3" s="555" t="s">
        <v>779</v>
      </c>
    </row>
    <row r="4" spans="1:5" ht="16.5" thickBot="1">
      <c r="A4" s="890" t="s">
        <v>744</v>
      </c>
      <c r="B4" s="891"/>
      <c r="C4" s="556" t="s">
        <v>502</v>
      </c>
      <c r="D4" s="557" t="s">
        <v>745</v>
      </c>
      <c r="E4" s="558" t="s">
        <v>746</v>
      </c>
    </row>
    <row r="5" spans="1:5" ht="27" customHeight="1" thickBot="1">
      <c r="A5" s="669" t="s">
        <v>3</v>
      </c>
      <c r="B5" s="670" t="s">
        <v>747</v>
      </c>
      <c r="C5" s="559">
        <f>SUM(C6:C9)</f>
        <v>533942505</v>
      </c>
      <c r="D5" s="560">
        <f>SUM(D6:D9)</f>
        <v>0</v>
      </c>
      <c r="E5" s="561">
        <f>SUM(E6:E9)</f>
        <v>531711508</v>
      </c>
    </row>
    <row r="6" spans="1:5" ht="12.75">
      <c r="A6" s="671" t="s">
        <v>4</v>
      </c>
      <c r="B6" s="672" t="s">
        <v>748</v>
      </c>
      <c r="C6" s="562"/>
      <c r="D6" s="563">
        <v>0</v>
      </c>
      <c r="E6" s="564">
        <v>29970652</v>
      </c>
    </row>
    <row r="7" spans="1:5" ht="12.75">
      <c r="A7" s="673" t="s">
        <v>5</v>
      </c>
      <c r="B7" s="674" t="s">
        <v>749</v>
      </c>
      <c r="C7" s="565">
        <v>519656729</v>
      </c>
      <c r="D7" s="566">
        <v>0</v>
      </c>
      <c r="E7" s="567">
        <v>481211105</v>
      </c>
    </row>
    <row r="8" spans="1:5" ht="12.75">
      <c r="A8" s="673" t="s">
        <v>6</v>
      </c>
      <c r="B8" s="674" t="s">
        <v>750</v>
      </c>
      <c r="C8" s="568"/>
      <c r="D8" s="569">
        <v>0</v>
      </c>
      <c r="E8" s="567"/>
    </row>
    <row r="9" spans="1:5" ht="13.5" thickBot="1">
      <c r="A9" s="675" t="s">
        <v>7</v>
      </c>
      <c r="B9" s="676" t="s">
        <v>751</v>
      </c>
      <c r="C9" s="570">
        <v>14285776</v>
      </c>
      <c r="D9" s="571"/>
      <c r="E9" s="572">
        <v>20529751</v>
      </c>
    </row>
    <row r="10" spans="1:5" ht="21.75" thickBot="1">
      <c r="A10" s="677" t="s">
        <v>8</v>
      </c>
      <c r="B10" s="678" t="s">
        <v>752</v>
      </c>
      <c r="C10" s="573">
        <f>SUM(C11:C12)</f>
        <v>0</v>
      </c>
      <c r="D10" s="573">
        <f>SUM(D11:D12)</f>
        <v>0</v>
      </c>
      <c r="E10" s="573">
        <f>SUM(E11:E12)</f>
        <v>0</v>
      </c>
    </row>
    <row r="11" spans="1:5" ht="12.75">
      <c r="A11" s="679" t="s">
        <v>9</v>
      </c>
      <c r="B11" s="680" t="s">
        <v>753</v>
      </c>
      <c r="C11" s="574"/>
      <c r="D11" s="575">
        <v>0</v>
      </c>
      <c r="E11" s="576"/>
    </row>
    <row r="12" spans="1:5" ht="13.5" thickBot="1">
      <c r="A12" s="675" t="s">
        <v>10</v>
      </c>
      <c r="B12" s="681" t="s">
        <v>754</v>
      </c>
      <c r="C12" s="577"/>
      <c r="D12" s="578"/>
      <c r="E12" s="579"/>
    </row>
    <row r="13" spans="1:5" ht="13.5" thickBot="1">
      <c r="A13" s="677" t="s">
        <v>11</v>
      </c>
      <c r="B13" s="678" t="s">
        <v>755</v>
      </c>
      <c r="C13" s="573">
        <v>38075689</v>
      </c>
      <c r="D13" s="580">
        <v>0</v>
      </c>
      <c r="E13" s="581">
        <v>27758770</v>
      </c>
    </row>
    <row r="14" spans="1:5" ht="13.5" thickBot="1">
      <c r="A14" s="669" t="s">
        <v>12</v>
      </c>
      <c r="B14" s="670" t="s">
        <v>756</v>
      </c>
      <c r="C14" s="582">
        <f>SUM(C15:C17)</f>
        <v>812834</v>
      </c>
      <c r="D14" s="583">
        <f>SUM(D15:D17)</f>
        <v>0</v>
      </c>
      <c r="E14" s="584">
        <f>SUM(E15:E17)</f>
        <v>77858</v>
      </c>
    </row>
    <row r="15" spans="1:5" ht="12.75">
      <c r="A15" s="673" t="s">
        <v>13</v>
      </c>
      <c r="B15" s="674" t="s">
        <v>757</v>
      </c>
      <c r="C15" s="585">
        <v>802699</v>
      </c>
      <c r="D15" s="586">
        <v>0</v>
      </c>
      <c r="E15" s="564">
        <v>67858</v>
      </c>
    </row>
    <row r="16" spans="1:5" ht="12.75">
      <c r="A16" s="673" t="s">
        <v>441</v>
      </c>
      <c r="B16" s="674" t="s">
        <v>758</v>
      </c>
      <c r="C16" s="568"/>
      <c r="D16" s="569"/>
      <c r="E16" s="567"/>
    </row>
    <row r="17" spans="1:5" ht="13.5" thickBot="1">
      <c r="A17" s="675" t="s">
        <v>14</v>
      </c>
      <c r="B17" s="676" t="s">
        <v>759</v>
      </c>
      <c r="C17" s="570">
        <v>10135</v>
      </c>
      <c r="D17" s="571">
        <v>0</v>
      </c>
      <c r="E17" s="587">
        <v>10000</v>
      </c>
    </row>
    <row r="18" spans="1:5" ht="21.75" thickBot="1">
      <c r="A18" s="677" t="s">
        <v>15</v>
      </c>
      <c r="B18" s="670" t="s">
        <v>760</v>
      </c>
      <c r="C18" s="588">
        <v>104499</v>
      </c>
      <c r="D18" s="589">
        <v>0</v>
      </c>
      <c r="E18" s="590">
        <v>239403</v>
      </c>
    </row>
    <row r="19" spans="1:5" ht="13.5" thickBot="1">
      <c r="A19" s="677" t="s">
        <v>16</v>
      </c>
      <c r="B19" s="670" t="s">
        <v>761</v>
      </c>
      <c r="C19" s="588"/>
      <c r="D19" s="589"/>
      <c r="E19" s="590"/>
    </row>
    <row r="20" spans="1:5" ht="15.75" customHeight="1" thickBot="1">
      <c r="A20" s="669" t="s">
        <v>17</v>
      </c>
      <c r="B20" s="682" t="s">
        <v>762</v>
      </c>
      <c r="C20" s="582">
        <f>C19+C18+C14+C13+C5+C10</f>
        <v>572935527</v>
      </c>
      <c r="D20" s="582">
        <f>D19+D18+D14+D13+D5+D10</f>
        <v>0</v>
      </c>
      <c r="E20" s="583">
        <f>E19+E18+E14+E13+E5+E10</f>
        <v>559787539</v>
      </c>
    </row>
    <row r="21" spans="1:5" ht="16.5" thickBot="1">
      <c r="A21" s="892" t="s">
        <v>763</v>
      </c>
      <c r="B21" s="893"/>
      <c r="C21" s="556" t="s">
        <v>502</v>
      </c>
      <c r="D21" s="557" t="s">
        <v>745</v>
      </c>
      <c r="E21" s="558" t="s">
        <v>746</v>
      </c>
    </row>
    <row r="22" spans="1:5" ht="13.5" thickBot="1">
      <c r="A22" s="683" t="s">
        <v>18</v>
      </c>
      <c r="B22" s="684" t="s">
        <v>764</v>
      </c>
      <c r="C22" s="582">
        <f>SUM(C23:C28)</f>
        <v>547890815</v>
      </c>
      <c r="D22" s="582">
        <f>SUM(D23:D28)</f>
        <v>0</v>
      </c>
      <c r="E22" s="583">
        <f>SUM(E23:E28)</f>
        <v>502953674</v>
      </c>
    </row>
    <row r="23" spans="1:5" ht="12.75">
      <c r="A23" s="685" t="s">
        <v>19</v>
      </c>
      <c r="B23" s="686" t="s">
        <v>765</v>
      </c>
      <c r="C23" s="585">
        <v>731767127</v>
      </c>
      <c r="D23" s="586">
        <v>0</v>
      </c>
      <c r="E23" s="591">
        <v>731767127</v>
      </c>
    </row>
    <row r="24" spans="1:5" ht="12.75">
      <c r="A24" s="685" t="s">
        <v>20</v>
      </c>
      <c r="B24" s="686" t="s">
        <v>766</v>
      </c>
      <c r="C24" s="568"/>
      <c r="D24" s="569">
        <v>0</v>
      </c>
      <c r="E24" s="592"/>
    </row>
    <row r="25" spans="1:5" ht="12.75">
      <c r="A25" s="685" t="s">
        <v>21</v>
      </c>
      <c r="B25" s="686" t="s">
        <v>767</v>
      </c>
      <c r="C25" s="568">
        <v>10996023</v>
      </c>
      <c r="D25" s="569">
        <v>0</v>
      </c>
      <c r="E25" s="592">
        <v>10996023</v>
      </c>
    </row>
    <row r="26" spans="1:5" ht="12.75">
      <c r="A26" s="685" t="s">
        <v>22</v>
      </c>
      <c r="B26" s="686" t="s">
        <v>768</v>
      </c>
      <c r="C26" s="568">
        <v>-198537836</v>
      </c>
      <c r="D26" s="569">
        <v>0</v>
      </c>
      <c r="E26" s="592">
        <v>-194872335</v>
      </c>
    </row>
    <row r="27" spans="1:5" ht="12.75">
      <c r="A27" s="685" t="s">
        <v>23</v>
      </c>
      <c r="B27" s="686" t="s">
        <v>769</v>
      </c>
      <c r="C27" s="570">
        <v>0</v>
      </c>
      <c r="D27" s="571">
        <v>0</v>
      </c>
      <c r="E27" s="579">
        <v>0</v>
      </c>
    </row>
    <row r="28" spans="1:5" ht="13.5" thickBot="1">
      <c r="A28" s="685" t="s">
        <v>24</v>
      </c>
      <c r="B28" s="687" t="s">
        <v>770</v>
      </c>
      <c r="C28" s="593">
        <v>3665501</v>
      </c>
      <c r="D28" s="594">
        <v>0</v>
      </c>
      <c r="E28" s="595">
        <v>-44937141</v>
      </c>
    </row>
    <row r="29" spans="1:5" ht="13.5" thickBot="1">
      <c r="A29" s="683" t="s">
        <v>25</v>
      </c>
      <c r="B29" s="684" t="s">
        <v>771</v>
      </c>
      <c r="C29" s="582">
        <f>SUM(C30:C32)</f>
        <v>2742399</v>
      </c>
      <c r="D29" s="582">
        <f>SUM(D30:D32)</f>
        <v>0</v>
      </c>
      <c r="E29" s="583">
        <f>SUM(E30:E32)</f>
        <v>3496500</v>
      </c>
    </row>
    <row r="30" spans="1:5" ht="12.75">
      <c r="A30" s="685" t="s">
        <v>26</v>
      </c>
      <c r="B30" s="686" t="s">
        <v>772</v>
      </c>
      <c r="C30" s="585"/>
      <c r="D30" s="586">
        <v>0</v>
      </c>
      <c r="E30" s="591">
        <v>993945</v>
      </c>
    </row>
    <row r="31" spans="1:5" ht="12.75">
      <c r="A31" s="685" t="s">
        <v>27</v>
      </c>
      <c r="B31" s="686" t="s">
        <v>773</v>
      </c>
      <c r="C31" s="568">
        <v>2422817</v>
      </c>
      <c r="D31" s="569">
        <v>0</v>
      </c>
      <c r="E31" s="592">
        <v>2226509</v>
      </c>
    </row>
    <row r="32" spans="1:5" ht="13.5" thickBot="1">
      <c r="A32" s="688" t="s">
        <v>28</v>
      </c>
      <c r="B32" s="681" t="s">
        <v>774</v>
      </c>
      <c r="C32" s="568">
        <v>319582</v>
      </c>
      <c r="D32" s="569">
        <v>0</v>
      </c>
      <c r="E32" s="592">
        <v>276046</v>
      </c>
    </row>
    <row r="33" spans="1:5" ht="21.75" thickBot="1">
      <c r="A33" s="689" t="s">
        <v>578</v>
      </c>
      <c r="B33" s="690" t="s">
        <v>775</v>
      </c>
      <c r="C33" s="588">
        <v>0</v>
      </c>
      <c r="D33" s="589">
        <v>0</v>
      </c>
      <c r="E33" s="581"/>
    </row>
    <row r="34" spans="1:5" ht="13.5" thickBot="1">
      <c r="A34" s="691" t="s">
        <v>580</v>
      </c>
      <c r="B34" s="692" t="s">
        <v>776</v>
      </c>
      <c r="C34" s="596">
        <v>22302313</v>
      </c>
      <c r="D34" s="597">
        <v>0</v>
      </c>
      <c r="E34" s="598">
        <v>53337365</v>
      </c>
    </row>
    <row r="35" spans="1:5" ht="16.5" customHeight="1" thickBot="1">
      <c r="A35" s="683" t="s">
        <v>582</v>
      </c>
      <c r="B35" s="693" t="s">
        <v>777</v>
      </c>
      <c r="C35" s="582">
        <f>SUM(C34,C33,C29,C22)</f>
        <v>572935527</v>
      </c>
      <c r="D35" s="582">
        <f>SUM(D34,D33,D29,D22)</f>
        <v>0</v>
      </c>
      <c r="E35" s="583">
        <f>SUM(E34,E33,E29,E22)</f>
        <v>559787539</v>
      </c>
    </row>
    <row r="36" ht="12.75">
      <c r="D36" s="602"/>
    </row>
    <row r="37" ht="12.75">
      <c r="D37" s="602"/>
    </row>
    <row r="38" ht="12.75">
      <c r="D38" s="602"/>
    </row>
    <row r="39" ht="12.75">
      <c r="D39" s="602"/>
    </row>
    <row r="40" ht="12.75">
      <c r="D40" s="602"/>
    </row>
    <row r="41" ht="12.75">
      <c r="D41" s="602"/>
    </row>
    <row r="42" ht="12.75">
      <c r="D42" s="602"/>
    </row>
    <row r="43" ht="12.75">
      <c r="D43" s="602"/>
    </row>
    <row r="44" ht="12.75">
      <c r="D44" s="602"/>
    </row>
    <row r="45" ht="12.75">
      <c r="D45" s="602"/>
    </row>
    <row r="46" ht="12.75">
      <c r="D46" s="602"/>
    </row>
    <row r="47" ht="12.75">
      <c r="D47" s="602"/>
    </row>
    <row r="48" ht="12.75">
      <c r="D48" s="602"/>
    </row>
    <row r="49" ht="12.75">
      <c r="D49" s="602"/>
    </row>
    <row r="50" ht="12.75">
      <c r="D50" s="602"/>
    </row>
    <row r="51" ht="12.75">
      <c r="D51" s="602"/>
    </row>
  </sheetData>
  <sheetProtection/>
  <mergeCells count="4">
    <mergeCell ref="A1:E1"/>
    <mergeCell ref="A2:E2"/>
    <mergeCell ref="A4:B4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workbookViewId="0" topLeftCell="A1">
      <selection activeCell="T35" sqref="T35"/>
    </sheetView>
  </sheetViews>
  <sheetFormatPr defaultColWidth="9.00390625" defaultRowHeight="12.75"/>
  <cols>
    <col min="1" max="1" width="5.125" style="306" customWidth="1"/>
    <col min="2" max="2" width="35.375" style="307" customWidth="1"/>
    <col min="3" max="3" width="12.375" style="307" hidden="1" customWidth="1"/>
    <col min="4" max="4" width="13.625" style="307" hidden="1" customWidth="1"/>
    <col min="5" max="5" width="14.00390625" style="307" hidden="1" customWidth="1"/>
    <col min="6" max="6" width="12.625" style="307" hidden="1" customWidth="1"/>
    <col min="7" max="8" width="10.625" style="307" hidden="1" customWidth="1"/>
    <col min="9" max="9" width="11.625" style="307" hidden="1" customWidth="1"/>
    <col min="10" max="10" width="12.375" style="307" hidden="1" customWidth="1"/>
    <col min="11" max="12" width="10.625" style="307" hidden="1" customWidth="1"/>
    <col min="13" max="13" width="10.625" style="305" customWidth="1"/>
    <col min="14" max="15" width="11.00390625" style="305" customWidth="1"/>
    <col min="16" max="17" width="10.875" style="307" customWidth="1"/>
    <col min="18" max="18" width="10.625" style="307" customWidth="1"/>
    <col min="19" max="19" width="9.375" style="307" customWidth="1"/>
    <col min="20" max="20" width="11.875" style="307" customWidth="1"/>
    <col min="21" max="21" width="12.00390625" style="307" customWidth="1"/>
    <col min="22" max="22" width="11.875" style="307" customWidth="1"/>
    <col min="23" max="16384" width="9.375" style="305" customWidth="1"/>
  </cols>
  <sheetData>
    <row r="1" spans="21:22" ht="24.75" customHeight="1">
      <c r="U1" s="704" t="s">
        <v>452</v>
      </c>
      <c r="V1" s="705"/>
    </row>
    <row r="2" spans="1:22" ht="30.75" customHeight="1">
      <c r="A2" s="706" t="s">
        <v>449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</row>
    <row r="3" spans="1:22" ht="18.75" customHeight="1">
      <c r="A3" s="706" t="s">
        <v>451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</row>
    <row r="4" spans="1:22" ht="12.75">
      <c r="A4" s="720"/>
      <c r="B4" s="721"/>
      <c r="M4" s="307"/>
      <c r="N4" s="307"/>
      <c r="O4" s="307"/>
      <c r="P4" s="305"/>
      <c r="Q4" s="305"/>
      <c r="R4" s="305"/>
      <c r="U4" s="709" t="s">
        <v>450</v>
      </c>
      <c r="V4" s="710"/>
    </row>
    <row r="5" spans="1:22" ht="38.25">
      <c r="A5" s="711" t="s">
        <v>425</v>
      </c>
      <c r="B5" s="713" t="s">
        <v>2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715" t="s">
        <v>385</v>
      </c>
      <c r="N5" s="715"/>
      <c r="O5" s="715"/>
      <c r="P5" s="716" t="s">
        <v>426</v>
      </c>
      <c r="Q5" s="717"/>
      <c r="R5" s="717"/>
      <c r="S5" s="309" t="s">
        <v>427</v>
      </c>
      <c r="T5" s="718" t="s">
        <v>384</v>
      </c>
      <c r="U5" s="719"/>
      <c r="V5" s="719"/>
    </row>
    <row r="6" spans="1:22" ht="33.75" customHeight="1">
      <c r="A6" s="712"/>
      <c r="B6" s="714"/>
      <c r="C6" s="310"/>
      <c r="D6" s="310">
        <v>682001</v>
      </c>
      <c r="E6" s="310">
        <v>682002</v>
      </c>
      <c r="F6" s="310">
        <v>841112</v>
      </c>
      <c r="G6" s="310">
        <v>841403</v>
      </c>
      <c r="H6" s="310">
        <v>841901</v>
      </c>
      <c r="I6" s="310">
        <v>910501</v>
      </c>
      <c r="J6" s="310">
        <v>900400</v>
      </c>
      <c r="K6" s="310">
        <v>890441</v>
      </c>
      <c r="L6" s="310">
        <v>960302</v>
      </c>
      <c r="M6" s="311" t="s">
        <v>428</v>
      </c>
      <c r="N6" s="311" t="s">
        <v>429</v>
      </c>
      <c r="O6" s="311" t="s">
        <v>430</v>
      </c>
      <c r="P6" s="311" t="s">
        <v>428</v>
      </c>
      <c r="Q6" s="311" t="s">
        <v>429</v>
      </c>
      <c r="R6" s="311" t="s">
        <v>430</v>
      </c>
      <c r="S6" s="311"/>
      <c r="T6" s="311" t="s">
        <v>428</v>
      </c>
      <c r="U6" s="311" t="s">
        <v>429</v>
      </c>
      <c r="V6" s="311" t="s">
        <v>430</v>
      </c>
    </row>
    <row r="7" spans="1:22" ht="45.75" customHeight="1">
      <c r="A7" s="312" t="s">
        <v>3</v>
      </c>
      <c r="B7" s="313" t="s">
        <v>453</v>
      </c>
      <c r="C7" s="308" t="e">
        <f>C8+C9+C10+C11+C13+#REF!</f>
        <v>#REF!</v>
      </c>
      <c r="D7" s="308" t="e">
        <f>D8+D9+D10+D11+D13+#REF!</f>
        <v>#REF!</v>
      </c>
      <c r="E7" s="308" t="e">
        <f>E8+E9+E10+E11+E13+#REF!</f>
        <v>#REF!</v>
      </c>
      <c r="F7" s="308" t="e">
        <f>F8+F9+F10+F11+F13+#REF!</f>
        <v>#REF!</v>
      </c>
      <c r="G7" s="308" t="e">
        <f>G8+G9+G10+G11+G13+#REF!</f>
        <v>#REF!</v>
      </c>
      <c r="H7" s="308" t="e">
        <f>H8+H9+H10+H11+H13+#REF!</f>
        <v>#REF!</v>
      </c>
      <c r="I7" s="308" t="e">
        <f>I8+I9+I10+I11+I13+#REF!</f>
        <v>#REF!</v>
      </c>
      <c r="J7" s="308" t="e">
        <f>J8+J9+J10+J11+J13+#REF!</f>
        <v>#REF!</v>
      </c>
      <c r="K7" s="308" t="e">
        <f>K8+K9+K10+K11+K13+#REF!</f>
        <v>#REF!</v>
      </c>
      <c r="L7" s="308" t="e">
        <f>SUM(B7:K7)</f>
        <v>#REF!</v>
      </c>
      <c r="M7" s="314">
        <f aca="true" t="shared" si="0" ref="M7:R7">SUM(M8:M13)</f>
        <v>27201526</v>
      </c>
      <c r="N7" s="314">
        <f t="shared" si="0"/>
        <v>29928944</v>
      </c>
      <c r="O7" s="314">
        <f t="shared" si="0"/>
        <v>29928944</v>
      </c>
      <c r="P7" s="314">
        <f t="shared" si="0"/>
        <v>26060400</v>
      </c>
      <c r="Q7" s="314">
        <f t="shared" si="0"/>
        <v>28456763</v>
      </c>
      <c r="R7" s="314">
        <f t="shared" si="0"/>
        <v>28456763</v>
      </c>
      <c r="S7" s="308"/>
      <c r="T7" s="315">
        <f>M7+P7</f>
        <v>53261926</v>
      </c>
      <c r="U7" s="315">
        <f>N7+Q7</f>
        <v>58385707</v>
      </c>
      <c r="V7" s="315">
        <f>O7+R7</f>
        <v>58385707</v>
      </c>
    </row>
    <row r="8" spans="1:22" ht="30" customHeight="1">
      <c r="A8" s="312" t="s">
        <v>4</v>
      </c>
      <c r="B8" s="324" t="s">
        <v>431</v>
      </c>
      <c r="C8" s="308" t="e">
        <f>SUM(#REF!)</f>
        <v>#REF!</v>
      </c>
      <c r="D8" s="308" t="e">
        <f>SUM(#REF!)</f>
        <v>#REF!</v>
      </c>
      <c r="E8" s="308" t="e">
        <f>SUM(#REF!)</f>
        <v>#REF!</v>
      </c>
      <c r="F8" s="308" t="e">
        <f>SUM(#REF!)</f>
        <v>#REF!</v>
      </c>
      <c r="G8" s="308" t="e">
        <f>SUM(#REF!)</f>
        <v>#REF!</v>
      </c>
      <c r="H8" s="308" t="e">
        <f>SUM(#REF!)</f>
        <v>#REF!</v>
      </c>
      <c r="I8" s="308" t="e">
        <f>SUM(#REF!)</f>
        <v>#REF!</v>
      </c>
      <c r="J8" s="308" t="e">
        <f>SUM(#REF!)</f>
        <v>#REF!</v>
      </c>
      <c r="K8" s="308" t="e">
        <f>SUM(#REF!)</f>
        <v>#REF!</v>
      </c>
      <c r="L8" s="308" t="e">
        <f>SUM(B8:K8)</f>
        <v>#REF!</v>
      </c>
      <c r="M8" s="317">
        <v>14347460</v>
      </c>
      <c r="N8" s="317">
        <v>16214213</v>
      </c>
      <c r="O8" s="317">
        <v>16214213</v>
      </c>
      <c r="P8" s="308"/>
      <c r="Q8" s="308"/>
      <c r="R8" s="308"/>
      <c r="S8" s="308"/>
      <c r="T8" s="308">
        <f>M8+P8</f>
        <v>14347460</v>
      </c>
      <c r="U8" s="308">
        <f aca="true" t="shared" si="1" ref="U8:V29">N8+Q8</f>
        <v>16214213</v>
      </c>
      <c r="V8" s="308">
        <f t="shared" si="1"/>
        <v>16214213</v>
      </c>
    </row>
    <row r="9" spans="1:22" ht="30.75" customHeight="1">
      <c r="A9" s="312" t="s">
        <v>5</v>
      </c>
      <c r="B9" s="316" t="s">
        <v>432</v>
      </c>
      <c r="C9" s="308"/>
      <c r="D9" s="308"/>
      <c r="E9" s="308"/>
      <c r="F9" s="308"/>
      <c r="G9" s="308"/>
      <c r="H9" s="308"/>
      <c r="I9" s="308"/>
      <c r="J9" s="308"/>
      <c r="K9" s="308"/>
      <c r="L9" s="308">
        <f>SUM(B9:K9)</f>
        <v>0</v>
      </c>
      <c r="M9" s="317"/>
      <c r="N9" s="317"/>
      <c r="O9" s="317"/>
      <c r="P9" s="308"/>
      <c r="Q9" s="308"/>
      <c r="R9" s="308"/>
      <c r="S9" s="308"/>
      <c r="T9" s="315"/>
      <c r="U9" s="315"/>
      <c r="V9" s="315"/>
    </row>
    <row r="10" spans="1:22" ht="41.25" customHeight="1">
      <c r="A10" s="312" t="s">
        <v>6</v>
      </c>
      <c r="B10" s="316" t="s">
        <v>433</v>
      </c>
      <c r="C10" s="308" t="e">
        <f>SUM(#REF!)</f>
        <v>#REF!</v>
      </c>
      <c r="D10" s="308" t="e">
        <f>SUM(#REF!)</f>
        <v>#REF!</v>
      </c>
      <c r="E10" s="308" t="e">
        <f>SUM(#REF!)</f>
        <v>#REF!</v>
      </c>
      <c r="F10" s="308" t="e">
        <f>SUM(#REF!)</f>
        <v>#REF!</v>
      </c>
      <c r="G10" s="308" t="e">
        <f>SUM(#REF!)</f>
        <v>#REF!</v>
      </c>
      <c r="H10" s="308" t="e">
        <f>SUM(#REF!)</f>
        <v>#REF!</v>
      </c>
      <c r="I10" s="308" t="e">
        <f>SUM(#REF!)</f>
        <v>#REF!</v>
      </c>
      <c r="J10" s="308" t="e">
        <f>SUM(#REF!)</f>
        <v>#REF!</v>
      </c>
      <c r="K10" s="308" t="e">
        <f>SUM(#REF!)</f>
        <v>#REF!</v>
      </c>
      <c r="L10" s="308" t="e">
        <f>SUM(#REF!)</f>
        <v>#REF!</v>
      </c>
      <c r="M10" s="317">
        <v>11654066</v>
      </c>
      <c r="N10" s="317">
        <v>11819091</v>
      </c>
      <c r="O10" s="317">
        <v>11819091</v>
      </c>
      <c r="P10" s="308">
        <v>26060400</v>
      </c>
      <c r="Q10" s="308">
        <v>28456763</v>
      </c>
      <c r="R10" s="308">
        <v>28456763</v>
      </c>
      <c r="S10" s="308"/>
      <c r="T10" s="308">
        <f>M10+P10</f>
        <v>37714466</v>
      </c>
      <c r="U10" s="308">
        <f t="shared" si="1"/>
        <v>40275854</v>
      </c>
      <c r="V10" s="308">
        <f t="shared" si="1"/>
        <v>40275854</v>
      </c>
    </row>
    <row r="11" spans="1:22" ht="28.5" customHeight="1">
      <c r="A11" s="312" t="s">
        <v>7</v>
      </c>
      <c r="B11" s="316" t="s">
        <v>434</v>
      </c>
      <c r="C11" s="308" t="e">
        <f>#REF!</f>
        <v>#REF!</v>
      </c>
      <c r="D11" s="308" t="e">
        <f>#REF!</f>
        <v>#REF!</v>
      </c>
      <c r="E11" s="308" t="e">
        <f>#REF!</f>
        <v>#REF!</v>
      </c>
      <c r="F11" s="308" t="e">
        <f>#REF!</f>
        <v>#REF!</v>
      </c>
      <c r="G11" s="308" t="e">
        <f>#REF!</f>
        <v>#REF!</v>
      </c>
      <c r="H11" s="308" t="e">
        <f>#REF!</f>
        <v>#REF!</v>
      </c>
      <c r="I11" s="308" t="e">
        <f>#REF!</f>
        <v>#REF!</v>
      </c>
      <c r="J11" s="308" t="e">
        <f>#REF!</f>
        <v>#REF!</v>
      </c>
      <c r="K11" s="308" t="e">
        <f>#REF!</f>
        <v>#REF!</v>
      </c>
      <c r="L11" s="308" t="e">
        <f>SUM(B11:K11)</f>
        <v>#REF!</v>
      </c>
      <c r="M11" s="317">
        <v>1200000</v>
      </c>
      <c r="N11" s="317">
        <v>1200000</v>
      </c>
      <c r="O11" s="317">
        <v>1200000</v>
      </c>
      <c r="P11" s="308"/>
      <c r="Q11" s="308"/>
      <c r="R11" s="308"/>
      <c r="S11" s="308"/>
      <c r="T11" s="308">
        <f>M11+P11</f>
        <v>1200000</v>
      </c>
      <c r="U11" s="308">
        <f t="shared" si="1"/>
        <v>1200000</v>
      </c>
      <c r="V11" s="308">
        <f t="shared" si="1"/>
        <v>1200000</v>
      </c>
    </row>
    <row r="12" spans="1:22" ht="28.5" customHeight="1">
      <c r="A12" s="312" t="s">
        <v>8</v>
      </c>
      <c r="B12" s="316" t="s">
        <v>435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17"/>
      <c r="N12" s="317">
        <v>391160</v>
      </c>
      <c r="O12" s="317">
        <v>391160</v>
      </c>
      <c r="P12" s="308"/>
      <c r="Q12" s="308"/>
      <c r="R12" s="308"/>
      <c r="S12" s="308"/>
      <c r="T12" s="308"/>
      <c r="U12" s="308">
        <f t="shared" si="1"/>
        <v>391160</v>
      </c>
      <c r="V12" s="308">
        <f t="shared" si="1"/>
        <v>391160</v>
      </c>
    </row>
    <row r="13" spans="1:22" ht="38.25" customHeight="1">
      <c r="A13" s="312" t="s">
        <v>9</v>
      </c>
      <c r="B13" s="316" t="s">
        <v>436</v>
      </c>
      <c r="C13" s="308" t="e">
        <f>#REF!</f>
        <v>#REF!</v>
      </c>
      <c r="D13" s="308" t="e">
        <f>#REF!</f>
        <v>#REF!</v>
      </c>
      <c r="E13" s="308" t="e">
        <f>#REF!</f>
        <v>#REF!</v>
      </c>
      <c r="F13" s="308" t="e">
        <f>#REF!</f>
        <v>#REF!</v>
      </c>
      <c r="G13" s="308" t="e">
        <f>#REF!</f>
        <v>#REF!</v>
      </c>
      <c r="H13" s="308" t="e">
        <f>#REF!</f>
        <v>#REF!</v>
      </c>
      <c r="I13" s="308" t="e">
        <f>#REF!</f>
        <v>#REF!</v>
      </c>
      <c r="J13" s="308" t="e">
        <f>#REF!</f>
        <v>#REF!</v>
      </c>
      <c r="K13" s="308" t="e">
        <f>#REF!</f>
        <v>#REF!</v>
      </c>
      <c r="L13" s="308" t="e">
        <f>#REF!</f>
        <v>#REF!</v>
      </c>
      <c r="M13" s="317"/>
      <c r="N13" s="317">
        <v>304480</v>
      </c>
      <c r="O13" s="317">
        <v>304480</v>
      </c>
      <c r="P13" s="308"/>
      <c r="Q13" s="308"/>
      <c r="R13" s="308"/>
      <c r="S13" s="308"/>
      <c r="T13" s="308">
        <f>M13+P13</f>
        <v>0</v>
      </c>
      <c r="U13" s="308">
        <f t="shared" si="1"/>
        <v>304480</v>
      </c>
      <c r="V13" s="308">
        <f t="shared" si="1"/>
        <v>304480</v>
      </c>
    </row>
    <row r="14" spans="1:22" ht="38.25">
      <c r="A14" s="312" t="s">
        <v>10</v>
      </c>
      <c r="B14" s="318" t="s">
        <v>437</v>
      </c>
      <c r="C14" s="315" t="e">
        <f>SUM(#REF!)</f>
        <v>#REF!</v>
      </c>
      <c r="D14" s="315" t="e">
        <f>SUM(#REF!)</f>
        <v>#REF!</v>
      </c>
      <c r="E14" s="315" t="e">
        <f>SUM(#REF!)</f>
        <v>#REF!</v>
      </c>
      <c r="F14" s="315" t="e">
        <f>SUM(#REF!)</f>
        <v>#REF!</v>
      </c>
      <c r="G14" s="315" t="e">
        <f>SUM(#REF!)</f>
        <v>#REF!</v>
      </c>
      <c r="H14" s="315" t="e">
        <f>SUM(#REF!)</f>
        <v>#REF!</v>
      </c>
      <c r="I14" s="315" t="e">
        <f>SUM(#REF!)</f>
        <v>#REF!</v>
      </c>
      <c r="J14" s="315" t="e">
        <f>SUM(#REF!)</f>
        <v>#REF!</v>
      </c>
      <c r="K14" s="315" t="e">
        <f>SUM(#REF!)</f>
        <v>#REF!</v>
      </c>
      <c r="L14" s="315" t="e">
        <f aca="true" t="shared" si="2" ref="L14:L30">SUM(B14:K14)</f>
        <v>#REF!</v>
      </c>
      <c r="M14" s="314">
        <v>6335385</v>
      </c>
      <c r="N14" s="314">
        <v>6923785</v>
      </c>
      <c r="O14" s="314">
        <v>5590318</v>
      </c>
      <c r="P14" s="315"/>
      <c r="Q14" s="315"/>
      <c r="R14" s="315"/>
      <c r="S14" s="315"/>
      <c r="T14" s="315">
        <f>M14+P14</f>
        <v>6335385</v>
      </c>
      <c r="U14" s="315">
        <f t="shared" si="1"/>
        <v>6923785</v>
      </c>
      <c r="V14" s="315">
        <f t="shared" si="1"/>
        <v>5590318</v>
      </c>
    </row>
    <row r="15" spans="1:22" ht="32.25" customHeight="1">
      <c r="A15" s="312" t="s">
        <v>11</v>
      </c>
      <c r="B15" s="318" t="s">
        <v>438</v>
      </c>
      <c r="C15" s="308" t="e">
        <f>SUM(#REF!)</f>
        <v>#REF!</v>
      </c>
      <c r="D15" s="308" t="e">
        <f>SUM(#REF!)</f>
        <v>#REF!</v>
      </c>
      <c r="E15" s="308" t="e">
        <f>SUM(#REF!)</f>
        <v>#REF!</v>
      </c>
      <c r="F15" s="308" t="e">
        <f>SUM(#REF!)</f>
        <v>#REF!</v>
      </c>
      <c r="G15" s="308" t="e">
        <f>SUM(#REF!)</f>
        <v>#REF!</v>
      </c>
      <c r="H15" s="308" t="e">
        <f>SUM(#REF!)</f>
        <v>#REF!</v>
      </c>
      <c r="I15" s="308" t="e">
        <f>SUM(#REF!)</f>
        <v>#REF!</v>
      </c>
      <c r="J15" s="308" t="e">
        <f>SUM(#REF!)</f>
        <v>#REF!</v>
      </c>
      <c r="K15" s="308" t="e">
        <f>SUM(#REF!)</f>
        <v>#REF!</v>
      </c>
      <c r="L15" s="308" t="e">
        <f t="shared" si="2"/>
        <v>#REF!</v>
      </c>
      <c r="M15" s="314"/>
      <c r="N15" s="314">
        <v>9909436</v>
      </c>
      <c r="O15" s="314">
        <v>9909436</v>
      </c>
      <c r="P15" s="315"/>
      <c r="Q15" s="315"/>
      <c r="R15" s="315"/>
      <c r="S15" s="315"/>
      <c r="T15" s="315">
        <f>M15+P15</f>
        <v>0</v>
      </c>
      <c r="U15" s="315">
        <f t="shared" si="1"/>
        <v>9909436</v>
      </c>
      <c r="V15" s="315">
        <f t="shared" si="1"/>
        <v>9909436</v>
      </c>
    </row>
    <row r="16" spans="1:22" ht="28.5" customHeight="1">
      <c r="A16" s="312" t="s">
        <v>12</v>
      </c>
      <c r="B16" s="313" t="s">
        <v>439</v>
      </c>
      <c r="C16" s="315" t="e">
        <f>C17+#REF!+#REF!+#REF!+#REF!+C21</f>
        <v>#REF!</v>
      </c>
      <c r="D16" s="315" t="e">
        <f>D17+#REF!+#REF!+#REF!+#REF!+D21</f>
        <v>#REF!</v>
      </c>
      <c r="E16" s="315" t="e">
        <f>E17+#REF!+#REF!+#REF!+#REF!+E21</f>
        <v>#REF!</v>
      </c>
      <c r="F16" s="315" t="e">
        <f>F17+#REF!+#REF!+#REF!+#REF!+F21</f>
        <v>#REF!</v>
      </c>
      <c r="G16" s="315" t="e">
        <f>G17+#REF!+#REF!+#REF!+#REF!+G21</f>
        <v>#REF!</v>
      </c>
      <c r="H16" s="315" t="e">
        <f>H17+#REF!+#REF!+#REF!+#REF!+H21</f>
        <v>#REF!</v>
      </c>
      <c r="I16" s="315" t="e">
        <f>I17+#REF!+#REF!+#REF!+#REF!+I21</f>
        <v>#REF!</v>
      </c>
      <c r="J16" s="315" t="e">
        <f>J17+#REF!+#REF!+#REF!+#REF!+J21</f>
        <v>#REF!</v>
      </c>
      <c r="K16" s="315" t="e">
        <f>K17+#REF!+#REF!+#REF!+#REF!+K21</f>
        <v>#REF!</v>
      </c>
      <c r="L16" s="315" t="e">
        <f t="shared" si="2"/>
        <v>#REF!</v>
      </c>
      <c r="M16" s="315">
        <f>SUM(M17,M18,M19,M20,M21)</f>
        <v>4045000</v>
      </c>
      <c r="N16" s="315">
        <f aca="true" t="shared" si="3" ref="N16:V16">SUM(N17,N18,N19,N20,N21)</f>
        <v>4242979</v>
      </c>
      <c r="O16" s="315">
        <f t="shared" si="3"/>
        <v>3998353</v>
      </c>
      <c r="P16" s="315">
        <f t="shared" si="3"/>
        <v>1425000</v>
      </c>
      <c r="Q16" s="315">
        <f t="shared" si="3"/>
        <v>1425000</v>
      </c>
      <c r="R16" s="315">
        <f t="shared" si="3"/>
        <v>1425000</v>
      </c>
      <c r="S16" s="315">
        <f t="shared" si="3"/>
        <v>0</v>
      </c>
      <c r="T16" s="315">
        <f t="shared" si="3"/>
        <v>5470000</v>
      </c>
      <c r="U16" s="315">
        <f t="shared" si="3"/>
        <v>5667979</v>
      </c>
      <c r="V16" s="315">
        <f t="shared" si="3"/>
        <v>5423353</v>
      </c>
    </row>
    <row r="17" spans="1:22" ht="18" customHeight="1">
      <c r="A17" s="312" t="s">
        <v>13</v>
      </c>
      <c r="B17" s="319" t="s">
        <v>440</v>
      </c>
      <c r="C17" s="308" t="e">
        <f>SUM(#REF!)</f>
        <v>#REF!</v>
      </c>
      <c r="D17" s="308" t="e">
        <f>SUM(#REF!)</f>
        <v>#REF!</v>
      </c>
      <c r="E17" s="308" t="e">
        <f>SUM(#REF!)</f>
        <v>#REF!</v>
      </c>
      <c r="F17" s="308" t="e">
        <f>SUM(#REF!)</f>
        <v>#REF!</v>
      </c>
      <c r="G17" s="308" t="e">
        <f>SUM(#REF!)</f>
        <v>#REF!</v>
      </c>
      <c r="H17" s="308" t="e">
        <f>SUM(#REF!)</f>
        <v>#REF!</v>
      </c>
      <c r="I17" s="308" t="e">
        <f>SUM(#REF!)</f>
        <v>#REF!</v>
      </c>
      <c r="J17" s="308" t="e">
        <f>SUM(#REF!)</f>
        <v>#REF!</v>
      </c>
      <c r="K17" s="308" t="e">
        <f>SUM(#REF!)</f>
        <v>#REF!</v>
      </c>
      <c r="L17" s="308" t="e">
        <f t="shared" si="2"/>
        <v>#REF!</v>
      </c>
      <c r="M17" s="317"/>
      <c r="N17" s="317"/>
      <c r="O17" s="317"/>
      <c r="P17" s="308"/>
      <c r="Q17" s="308"/>
      <c r="R17" s="308"/>
      <c r="S17" s="308"/>
      <c r="T17" s="308">
        <f aca="true" t="shared" si="4" ref="T17:T25">M17+P17</f>
        <v>0</v>
      </c>
      <c r="U17" s="308">
        <f t="shared" si="1"/>
        <v>0</v>
      </c>
      <c r="V17" s="308">
        <f t="shared" si="1"/>
        <v>0</v>
      </c>
    </row>
    <row r="18" spans="1:22" ht="17.25" customHeight="1">
      <c r="A18" s="312" t="s">
        <v>441</v>
      </c>
      <c r="B18" s="661" t="s">
        <v>816</v>
      </c>
      <c r="C18" s="308" t="e">
        <f>#REF!</f>
        <v>#REF!</v>
      </c>
      <c r="D18" s="308" t="e">
        <f>#REF!</f>
        <v>#REF!</v>
      </c>
      <c r="E18" s="308" t="e">
        <f>#REF!</f>
        <v>#REF!</v>
      </c>
      <c r="F18" s="308" t="e">
        <f>#REF!</f>
        <v>#REF!</v>
      </c>
      <c r="G18" s="308" t="e">
        <f>#REF!</f>
        <v>#REF!</v>
      </c>
      <c r="H18" s="308" t="e">
        <f>#REF!</f>
        <v>#REF!</v>
      </c>
      <c r="I18" s="308" t="e">
        <f>#REF!</f>
        <v>#REF!</v>
      </c>
      <c r="J18" s="308" t="e">
        <f>#REF!</f>
        <v>#REF!</v>
      </c>
      <c r="K18" s="308" t="e">
        <f>#REF!</f>
        <v>#REF!</v>
      </c>
      <c r="L18" s="308" t="e">
        <f t="shared" si="2"/>
        <v>#REF!</v>
      </c>
      <c r="M18" s="308">
        <v>2575000</v>
      </c>
      <c r="N18" s="308">
        <v>2575000</v>
      </c>
      <c r="O18" s="308">
        <v>2398939</v>
      </c>
      <c r="P18" s="308">
        <v>1425000</v>
      </c>
      <c r="Q18" s="308">
        <v>1425000</v>
      </c>
      <c r="R18" s="308">
        <v>1425000</v>
      </c>
      <c r="S18" s="308"/>
      <c r="T18" s="308">
        <f t="shared" si="4"/>
        <v>4000000</v>
      </c>
      <c r="U18" s="308">
        <f t="shared" si="1"/>
        <v>4000000</v>
      </c>
      <c r="V18" s="308">
        <f t="shared" si="1"/>
        <v>3823939</v>
      </c>
    </row>
    <row r="19" spans="1:22" ht="15" customHeight="1">
      <c r="A19" s="312" t="s">
        <v>14</v>
      </c>
      <c r="B19" s="661" t="s">
        <v>815</v>
      </c>
      <c r="C19" s="308" t="e">
        <f>#REF!</f>
        <v>#REF!</v>
      </c>
      <c r="D19" s="308" t="e">
        <f>#REF!</f>
        <v>#REF!</v>
      </c>
      <c r="E19" s="308" t="e">
        <f>#REF!</f>
        <v>#REF!</v>
      </c>
      <c r="F19" s="308" t="e">
        <f>#REF!</f>
        <v>#REF!</v>
      </c>
      <c r="G19" s="308" t="e">
        <f>#REF!</f>
        <v>#REF!</v>
      </c>
      <c r="H19" s="308" t="e">
        <f>#REF!</f>
        <v>#REF!</v>
      </c>
      <c r="I19" s="308" t="e">
        <f>#REF!</f>
        <v>#REF!</v>
      </c>
      <c r="J19" s="308" t="e">
        <f>#REF!</f>
        <v>#REF!</v>
      </c>
      <c r="K19" s="308" t="e">
        <f>#REF!</f>
        <v>#REF!</v>
      </c>
      <c r="L19" s="308" t="e">
        <f t="shared" si="2"/>
        <v>#REF!</v>
      </c>
      <c r="M19" s="308">
        <v>1200000</v>
      </c>
      <c r="N19" s="308">
        <v>1373179</v>
      </c>
      <c r="O19" s="308">
        <v>1373179</v>
      </c>
      <c r="P19" s="308"/>
      <c r="Q19" s="308"/>
      <c r="R19" s="308"/>
      <c r="S19" s="308"/>
      <c r="T19" s="308">
        <f t="shared" si="4"/>
        <v>1200000</v>
      </c>
      <c r="U19" s="308">
        <f t="shared" si="1"/>
        <v>1373179</v>
      </c>
      <c r="V19" s="308">
        <f t="shared" si="1"/>
        <v>1373179</v>
      </c>
    </row>
    <row r="20" spans="1:22" ht="27" customHeight="1">
      <c r="A20" s="312" t="s">
        <v>15</v>
      </c>
      <c r="B20" s="661" t="s">
        <v>151</v>
      </c>
      <c r="C20" s="308" t="e">
        <f>SUM(#REF!)</f>
        <v>#REF!</v>
      </c>
      <c r="D20" s="308" t="e">
        <f>SUM(#REF!)</f>
        <v>#REF!</v>
      </c>
      <c r="E20" s="308" t="e">
        <f>SUM(#REF!)</f>
        <v>#REF!</v>
      </c>
      <c r="F20" s="308" t="e">
        <f>SUM(#REF!)</f>
        <v>#REF!</v>
      </c>
      <c r="G20" s="308" t="e">
        <f>SUM(#REF!)</f>
        <v>#REF!</v>
      </c>
      <c r="H20" s="308" t="e">
        <f>SUM(#REF!)</f>
        <v>#REF!</v>
      </c>
      <c r="I20" s="308" t="e">
        <f>SUM(#REF!)</f>
        <v>#REF!</v>
      </c>
      <c r="J20" s="308" t="e">
        <f>SUM(#REF!)</f>
        <v>#REF!</v>
      </c>
      <c r="K20" s="308" t="e">
        <f>SUM(#REF!)</f>
        <v>#REF!</v>
      </c>
      <c r="L20" s="308" t="e">
        <f t="shared" si="2"/>
        <v>#REF!</v>
      </c>
      <c r="M20" s="308">
        <v>170000</v>
      </c>
      <c r="N20" s="308">
        <v>194800</v>
      </c>
      <c r="O20" s="308">
        <v>194800</v>
      </c>
      <c r="P20" s="308"/>
      <c r="Q20" s="308"/>
      <c r="R20" s="308"/>
      <c r="S20" s="308"/>
      <c r="T20" s="308">
        <f t="shared" si="4"/>
        <v>170000</v>
      </c>
      <c r="U20" s="308">
        <f t="shared" si="1"/>
        <v>194800</v>
      </c>
      <c r="V20" s="308">
        <f t="shared" si="1"/>
        <v>194800</v>
      </c>
    </row>
    <row r="21" spans="1:22" ht="18.75" customHeight="1">
      <c r="A21" s="312" t="s">
        <v>16</v>
      </c>
      <c r="B21" s="661" t="s">
        <v>152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>
        <f t="shared" si="2"/>
        <v>0</v>
      </c>
      <c r="M21" s="308">
        <v>100000</v>
      </c>
      <c r="N21" s="308">
        <v>100000</v>
      </c>
      <c r="O21" s="308">
        <v>31435</v>
      </c>
      <c r="P21" s="308"/>
      <c r="Q21" s="308"/>
      <c r="R21" s="308"/>
      <c r="S21" s="308"/>
      <c r="T21" s="308">
        <f t="shared" si="4"/>
        <v>100000</v>
      </c>
      <c r="U21" s="308">
        <f>N21+Q21</f>
        <v>100000</v>
      </c>
      <c r="V21" s="308">
        <f t="shared" si="1"/>
        <v>31435</v>
      </c>
    </row>
    <row r="22" spans="1:22" ht="30" customHeight="1">
      <c r="A22" s="312" t="s">
        <v>17</v>
      </c>
      <c r="B22" s="313" t="s">
        <v>442</v>
      </c>
      <c r="C22" s="315" t="e">
        <f>#REF!+#REF!+#REF!+#REF!+#REF!+#REF!+#REF!+#REF!+#REF!+#REF!</f>
        <v>#REF!</v>
      </c>
      <c r="D22" s="315" t="e">
        <f>#REF!+#REF!+#REF!+#REF!+#REF!+#REF!+#REF!+#REF!+#REF!+#REF!</f>
        <v>#REF!</v>
      </c>
      <c r="E22" s="315" t="e">
        <f>#REF!+#REF!+#REF!+#REF!+#REF!+#REF!+#REF!+#REF!+#REF!+#REF!</f>
        <v>#REF!</v>
      </c>
      <c r="F22" s="315" t="e">
        <f>#REF!+#REF!+#REF!+#REF!+#REF!+#REF!+#REF!+#REF!+#REF!+#REF!</f>
        <v>#REF!</v>
      </c>
      <c r="G22" s="315" t="e">
        <f>#REF!+#REF!+#REF!+#REF!+#REF!+#REF!+#REF!+#REF!+#REF!+#REF!</f>
        <v>#REF!</v>
      </c>
      <c r="H22" s="315" t="e">
        <f>#REF!+#REF!+#REF!+#REF!+#REF!+#REF!+#REF!+#REF!+#REF!+#REF!</f>
        <v>#REF!</v>
      </c>
      <c r="I22" s="315" t="e">
        <f>#REF!+#REF!+#REF!+#REF!+#REF!+#REF!+#REF!+#REF!+#REF!+#REF!</f>
        <v>#REF!</v>
      </c>
      <c r="J22" s="315" t="e">
        <f>#REF!+#REF!+#REF!+#REF!+#REF!+#REF!+#REF!+#REF!+#REF!+#REF!</f>
        <v>#REF!</v>
      </c>
      <c r="K22" s="315" t="e">
        <f>#REF!+#REF!+#REF!+#REF!+#REF!+#REF!+#REF!+#REF!+#REF!+#REF!</f>
        <v>#REF!</v>
      </c>
      <c r="L22" s="315" t="e">
        <f t="shared" si="2"/>
        <v>#REF!</v>
      </c>
      <c r="M22" s="315">
        <v>3205000</v>
      </c>
      <c r="N22" s="315">
        <v>5539897</v>
      </c>
      <c r="O22" s="315">
        <v>4185186</v>
      </c>
      <c r="P22" s="315"/>
      <c r="Q22" s="315"/>
      <c r="R22" s="315"/>
      <c r="S22" s="308"/>
      <c r="T22" s="315">
        <f t="shared" si="4"/>
        <v>3205000</v>
      </c>
      <c r="U22" s="315">
        <f t="shared" si="1"/>
        <v>5539897</v>
      </c>
      <c r="V22" s="315">
        <f t="shared" si="1"/>
        <v>4185186</v>
      </c>
    </row>
    <row r="23" spans="1:22" ht="28.5" customHeight="1">
      <c r="A23" s="312" t="s">
        <v>18</v>
      </c>
      <c r="B23" s="313" t="s">
        <v>0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>
        <v>1040000</v>
      </c>
      <c r="O23" s="315">
        <v>1040000</v>
      </c>
      <c r="P23" s="315"/>
      <c r="Q23" s="315"/>
      <c r="R23" s="315"/>
      <c r="S23" s="308"/>
      <c r="T23" s="315"/>
      <c r="U23" s="315">
        <f t="shared" si="1"/>
        <v>1040000</v>
      </c>
      <c r="V23" s="315">
        <f t="shared" si="1"/>
        <v>1040000</v>
      </c>
    </row>
    <row r="24" spans="1:22" ht="25.5" customHeight="1">
      <c r="A24" s="312" t="s">
        <v>19</v>
      </c>
      <c r="B24" s="313" t="s">
        <v>443</v>
      </c>
      <c r="C24" s="308" t="e">
        <f>SUM(#REF!)</f>
        <v>#REF!</v>
      </c>
      <c r="D24" s="308" t="e">
        <f>SUM(#REF!)</f>
        <v>#REF!</v>
      </c>
      <c r="E24" s="308" t="e">
        <f>SUM(#REF!)</f>
        <v>#REF!</v>
      </c>
      <c r="F24" s="308" t="e">
        <f>SUM(#REF!)</f>
        <v>#REF!</v>
      </c>
      <c r="G24" s="308" t="e">
        <f>SUM(#REF!)</f>
        <v>#REF!</v>
      </c>
      <c r="H24" s="308" t="e">
        <f>SUM(#REF!)</f>
        <v>#REF!</v>
      </c>
      <c r="I24" s="308" t="e">
        <f>SUM(#REF!)</f>
        <v>#REF!</v>
      </c>
      <c r="J24" s="308" t="e">
        <f>SUM(#REF!)</f>
        <v>#REF!</v>
      </c>
      <c r="K24" s="308" t="e">
        <f>SUM(#REF!)</f>
        <v>#REF!</v>
      </c>
      <c r="L24" s="308" t="e">
        <f t="shared" si="2"/>
        <v>#REF!</v>
      </c>
      <c r="M24" s="308">
        <v>250000</v>
      </c>
      <c r="N24" s="308">
        <v>270000</v>
      </c>
      <c r="O24" s="308">
        <v>210000</v>
      </c>
      <c r="P24" s="315"/>
      <c r="Q24" s="315"/>
      <c r="R24" s="315"/>
      <c r="S24" s="315"/>
      <c r="T24" s="315">
        <f t="shared" si="4"/>
        <v>250000</v>
      </c>
      <c r="U24" s="315">
        <f t="shared" si="1"/>
        <v>270000</v>
      </c>
      <c r="V24" s="315">
        <f t="shared" si="1"/>
        <v>210000</v>
      </c>
    </row>
    <row r="25" spans="1:23" ht="25.5" customHeight="1">
      <c r="A25" s="312" t="s">
        <v>20</v>
      </c>
      <c r="B25" s="313" t="s">
        <v>444</v>
      </c>
      <c r="C25" s="308" t="e">
        <f>SUM(#REF!)</f>
        <v>#REF!</v>
      </c>
      <c r="D25" s="308" t="e">
        <f>SUM(#REF!)</f>
        <v>#REF!</v>
      </c>
      <c r="E25" s="308" t="e">
        <f>SUM(#REF!)</f>
        <v>#REF!</v>
      </c>
      <c r="F25" s="308" t="e">
        <f>SUM(#REF!)</f>
        <v>#REF!</v>
      </c>
      <c r="G25" s="308" t="e">
        <f>SUM(#REF!)</f>
        <v>#REF!</v>
      </c>
      <c r="H25" s="308" t="e">
        <f>SUM(#REF!)</f>
        <v>#REF!</v>
      </c>
      <c r="I25" s="308" t="e">
        <f>SUM(#REF!)</f>
        <v>#REF!</v>
      </c>
      <c r="J25" s="308" t="e">
        <f>SUM(#REF!)</f>
        <v>#REF!</v>
      </c>
      <c r="K25" s="308" t="e">
        <f>SUM(#REF!)</f>
        <v>#REF!</v>
      </c>
      <c r="L25" s="308" t="e">
        <f t="shared" si="2"/>
        <v>#REF!</v>
      </c>
      <c r="M25" s="308">
        <v>200000</v>
      </c>
      <c r="N25" s="308">
        <v>399236</v>
      </c>
      <c r="O25" s="308">
        <v>199236</v>
      </c>
      <c r="P25" s="308"/>
      <c r="Q25" s="315"/>
      <c r="R25" s="315"/>
      <c r="S25" s="315"/>
      <c r="T25" s="315">
        <f t="shared" si="4"/>
        <v>200000</v>
      </c>
      <c r="U25" s="315">
        <f t="shared" si="1"/>
        <v>399236</v>
      </c>
      <c r="V25" s="315">
        <f t="shared" si="1"/>
        <v>199236</v>
      </c>
      <c r="W25" s="662"/>
    </row>
    <row r="26" spans="1:22" ht="30" customHeight="1">
      <c r="A26" s="312" t="s">
        <v>21</v>
      </c>
      <c r="B26" s="313" t="s">
        <v>445</v>
      </c>
      <c r="C26" s="315" t="e">
        <f>#REF!+C15+C16+C22+#REF!+C24+C25</f>
        <v>#REF!</v>
      </c>
      <c r="D26" s="315" t="e">
        <f>#REF!+D15+D16+D22+#REF!+D24+D25</f>
        <v>#REF!</v>
      </c>
      <c r="E26" s="315" t="e">
        <f>#REF!+E15+E16+E22+#REF!+E24+E25</f>
        <v>#REF!</v>
      </c>
      <c r="F26" s="315" t="e">
        <f>#REF!+F15+F16+F22+#REF!+F24+F25</f>
        <v>#REF!</v>
      </c>
      <c r="G26" s="315" t="e">
        <f>#REF!+G15+G16+G22+#REF!+G24+G25</f>
        <v>#REF!</v>
      </c>
      <c r="H26" s="315" t="e">
        <f>#REF!+H15+H16+H22+#REF!+H24+H25</f>
        <v>#REF!</v>
      </c>
      <c r="I26" s="315" t="e">
        <f>#REF!+I15+I16+I22+#REF!+I24+I25</f>
        <v>#REF!</v>
      </c>
      <c r="J26" s="315" t="e">
        <f>#REF!+J15+J16+J22+#REF!+J24+J25</f>
        <v>#REF!</v>
      </c>
      <c r="K26" s="315" t="e">
        <f>#REF!+K15+K16+K22+#REF!+K24+K25</f>
        <v>#REF!</v>
      </c>
      <c r="L26" s="315" t="e">
        <f t="shared" si="2"/>
        <v>#REF!</v>
      </c>
      <c r="M26" s="315">
        <f>SUM(M7,M14,M15,M16,M22,M24,M25)</f>
        <v>41236911</v>
      </c>
      <c r="N26" s="315">
        <f>SUM(N7,N14,N15,N16,N22,N23,N24,N25)</f>
        <v>58254277</v>
      </c>
      <c r="O26" s="315">
        <f aca="true" t="shared" si="5" ref="O26:V26">SUM(O7,O14,O15,O16,O22,O23,O24,O25)</f>
        <v>55061473</v>
      </c>
      <c r="P26" s="315">
        <f t="shared" si="5"/>
        <v>27485400</v>
      </c>
      <c r="Q26" s="315">
        <f t="shared" si="5"/>
        <v>29881763</v>
      </c>
      <c r="R26" s="315">
        <f t="shared" si="5"/>
        <v>29881763</v>
      </c>
      <c r="S26" s="315">
        <f t="shared" si="5"/>
        <v>0</v>
      </c>
      <c r="T26" s="315">
        <f t="shared" si="5"/>
        <v>68722311</v>
      </c>
      <c r="U26" s="315">
        <f t="shared" si="5"/>
        <v>88136040</v>
      </c>
      <c r="V26" s="315">
        <f t="shared" si="5"/>
        <v>84943236</v>
      </c>
    </row>
    <row r="27" spans="1:22" ht="19.5" customHeight="1">
      <c r="A27" s="312" t="s">
        <v>22</v>
      </c>
      <c r="B27" s="319" t="s">
        <v>446</v>
      </c>
      <c r="C27" s="308" t="e">
        <f>#REF!+#REF!</f>
        <v>#REF!</v>
      </c>
      <c r="D27" s="308" t="e">
        <f>#REF!+#REF!</f>
        <v>#REF!</v>
      </c>
      <c r="E27" s="308" t="e">
        <f>#REF!+#REF!</f>
        <v>#REF!</v>
      </c>
      <c r="F27" s="308" t="e">
        <f>#REF!+#REF!</f>
        <v>#REF!</v>
      </c>
      <c r="G27" s="308" t="e">
        <f>#REF!+#REF!</f>
        <v>#REF!</v>
      </c>
      <c r="H27" s="308" t="e">
        <f>#REF!+#REF!</f>
        <v>#REF!</v>
      </c>
      <c r="I27" s="308" t="e">
        <f>#REF!+#REF!</f>
        <v>#REF!</v>
      </c>
      <c r="J27" s="308" t="e">
        <f>#REF!+#REF!</f>
        <v>#REF!</v>
      </c>
      <c r="K27" s="308" t="e">
        <f>#REF!+#REF!</f>
        <v>#REF!</v>
      </c>
      <c r="L27" s="308" t="e">
        <f>SUM(B27:K27)</f>
        <v>#REF!</v>
      </c>
      <c r="M27" s="308">
        <v>17845338</v>
      </c>
      <c r="N27" s="308">
        <v>16274873</v>
      </c>
      <c r="O27" s="308">
        <v>16274873</v>
      </c>
      <c r="P27" s="308">
        <v>20230351</v>
      </c>
      <c r="Q27" s="308">
        <v>20837127</v>
      </c>
      <c r="R27" s="308">
        <v>20837127</v>
      </c>
      <c r="S27" s="308"/>
      <c r="T27" s="308">
        <f>M27+P27</f>
        <v>38075689</v>
      </c>
      <c r="U27" s="308">
        <f>N27+Q27</f>
        <v>37112000</v>
      </c>
      <c r="V27" s="308">
        <f>O27+R27</f>
        <v>37112000</v>
      </c>
    </row>
    <row r="28" spans="1:22" ht="20.25" customHeight="1">
      <c r="A28" s="312" t="s">
        <v>23</v>
      </c>
      <c r="B28" s="319" t="s">
        <v>447</v>
      </c>
      <c r="C28" s="308" t="e">
        <f>#REF!+#REF!</f>
        <v>#REF!</v>
      </c>
      <c r="D28" s="308" t="e">
        <f>#REF!+#REF!</f>
        <v>#REF!</v>
      </c>
      <c r="E28" s="308" t="e">
        <f>#REF!+#REF!</f>
        <v>#REF!</v>
      </c>
      <c r="F28" s="308" t="e">
        <f>#REF!+#REF!</f>
        <v>#REF!</v>
      </c>
      <c r="G28" s="308" t="e">
        <f>#REF!+#REF!</f>
        <v>#REF!</v>
      </c>
      <c r="H28" s="308" t="e">
        <f>#REF!+#REF!</f>
        <v>#REF!</v>
      </c>
      <c r="I28" s="308" t="e">
        <f>#REF!+#REF!</f>
        <v>#REF!</v>
      </c>
      <c r="J28" s="308" t="e">
        <f>#REF!+#REF!</f>
        <v>#REF!</v>
      </c>
      <c r="K28" s="308" t="e">
        <f>#REF!+#REF!</f>
        <v>#REF!</v>
      </c>
      <c r="L28" s="308" t="e">
        <f t="shared" si="2"/>
        <v>#REF!</v>
      </c>
      <c r="M28" s="308"/>
      <c r="N28" s="308">
        <v>2165099</v>
      </c>
      <c r="O28" s="308">
        <v>2165099</v>
      </c>
      <c r="P28" s="308"/>
      <c r="Q28" s="308"/>
      <c r="R28" s="308"/>
      <c r="S28" s="308"/>
      <c r="T28" s="308">
        <f>M28+P28</f>
        <v>0</v>
      </c>
      <c r="U28" s="308">
        <f t="shared" si="1"/>
        <v>2165099</v>
      </c>
      <c r="V28" s="308">
        <f t="shared" si="1"/>
        <v>2165099</v>
      </c>
    </row>
    <row r="29" spans="1:22" ht="22.5" customHeight="1">
      <c r="A29" s="312" t="s">
        <v>24</v>
      </c>
      <c r="B29" s="319" t="s">
        <v>204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>
        <v>10023178</v>
      </c>
      <c r="P29" s="308"/>
      <c r="Q29" s="308"/>
      <c r="R29" s="308"/>
      <c r="S29" s="308"/>
      <c r="T29" s="308"/>
      <c r="U29" s="308"/>
      <c r="V29" s="308">
        <f t="shared" si="1"/>
        <v>10023178</v>
      </c>
    </row>
    <row r="30" spans="1:22" ht="18.75" customHeight="1">
      <c r="A30" s="312" t="s">
        <v>25</v>
      </c>
      <c r="B30" s="313" t="s">
        <v>448</v>
      </c>
      <c r="C30" s="308" t="e">
        <f>#REF!+#REF!+#REF!</f>
        <v>#REF!</v>
      </c>
      <c r="D30" s="308" t="e">
        <f>#REF!+#REF!+#REF!</f>
        <v>#REF!</v>
      </c>
      <c r="E30" s="308" t="e">
        <f>#REF!+#REF!+#REF!</f>
        <v>#REF!</v>
      </c>
      <c r="F30" s="308" t="e">
        <f>#REF!+#REF!+#REF!</f>
        <v>#REF!</v>
      </c>
      <c r="G30" s="308" t="e">
        <f>#REF!+#REF!+#REF!</f>
        <v>#REF!</v>
      </c>
      <c r="H30" s="308" t="e">
        <f>#REF!+#REF!+#REF!</f>
        <v>#REF!</v>
      </c>
      <c r="I30" s="308" t="e">
        <f>#REF!+#REF!+#REF!</f>
        <v>#REF!</v>
      </c>
      <c r="J30" s="308" t="e">
        <f>#REF!+#REF!+#REF!</f>
        <v>#REF!</v>
      </c>
      <c r="K30" s="308" t="e">
        <f>#REF!+#REF!+#REF!</f>
        <v>#REF!</v>
      </c>
      <c r="L30" s="308" t="e">
        <f t="shared" si="2"/>
        <v>#REF!</v>
      </c>
      <c r="M30" s="315">
        <f>SUM(M27,M26,M28)</f>
        <v>59082249</v>
      </c>
      <c r="N30" s="315">
        <f>SUM(N27,N26,N28)</f>
        <v>76694249</v>
      </c>
      <c r="O30" s="315">
        <f>SUM(O27,O26,O28,N29)</f>
        <v>73501445</v>
      </c>
      <c r="P30" s="315">
        <f>SUM(P26:P29)</f>
        <v>47715751</v>
      </c>
      <c r="Q30" s="315">
        <f>SUM(Q27,Q26,Q28,P29)</f>
        <v>50718890</v>
      </c>
      <c r="R30" s="315">
        <f>SUM(R27,R26,R28,Q29)</f>
        <v>50718890</v>
      </c>
      <c r="S30" s="315">
        <f>SUM(S27,S26,S28,R29)</f>
        <v>0</v>
      </c>
      <c r="T30" s="315">
        <f>SUM(T27,T26,T28,S29)</f>
        <v>106798000</v>
      </c>
      <c r="U30" s="315">
        <f>SUM(U27,U26,U28,T29)</f>
        <v>127413139</v>
      </c>
      <c r="V30" s="315">
        <f>SUM(V26:V29)</f>
        <v>134243513</v>
      </c>
    </row>
    <row r="31" spans="1:15" ht="12.75">
      <c r="A31" s="320"/>
      <c r="B31" s="321"/>
      <c r="C31" s="322" t="e">
        <f>#REF!+C15+C16+C22+#REF!+C24+C30</f>
        <v>#REF!</v>
      </c>
      <c r="D31" s="323" t="e">
        <f>#REF!+D15+D16+D22+#REF!+D24+D30</f>
        <v>#REF!</v>
      </c>
      <c r="E31" s="323" t="e">
        <f>#REF!+E15+E16+E22+#REF!+E24+E30</f>
        <v>#REF!</v>
      </c>
      <c r="F31" s="323" t="e">
        <f>#REF!+F15+F16+F22+#REF!+F24+F30</f>
        <v>#REF!</v>
      </c>
      <c r="G31" s="323" t="e">
        <f>#REF!+G15+G16+G22+#REF!+G24+G30</f>
        <v>#REF!</v>
      </c>
      <c r="H31" s="323" t="e">
        <f>#REF!+H15+H16+H22+#REF!+H24+H30</f>
        <v>#REF!</v>
      </c>
      <c r="I31" s="323" t="e">
        <f>#REF!+I15+I16+I22+#REF!+I24+I30</f>
        <v>#REF!</v>
      </c>
      <c r="J31" s="323" t="e">
        <f>#REF!+J15+J16+J22+#REF!+J24+J30</f>
        <v>#REF!</v>
      </c>
      <c r="K31" s="323" t="e">
        <f>#REF!+K15+K16+K22+#REF!+K24+K30</f>
        <v>#REF!</v>
      </c>
      <c r="L31" s="323" t="e">
        <f>#REF!+L15+L16+L22+#REF!+L24+L30</f>
        <v>#REF!</v>
      </c>
      <c r="M31" s="307"/>
      <c r="N31" s="307"/>
      <c r="O31" s="307"/>
    </row>
    <row r="32" spans="2:15" ht="12.75">
      <c r="B32" s="304"/>
      <c r="M32" s="307"/>
      <c r="N32" s="307"/>
      <c r="O32" s="307"/>
    </row>
    <row r="33" spans="13:15" ht="12.75">
      <c r="M33" s="307"/>
      <c r="N33" s="307"/>
      <c r="O33" s="307"/>
    </row>
    <row r="34" spans="13:15" ht="12.75">
      <c r="M34" s="307"/>
      <c r="N34" s="307"/>
      <c r="O34" s="307"/>
    </row>
    <row r="35" spans="13:15" ht="12.75">
      <c r="M35" s="307"/>
      <c r="N35" s="307"/>
      <c r="O35" s="307"/>
    </row>
    <row r="36" spans="13:15" ht="12.75">
      <c r="M36" s="307"/>
      <c r="N36" s="307"/>
      <c r="O36" s="307"/>
    </row>
    <row r="37" spans="13:15" ht="12.75">
      <c r="M37" s="307"/>
      <c r="N37" s="307"/>
      <c r="O37" s="307"/>
    </row>
    <row r="38" spans="13:15" ht="12.75">
      <c r="M38" s="307"/>
      <c r="N38" s="307"/>
      <c r="O38" s="307"/>
    </row>
    <row r="39" spans="13:15" ht="12.75">
      <c r="M39" s="307"/>
      <c r="N39" s="307"/>
      <c r="O39" s="307"/>
    </row>
    <row r="40" spans="13:15" ht="12.75">
      <c r="M40" s="307"/>
      <c r="N40" s="307"/>
      <c r="O40" s="307"/>
    </row>
    <row r="41" spans="13:15" ht="12.75">
      <c r="M41" s="307"/>
      <c r="N41" s="307"/>
      <c r="O41" s="307"/>
    </row>
    <row r="42" spans="13:15" ht="12.75">
      <c r="M42" s="307"/>
      <c r="N42" s="307"/>
      <c r="O42" s="307"/>
    </row>
    <row r="43" spans="13:15" ht="12.75">
      <c r="M43" s="307"/>
      <c r="N43" s="307"/>
      <c r="O43" s="307"/>
    </row>
    <row r="44" spans="13:15" ht="12.75">
      <c r="M44" s="307"/>
      <c r="N44" s="307"/>
      <c r="O44" s="307"/>
    </row>
    <row r="45" spans="13:15" ht="12.75">
      <c r="M45" s="307"/>
      <c r="N45" s="307"/>
      <c r="O45" s="307"/>
    </row>
    <row r="46" spans="13:15" ht="12.75">
      <c r="M46" s="307"/>
      <c r="N46" s="307"/>
      <c r="O46" s="307"/>
    </row>
    <row r="47" spans="13:15" ht="12.75">
      <c r="M47" s="307"/>
      <c r="N47" s="307"/>
      <c r="O47" s="307"/>
    </row>
    <row r="48" spans="13:15" ht="12.75">
      <c r="M48" s="307"/>
      <c r="N48" s="307"/>
      <c r="O48" s="307"/>
    </row>
    <row r="49" spans="13:15" ht="12.75">
      <c r="M49" s="307"/>
      <c r="N49" s="307"/>
      <c r="O49" s="307"/>
    </row>
    <row r="50" spans="13:15" ht="12.75">
      <c r="M50" s="307"/>
      <c r="N50" s="307"/>
      <c r="O50" s="307"/>
    </row>
    <row r="51" spans="13:15" ht="12.75">
      <c r="M51" s="307"/>
      <c r="N51" s="307"/>
      <c r="O51" s="307"/>
    </row>
    <row r="52" spans="13:15" ht="12.75">
      <c r="M52" s="307"/>
      <c r="N52" s="307"/>
      <c r="O52" s="307"/>
    </row>
    <row r="53" spans="13:15" ht="12.75">
      <c r="M53" s="307"/>
      <c r="N53" s="307"/>
      <c r="O53" s="307"/>
    </row>
    <row r="54" spans="13:15" ht="12.75">
      <c r="M54" s="307"/>
      <c r="N54" s="307"/>
      <c r="O54" s="307"/>
    </row>
    <row r="55" spans="13:15" ht="12.75">
      <c r="M55" s="307"/>
      <c r="N55" s="307"/>
      <c r="O55" s="307"/>
    </row>
    <row r="56" spans="13:15" ht="12.75">
      <c r="M56" s="307"/>
      <c r="N56" s="307"/>
      <c r="O56" s="307"/>
    </row>
    <row r="57" spans="13:15" ht="12.75">
      <c r="M57" s="307"/>
      <c r="N57" s="307"/>
      <c r="O57" s="307"/>
    </row>
    <row r="58" spans="13:15" ht="12.75">
      <c r="M58" s="307"/>
      <c r="N58" s="307"/>
      <c r="O58" s="307"/>
    </row>
    <row r="59" spans="13:15" ht="12.75">
      <c r="M59" s="307"/>
      <c r="N59" s="307"/>
      <c r="O59" s="307"/>
    </row>
    <row r="60" spans="13:15" ht="12.75">
      <c r="M60" s="307"/>
      <c r="N60" s="307"/>
      <c r="O60" s="307"/>
    </row>
    <row r="61" spans="13:15" ht="12.75">
      <c r="M61" s="307"/>
      <c r="N61" s="307"/>
      <c r="O61" s="307"/>
    </row>
    <row r="62" spans="13:15" ht="12.75">
      <c r="M62" s="307"/>
      <c r="N62" s="307"/>
      <c r="O62" s="307"/>
    </row>
    <row r="63" spans="13:15" ht="12.75">
      <c r="M63" s="307"/>
      <c r="N63" s="307"/>
      <c r="O63" s="307"/>
    </row>
    <row r="64" spans="13:15" ht="12.75">
      <c r="M64" s="307"/>
      <c r="N64" s="307"/>
      <c r="O64" s="307"/>
    </row>
    <row r="65" spans="13:15" ht="12.75">
      <c r="M65" s="307"/>
      <c r="N65" s="307"/>
      <c r="O65" s="307"/>
    </row>
    <row r="66" spans="13:15" ht="12.75">
      <c r="M66" s="307"/>
      <c r="N66" s="307"/>
      <c r="O66" s="307"/>
    </row>
    <row r="67" spans="13:15" ht="12.75">
      <c r="M67" s="307"/>
      <c r="N67" s="307"/>
      <c r="O67" s="307"/>
    </row>
    <row r="68" spans="13:15" ht="12.75">
      <c r="M68" s="307"/>
      <c r="N68" s="307"/>
      <c r="O68" s="307"/>
    </row>
    <row r="69" spans="13:15" ht="12.75">
      <c r="M69" s="307"/>
      <c r="N69" s="307"/>
      <c r="O69" s="307"/>
    </row>
    <row r="70" spans="13:15" ht="12.75">
      <c r="M70" s="307"/>
      <c r="N70" s="307"/>
      <c r="O70" s="307"/>
    </row>
    <row r="71" spans="13:15" ht="12.75">
      <c r="M71" s="307"/>
      <c r="N71" s="307"/>
      <c r="O71" s="307"/>
    </row>
    <row r="72" spans="13:15" ht="12.75">
      <c r="M72" s="307"/>
      <c r="N72" s="307"/>
      <c r="O72" s="307"/>
    </row>
    <row r="73" spans="13:15" ht="12.75">
      <c r="M73" s="307"/>
      <c r="N73" s="307"/>
      <c r="O73" s="307"/>
    </row>
    <row r="74" spans="13:15" ht="12.75">
      <c r="M74" s="307"/>
      <c r="N74" s="307"/>
      <c r="O74" s="307"/>
    </row>
    <row r="75" spans="13:15" ht="12.75">
      <c r="M75" s="307"/>
      <c r="N75" s="307"/>
      <c r="O75" s="307"/>
    </row>
    <row r="76" spans="13:15" ht="12.75">
      <c r="M76" s="307"/>
      <c r="N76" s="307"/>
      <c r="O76" s="307"/>
    </row>
    <row r="77" spans="13:15" ht="12.75">
      <c r="M77" s="307"/>
      <c r="N77" s="307"/>
      <c r="O77" s="307"/>
    </row>
    <row r="78" spans="13:15" ht="12.75">
      <c r="M78" s="307"/>
      <c r="N78" s="307"/>
      <c r="O78" s="307"/>
    </row>
    <row r="79" spans="13:15" ht="12.75">
      <c r="M79" s="307"/>
      <c r="N79" s="307"/>
      <c r="O79" s="307"/>
    </row>
    <row r="80" spans="13:15" ht="12.75">
      <c r="M80" s="307"/>
      <c r="N80" s="307"/>
      <c r="O80" s="307"/>
    </row>
    <row r="81" spans="13:15" ht="12.75">
      <c r="M81" s="307"/>
      <c r="N81" s="307"/>
      <c r="O81" s="307"/>
    </row>
    <row r="82" spans="13:15" ht="12.75">
      <c r="M82" s="307"/>
      <c r="N82" s="307"/>
      <c r="O82" s="307"/>
    </row>
    <row r="83" spans="13:15" ht="12.75">
      <c r="M83" s="307"/>
      <c r="N83" s="307"/>
      <c r="O83" s="307"/>
    </row>
    <row r="84" spans="13:15" ht="12.75">
      <c r="M84" s="307"/>
      <c r="N84" s="307"/>
      <c r="O84" s="307"/>
    </row>
    <row r="85" spans="13:15" ht="12.75">
      <c r="M85" s="307"/>
      <c r="N85" s="307"/>
      <c r="O85" s="307"/>
    </row>
    <row r="86" spans="13:15" ht="12.75">
      <c r="M86" s="307"/>
      <c r="N86" s="307"/>
      <c r="O86" s="307"/>
    </row>
    <row r="87" spans="13:15" ht="12.75">
      <c r="M87" s="307"/>
      <c r="N87" s="307"/>
      <c r="O87" s="307"/>
    </row>
    <row r="88" spans="13:15" ht="12.75">
      <c r="M88" s="307"/>
      <c r="N88" s="307"/>
      <c r="O88" s="307"/>
    </row>
  </sheetData>
  <sheetProtection/>
  <mergeCells count="10">
    <mergeCell ref="U1:V1"/>
    <mergeCell ref="A2:V2"/>
    <mergeCell ref="A3:V3"/>
    <mergeCell ref="U4:V4"/>
    <mergeCell ref="A5:A6"/>
    <mergeCell ref="B5:B6"/>
    <mergeCell ref="M5:O5"/>
    <mergeCell ref="P5:R5"/>
    <mergeCell ref="T5:V5"/>
    <mergeCell ref="A4:B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7.625" style="467" customWidth="1"/>
    <col min="2" max="2" width="60.875" style="467" customWidth="1"/>
    <col min="3" max="3" width="25.625" style="467" customWidth="1"/>
  </cols>
  <sheetData>
    <row r="1" ht="15">
      <c r="C1" s="658" t="s">
        <v>814</v>
      </c>
    </row>
    <row r="2" spans="1:3" ht="14.25">
      <c r="A2" s="633"/>
      <c r="B2" s="633"/>
      <c r="C2" s="633"/>
    </row>
    <row r="3" spans="1:3" ht="14.25" customHeight="1">
      <c r="A3" s="894" t="s">
        <v>805</v>
      </c>
      <c r="B3" s="894"/>
      <c r="C3" s="894"/>
    </row>
    <row r="4" ht="13.5" thickBot="1">
      <c r="C4" s="634" t="s">
        <v>355</v>
      </c>
    </row>
    <row r="5" spans="1:3" ht="26.25" thickBot="1">
      <c r="A5" s="635" t="s">
        <v>662</v>
      </c>
      <c r="B5" s="636" t="s">
        <v>35</v>
      </c>
      <c r="C5" s="637" t="s">
        <v>806</v>
      </c>
    </row>
    <row r="6" spans="1:3" ht="25.5">
      <c r="A6" s="638" t="s">
        <v>3</v>
      </c>
      <c r="B6" s="639" t="s">
        <v>807</v>
      </c>
      <c r="C6" s="640">
        <f>SUM(C7:C8)</f>
        <v>38075689</v>
      </c>
    </row>
    <row r="7" spans="1:3" ht="12.75">
      <c r="A7" s="641" t="s">
        <v>4</v>
      </c>
      <c r="B7" s="642" t="s">
        <v>808</v>
      </c>
      <c r="C7" s="643">
        <v>38075689</v>
      </c>
    </row>
    <row r="8" spans="1:3" ht="12.75">
      <c r="A8" s="641" t="s">
        <v>5</v>
      </c>
      <c r="B8" s="642" t="s">
        <v>809</v>
      </c>
      <c r="C8" s="643"/>
    </row>
    <row r="9" spans="1:3" ht="12.75">
      <c r="A9" s="641" t="s">
        <v>6</v>
      </c>
      <c r="B9" s="644" t="s">
        <v>810</v>
      </c>
      <c r="C9" s="643">
        <v>87108335</v>
      </c>
    </row>
    <row r="10" spans="1:3" ht="12.75">
      <c r="A10" s="645" t="s">
        <v>7</v>
      </c>
      <c r="B10" s="646" t="s">
        <v>811</v>
      </c>
      <c r="C10" s="647">
        <v>97259418</v>
      </c>
    </row>
    <row r="11" spans="1:7" ht="15.75" thickBot="1">
      <c r="A11" s="648" t="s">
        <v>8</v>
      </c>
      <c r="B11" s="649" t="s">
        <v>812</v>
      </c>
      <c r="C11" s="660">
        <v>165836</v>
      </c>
      <c r="G11" s="659"/>
    </row>
    <row r="12" spans="1:3" ht="25.5">
      <c r="A12" s="650" t="s">
        <v>8</v>
      </c>
      <c r="B12" s="651" t="s">
        <v>813</v>
      </c>
      <c r="C12" s="652">
        <f>C6+C9-C10-C11</f>
        <v>27758770</v>
      </c>
    </row>
    <row r="13" spans="1:3" ht="12.75">
      <c r="A13" s="641" t="s">
        <v>9</v>
      </c>
      <c r="B13" s="653" t="s">
        <v>808</v>
      </c>
      <c r="C13" s="654">
        <v>27758770</v>
      </c>
    </row>
    <row r="14" spans="1:3" ht="13.5" thickBot="1">
      <c r="A14" s="655" t="s">
        <v>10</v>
      </c>
      <c r="B14" s="656" t="s">
        <v>809</v>
      </c>
      <c r="C14" s="657"/>
    </row>
  </sheetData>
  <sheetProtection/>
  <mergeCells count="1">
    <mergeCell ref="A3:C3"/>
  </mergeCells>
  <conditionalFormatting sqref="C12">
    <cfRule type="cellIs" priority="2" dxfId="2" operator="notEqual" stopIfTrue="1">
      <formula>SUM(C13:C14)</formula>
    </cfRule>
  </conditionalFormatting>
  <conditionalFormatting sqref="C11">
    <cfRule type="cellIs" priority="1" dxfId="2" operator="notEqual" stopIfTrue="1">
      <formula>SUM(C12:C13)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L54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5.375" style="305" customWidth="1"/>
    <col min="2" max="2" width="33.00390625" style="305" customWidth="1"/>
    <col min="3" max="3" width="12.125" style="305" customWidth="1"/>
    <col min="4" max="4" width="12.00390625" style="305" customWidth="1"/>
    <col min="5" max="5" width="11.875" style="305" customWidth="1"/>
    <col min="6" max="6" width="12.50390625" style="305" customWidth="1"/>
    <col min="7" max="8" width="12.375" style="305" customWidth="1"/>
    <col min="9" max="9" width="7.375" style="305" customWidth="1"/>
    <col min="10" max="10" width="13.00390625" style="305" customWidth="1"/>
    <col min="11" max="11" width="13.875" style="305" customWidth="1"/>
    <col min="12" max="12" width="12.625" style="305" customWidth="1"/>
    <col min="13" max="16384" width="9.375" style="305" customWidth="1"/>
  </cols>
  <sheetData>
    <row r="1" ht="12.75"/>
    <row r="2" ht="21" customHeight="1"/>
    <row r="3" spans="1:12" ht="21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722" t="s">
        <v>454</v>
      </c>
      <c r="L3" s="722"/>
    </row>
    <row r="4" spans="1:12" ht="21" customHeight="1">
      <c r="A4" s="723" t="s">
        <v>470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</row>
    <row r="5" spans="1:12" ht="19.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1:12" ht="15.7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12" ht="15.75">
      <c r="A7" s="724" t="s">
        <v>29</v>
      </c>
      <c r="B7" s="724"/>
      <c r="C7" s="724"/>
      <c r="D7" s="724"/>
      <c r="E7" s="724"/>
      <c r="F7" s="724"/>
      <c r="G7" s="724"/>
      <c r="H7" s="724"/>
      <c r="I7" s="724"/>
      <c r="J7" s="724"/>
      <c r="K7" s="725"/>
      <c r="L7" s="725"/>
    </row>
    <row r="8" spans="1:12" ht="12.75">
      <c r="A8" s="726"/>
      <c r="B8" s="726"/>
      <c r="C8" s="327"/>
      <c r="D8" s="327"/>
      <c r="E8" s="327"/>
      <c r="F8" s="327"/>
      <c r="G8" s="327"/>
      <c r="H8" s="327"/>
      <c r="I8" s="327"/>
      <c r="J8" s="326"/>
      <c r="K8" s="727" t="s">
        <v>450</v>
      </c>
      <c r="L8" s="728"/>
    </row>
    <row r="9" spans="1:12" ht="28.5" customHeight="1">
      <c r="A9" s="328" t="s">
        <v>455</v>
      </c>
      <c r="B9" s="328" t="s">
        <v>30</v>
      </c>
      <c r="C9" s="729" t="s">
        <v>456</v>
      </c>
      <c r="D9" s="729"/>
      <c r="E9" s="729"/>
      <c r="F9" s="729" t="s">
        <v>457</v>
      </c>
      <c r="G9" s="715"/>
      <c r="H9" s="715"/>
      <c r="I9" s="730" t="s">
        <v>458</v>
      </c>
      <c r="J9" s="729" t="s">
        <v>384</v>
      </c>
      <c r="K9" s="729"/>
      <c r="L9" s="729"/>
    </row>
    <row r="10" spans="1:12" ht="12.75">
      <c r="A10" s="328"/>
      <c r="B10" s="328"/>
      <c r="C10" s="328" t="s">
        <v>459</v>
      </c>
      <c r="D10" s="328" t="s">
        <v>460</v>
      </c>
      <c r="E10" s="328" t="s">
        <v>423</v>
      </c>
      <c r="F10" s="328" t="s">
        <v>459</v>
      </c>
      <c r="G10" s="328" t="s">
        <v>460</v>
      </c>
      <c r="H10" s="328" t="s">
        <v>423</v>
      </c>
      <c r="I10" s="730"/>
      <c r="J10" s="328" t="s">
        <v>459</v>
      </c>
      <c r="K10" s="328" t="s">
        <v>460</v>
      </c>
      <c r="L10" s="328" t="s">
        <v>423</v>
      </c>
    </row>
    <row r="11" spans="1:12" ht="12.75">
      <c r="A11" s="328"/>
      <c r="B11" s="328"/>
      <c r="C11" s="328"/>
      <c r="D11" s="328"/>
      <c r="E11" s="328"/>
      <c r="F11" s="729"/>
      <c r="G11" s="729"/>
      <c r="H11" s="729"/>
      <c r="I11" s="730"/>
      <c r="J11" s="328"/>
      <c r="K11" s="328"/>
      <c r="L11" s="328"/>
    </row>
    <row r="12" spans="1:12" ht="12.75">
      <c r="A12" s="329">
        <v>1</v>
      </c>
      <c r="B12" s="330">
        <v>2</v>
      </c>
      <c r="C12" s="330">
        <v>3</v>
      </c>
      <c r="D12" s="330">
        <v>4</v>
      </c>
      <c r="E12" s="330">
        <v>5</v>
      </c>
      <c r="F12" s="330">
        <v>6</v>
      </c>
      <c r="G12" s="330">
        <v>7</v>
      </c>
      <c r="H12" s="330">
        <v>8</v>
      </c>
      <c r="I12" s="330">
        <v>9</v>
      </c>
      <c r="J12" s="330">
        <v>10</v>
      </c>
      <c r="K12" s="330">
        <v>11</v>
      </c>
      <c r="L12" s="330">
        <v>12</v>
      </c>
    </row>
    <row r="13" spans="1:12" ht="12.75">
      <c r="A13" s="348" t="s">
        <v>3</v>
      </c>
      <c r="B13" s="349" t="s">
        <v>36</v>
      </c>
      <c r="C13" s="350">
        <v>15834510</v>
      </c>
      <c r="D13" s="350">
        <v>15834510</v>
      </c>
      <c r="E13" s="350">
        <v>15157245</v>
      </c>
      <c r="F13" s="350"/>
      <c r="G13" s="350"/>
      <c r="H13" s="350"/>
      <c r="I13" s="350"/>
      <c r="J13" s="350">
        <f>SUM(C13,F13)</f>
        <v>15834510</v>
      </c>
      <c r="K13" s="350">
        <f>SUM(D13,G13)</f>
        <v>15834510</v>
      </c>
      <c r="L13" s="350">
        <f aca="true" t="shared" si="0" ref="L13:L25">SUM(E13,H13)</f>
        <v>15157245</v>
      </c>
    </row>
    <row r="14" spans="1:12" ht="24">
      <c r="A14" s="351">
        <v>2</v>
      </c>
      <c r="B14" s="349" t="s">
        <v>91</v>
      </c>
      <c r="C14" s="350">
        <v>3503748</v>
      </c>
      <c r="D14" s="350">
        <v>3503748</v>
      </c>
      <c r="E14" s="350">
        <v>3406152</v>
      </c>
      <c r="F14" s="352"/>
      <c r="G14" s="350"/>
      <c r="H14" s="350"/>
      <c r="I14" s="350"/>
      <c r="J14" s="350">
        <f aca="true" t="shared" si="1" ref="J14:J21">SUM(C14,F14)</f>
        <v>3503748</v>
      </c>
      <c r="K14" s="350">
        <f aca="true" t="shared" si="2" ref="K14:K25">SUM(D14,G14)</f>
        <v>3503748</v>
      </c>
      <c r="L14" s="350">
        <f t="shared" si="0"/>
        <v>3406152</v>
      </c>
    </row>
    <row r="15" spans="1:12" ht="12.75">
      <c r="A15" s="351">
        <v>3</v>
      </c>
      <c r="B15" s="349" t="s">
        <v>68</v>
      </c>
      <c r="C15" s="350">
        <v>12119750</v>
      </c>
      <c r="D15" s="350">
        <v>16991830</v>
      </c>
      <c r="E15" s="350">
        <v>13867569</v>
      </c>
      <c r="F15" s="352"/>
      <c r="G15" s="350"/>
      <c r="H15" s="350"/>
      <c r="I15" s="350"/>
      <c r="J15" s="350">
        <f t="shared" si="1"/>
        <v>12119750</v>
      </c>
      <c r="K15" s="350">
        <f t="shared" si="2"/>
        <v>16991830</v>
      </c>
      <c r="L15" s="350">
        <f t="shared" si="0"/>
        <v>13867569</v>
      </c>
    </row>
    <row r="16" spans="1:12" ht="12.75">
      <c r="A16" s="351">
        <v>4</v>
      </c>
      <c r="B16" s="349" t="s">
        <v>92</v>
      </c>
      <c r="C16" s="350">
        <v>7894062</v>
      </c>
      <c r="D16" s="350">
        <v>7268882</v>
      </c>
      <c r="E16" s="350">
        <v>6036138</v>
      </c>
      <c r="F16" s="352"/>
      <c r="G16" s="350"/>
      <c r="H16" s="350"/>
      <c r="I16" s="350"/>
      <c r="J16" s="350">
        <f t="shared" si="1"/>
        <v>7894062</v>
      </c>
      <c r="K16" s="350">
        <f t="shared" si="2"/>
        <v>7268882</v>
      </c>
      <c r="L16" s="350">
        <f t="shared" si="0"/>
        <v>6036138</v>
      </c>
    </row>
    <row r="17" spans="1:12" ht="12.75">
      <c r="A17" s="351">
        <v>5</v>
      </c>
      <c r="B17" s="349" t="s">
        <v>93</v>
      </c>
      <c r="C17" s="350">
        <v>8304463</v>
      </c>
      <c r="D17" s="350">
        <v>5389767</v>
      </c>
      <c r="E17" s="350">
        <v>5004800</v>
      </c>
      <c r="F17" s="352">
        <v>27485400</v>
      </c>
      <c r="G17" s="352">
        <v>29881763</v>
      </c>
      <c r="H17" s="352">
        <v>29881763</v>
      </c>
      <c r="I17" s="352"/>
      <c r="J17" s="350">
        <f t="shared" si="1"/>
        <v>35789863</v>
      </c>
      <c r="K17" s="350">
        <f t="shared" si="2"/>
        <v>35271530</v>
      </c>
      <c r="L17" s="350">
        <f t="shared" si="0"/>
        <v>34886563</v>
      </c>
    </row>
    <row r="18" spans="1:12" ht="12.75">
      <c r="A18" s="353" t="s">
        <v>461</v>
      </c>
      <c r="B18" s="354" t="s">
        <v>462</v>
      </c>
      <c r="C18" s="355">
        <v>4794940</v>
      </c>
      <c r="D18" s="355">
        <v>11062770</v>
      </c>
      <c r="E18" s="355"/>
      <c r="F18" s="352"/>
      <c r="G18" s="350"/>
      <c r="H18" s="355"/>
      <c r="I18" s="355"/>
      <c r="J18" s="350">
        <f t="shared" si="1"/>
        <v>4794940</v>
      </c>
      <c r="K18" s="350">
        <f t="shared" si="2"/>
        <v>11062770</v>
      </c>
      <c r="L18" s="350">
        <f t="shared" si="0"/>
        <v>0</v>
      </c>
    </row>
    <row r="19" spans="1:12" ht="12.75">
      <c r="A19" s="353" t="s">
        <v>463</v>
      </c>
      <c r="B19" s="354" t="s">
        <v>105</v>
      </c>
      <c r="C19" s="355">
        <v>3729000</v>
      </c>
      <c r="D19" s="355">
        <v>3644000</v>
      </c>
      <c r="E19" s="355"/>
      <c r="F19" s="352"/>
      <c r="G19" s="355"/>
      <c r="H19" s="355">
        <v>987318</v>
      </c>
      <c r="I19" s="355"/>
      <c r="J19" s="350">
        <f t="shared" si="1"/>
        <v>3729000</v>
      </c>
      <c r="K19" s="350">
        <f t="shared" si="2"/>
        <v>3644000</v>
      </c>
      <c r="L19" s="350">
        <f t="shared" si="0"/>
        <v>987318</v>
      </c>
    </row>
    <row r="20" spans="1:12" ht="12.75">
      <c r="A20" s="353" t="s">
        <v>464</v>
      </c>
      <c r="B20" s="354" t="s">
        <v>95</v>
      </c>
      <c r="C20" s="355">
        <v>2901776</v>
      </c>
      <c r="D20" s="355">
        <v>10917436</v>
      </c>
      <c r="E20" s="355"/>
      <c r="F20" s="352">
        <v>20230351</v>
      </c>
      <c r="G20" s="355">
        <v>20837127</v>
      </c>
      <c r="H20" s="355">
        <v>20837127</v>
      </c>
      <c r="I20" s="355"/>
      <c r="J20" s="350">
        <f t="shared" si="1"/>
        <v>23132127</v>
      </c>
      <c r="K20" s="350">
        <f t="shared" si="2"/>
        <v>31754563</v>
      </c>
      <c r="L20" s="350">
        <f t="shared" si="0"/>
        <v>20837127</v>
      </c>
    </row>
    <row r="21" spans="1:12" ht="12.75">
      <c r="A21" s="356">
        <v>8</v>
      </c>
      <c r="B21" s="357" t="s">
        <v>465</v>
      </c>
      <c r="C21" s="358">
        <f aca="true" t="shared" si="3" ref="C21:H21">SUM(C13:C20)</f>
        <v>59082249</v>
      </c>
      <c r="D21" s="358">
        <f t="shared" si="3"/>
        <v>74612943</v>
      </c>
      <c r="E21" s="358">
        <f t="shared" si="3"/>
        <v>43471904</v>
      </c>
      <c r="F21" s="358">
        <f t="shared" si="3"/>
        <v>47715751</v>
      </c>
      <c r="G21" s="358">
        <f t="shared" si="3"/>
        <v>50718890</v>
      </c>
      <c r="H21" s="358">
        <f t="shared" si="3"/>
        <v>51706208</v>
      </c>
      <c r="I21" s="359"/>
      <c r="J21" s="359">
        <f t="shared" si="1"/>
        <v>106798000</v>
      </c>
      <c r="K21" s="359">
        <f t="shared" si="2"/>
        <v>125331833</v>
      </c>
      <c r="L21" s="359">
        <f t="shared" si="0"/>
        <v>95178112</v>
      </c>
    </row>
    <row r="22" spans="1:12" ht="12.75">
      <c r="A22" s="348" t="s">
        <v>11</v>
      </c>
      <c r="B22" s="360" t="s">
        <v>466</v>
      </c>
      <c r="C22" s="361"/>
      <c r="D22" s="350">
        <v>2081306</v>
      </c>
      <c r="E22" s="350">
        <v>2081306</v>
      </c>
      <c r="F22" s="361"/>
      <c r="G22" s="350"/>
      <c r="H22" s="350"/>
      <c r="I22" s="361"/>
      <c r="J22" s="361"/>
      <c r="K22" s="350">
        <f t="shared" si="2"/>
        <v>2081306</v>
      </c>
      <c r="L22" s="350">
        <f t="shared" si="0"/>
        <v>2081306</v>
      </c>
    </row>
    <row r="23" spans="1:12" ht="12.75">
      <c r="A23" s="362"/>
      <c r="B23" s="363" t="s">
        <v>467</v>
      </c>
      <c r="C23" s="364"/>
      <c r="D23" s="364">
        <v>2081306</v>
      </c>
      <c r="E23" s="364">
        <v>2081306</v>
      </c>
      <c r="F23" s="364"/>
      <c r="G23" s="364"/>
      <c r="H23" s="364"/>
      <c r="I23" s="364"/>
      <c r="J23" s="364"/>
      <c r="K23" s="350">
        <f t="shared" si="2"/>
        <v>2081306</v>
      </c>
      <c r="L23" s="350">
        <f t="shared" si="0"/>
        <v>2081306</v>
      </c>
    </row>
    <row r="24" spans="1:12" ht="12.75">
      <c r="A24" s="348"/>
      <c r="B24" s="363" t="s">
        <v>468</v>
      </c>
      <c r="C24" s="365"/>
      <c r="D24" s="365"/>
      <c r="E24" s="365"/>
      <c r="F24" s="365"/>
      <c r="G24" s="365"/>
      <c r="H24" s="365"/>
      <c r="I24" s="365"/>
      <c r="J24" s="365"/>
      <c r="K24" s="350">
        <f t="shared" si="2"/>
        <v>0</v>
      </c>
      <c r="L24" s="350">
        <f t="shared" si="0"/>
        <v>0</v>
      </c>
    </row>
    <row r="25" spans="1:12" ht="12.75">
      <c r="A25" s="356" t="s">
        <v>12</v>
      </c>
      <c r="B25" s="366" t="s">
        <v>469</v>
      </c>
      <c r="C25" s="367">
        <f>SUM(C21,C22)</f>
        <v>59082249</v>
      </c>
      <c r="D25" s="367">
        <f aca="true" t="shared" si="4" ref="D25:J25">SUM(D21,D22)</f>
        <v>76694249</v>
      </c>
      <c r="E25" s="367">
        <f t="shared" si="4"/>
        <v>45553210</v>
      </c>
      <c r="F25" s="367">
        <f t="shared" si="4"/>
        <v>47715751</v>
      </c>
      <c r="G25" s="367">
        <f t="shared" si="4"/>
        <v>50718890</v>
      </c>
      <c r="H25" s="367">
        <f t="shared" si="4"/>
        <v>51706208</v>
      </c>
      <c r="I25" s="367">
        <f t="shared" si="4"/>
        <v>0</v>
      </c>
      <c r="J25" s="367">
        <f t="shared" si="4"/>
        <v>106798000</v>
      </c>
      <c r="K25" s="359">
        <f t="shared" si="2"/>
        <v>127413139</v>
      </c>
      <c r="L25" s="359">
        <f t="shared" si="0"/>
        <v>97259418</v>
      </c>
    </row>
    <row r="26" spans="1:12" ht="12.75">
      <c r="A26" s="331"/>
      <c r="B26" s="332"/>
      <c r="C26" s="332"/>
      <c r="D26" s="332"/>
      <c r="E26" s="332"/>
      <c r="F26" s="332"/>
      <c r="G26" s="332"/>
      <c r="H26" s="332"/>
      <c r="I26" s="332"/>
      <c r="J26" s="333"/>
      <c r="K26" s="334"/>
      <c r="L26" s="334"/>
    </row>
    <row r="27" spans="1:12" ht="12.75">
      <c r="A27" s="331"/>
      <c r="B27" s="335"/>
      <c r="C27" s="335"/>
      <c r="D27" s="335"/>
      <c r="E27" s="335"/>
      <c r="F27" s="335"/>
      <c r="G27" s="335"/>
      <c r="H27" s="335"/>
      <c r="I27" s="335"/>
      <c r="J27" s="335"/>
      <c r="K27" s="334"/>
      <c r="L27" s="334"/>
    </row>
    <row r="28" spans="1:10" ht="13.5">
      <c r="A28" s="336"/>
      <c r="B28" s="336"/>
      <c r="C28" s="336"/>
      <c r="D28" s="336"/>
      <c r="E28" s="336"/>
      <c r="F28" s="337"/>
      <c r="G28" s="337"/>
      <c r="H28" s="337"/>
      <c r="I28" s="337"/>
      <c r="J28" s="338"/>
    </row>
    <row r="29" spans="1:10" ht="12.75">
      <c r="A29" s="339"/>
      <c r="B29" s="332"/>
      <c r="C29" s="332"/>
      <c r="D29" s="332"/>
      <c r="E29" s="332"/>
      <c r="F29" s="332"/>
      <c r="G29" s="332"/>
      <c r="H29" s="332"/>
      <c r="I29" s="332"/>
      <c r="J29" s="340"/>
    </row>
    <row r="30" spans="1:10" ht="12.75">
      <c r="A30" s="341"/>
      <c r="B30" s="342"/>
      <c r="C30" s="342"/>
      <c r="D30" s="342"/>
      <c r="E30" s="342"/>
      <c r="F30" s="342"/>
      <c r="G30" s="342"/>
      <c r="H30" s="342"/>
      <c r="I30" s="342"/>
      <c r="J30" s="343"/>
    </row>
    <row r="31" spans="1:10" ht="12.75">
      <c r="A31" s="341"/>
      <c r="B31" s="342"/>
      <c r="C31" s="342"/>
      <c r="D31" s="342"/>
      <c r="E31" s="342"/>
      <c r="F31" s="342"/>
      <c r="G31" s="342"/>
      <c r="H31" s="342"/>
      <c r="I31" s="342"/>
      <c r="J31" s="343"/>
    </row>
    <row r="32" spans="1:10" ht="12.75">
      <c r="A32" s="341"/>
      <c r="B32" s="344"/>
      <c r="C32" s="344"/>
      <c r="D32" s="344"/>
      <c r="E32" s="344"/>
      <c r="F32" s="345"/>
      <c r="G32" s="345"/>
      <c r="H32" s="345"/>
      <c r="I32" s="345"/>
      <c r="J32" s="343"/>
    </row>
    <row r="33" spans="1:10" ht="12.75">
      <c r="A33" s="341"/>
      <c r="B33" s="342"/>
      <c r="C33" s="342"/>
      <c r="D33" s="342"/>
      <c r="E33" s="342"/>
      <c r="F33" s="342"/>
      <c r="G33" s="342"/>
      <c r="H33" s="342"/>
      <c r="I33" s="342"/>
      <c r="J33" s="343"/>
    </row>
    <row r="34" spans="1:10" ht="12.75">
      <c r="A34" s="341"/>
      <c r="B34" s="342"/>
      <c r="C34" s="342"/>
      <c r="D34" s="342"/>
      <c r="E34" s="342"/>
      <c r="F34" s="342"/>
      <c r="G34" s="342"/>
      <c r="H34" s="342"/>
      <c r="I34" s="342"/>
      <c r="J34" s="343"/>
    </row>
    <row r="35" spans="1:10" ht="12.75">
      <c r="A35" s="341"/>
      <c r="B35" s="344"/>
      <c r="C35" s="344"/>
      <c r="D35" s="344"/>
      <c r="E35" s="344"/>
      <c r="F35" s="345"/>
      <c r="G35" s="345"/>
      <c r="H35" s="345"/>
      <c r="I35" s="345"/>
      <c r="J35" s="343"/>
    </row>
    <row r="36" spans="1:10" ht="12.75">
      <c r="A36" s="346"/>
      <c r="B36" s="346"/>
      <c r="C36" s="346"/>
      <c r="D36" s="346"/>
      <c r="E36" s="346"/>
      <c r="F36" s="346"/>
      <c r="G36" s="346"/>
      <c r="H36" s="346"/>
      <c r="I36" s="346"/>
      <c r="J36" s="346"/>
    </row>
    <row r="37" spans="1:10" ht="12.75">
      <c r="A37" s="346"/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0" ht="12.75">
      <c r="A38" s="346"/>
      <c r="B38" s="346"/>
      <c r="C38" s="346"/>
      <c r="D38" s="346"/>
      <c r="E38" s="346"/>
      <c r="F38" s="346"/>
      <c r="G38" s="346"/>
      <c r="H38" s="346"/>
      <c r="I38" s="346"/>
      <c r="J38" s="346"/>
    </row>
    <row r="39" spans="1:10" ht="12.75">
      <c r="A39" s="346"/>
      <c r="B39" s="346"/>
      <c r="C39" s="346"/>
      <c r="D39" s="346"/>
      <c r="E39" s="346"/>
      <c r="F39" s="346"/>
      <c r="G39" s="346"/>
      <c r="H39" s="346"/>
      <c r="I39" s="346"/>
      <c r="J39" s="346"/>
    </row>
    <row r="40" spans="1:10" ht="12.75">
      <c r="A40" s="346"/>
      <c r="B40" s="346"/>
      <c r="C40" s="346"/>
      <c r="D40" s="346"/>
      <c r="E40" s="346"/>
      <c r="F40" s="346"/>
      <c r="G40" s="346"/>
      <c r="H40" s="346"/>
      <c r="I40" s="346"/>
      <c r="J40" s="346"/>
    </row>
    <row r="41" spans="1:10" ht="12.75">
      <c r="A41" s="346"/>
      <c r="B41" s="346"/>
      <c r="C41" s="346"/>
      <c r="D41" s="346"/>
      <c r="E41" s="346"/>
      <c r="F41" s="346"/>
      <c r="G41" s="346"/>
      <c r="H41" s="346"/>
      <c r="I41" s="346"/>
      <c r="J41" s="346"/>
    </row>
    <row r="42" spans="1:10" ht="12.75">
      <c r="A42" s="346"/>
      <c r="B42" s="346"/>
      <c r="C42" s="346"/>
      <c r="D42" s="346"/>
      <c r="E42" s="346"/>
      <c r="F42" s="346"/>
      <c r="G42" s="346"/>
      <c r="H42" s="346"/>
      <c r="I42" s="346"/>
      <c r="J42" s="346"/>
    </row>
    <row r="43" spans="1:10" ht="12.75">
      <c r="A43" s="334"/>
      <c r="B43" s="334"/>
      <c r="C43" s="334"/>
      <c r="D43" s="334"/>
      <c r="E43" s="334"/>
      <c r="F43" s="334"/>
      <c r="G43" s="334"/>
      <c r="H43" s="334"/>
      <c r="I43" s="334"/>
      <c r="J43" s="334"/>
    </row>
    <row r="44" spans="1:10" ht="12.75">
      <c r="A44" s="334"/>
      <c r="B44" s="334"/>
      <c r="C44" s="334"/>
      <c r="D44" s="334"/>
      <c r="E44" s="334"/>
      <c r="F44" s="334"/>
      <c r="G44" s="334"/>
      <c r="H44" s="334"/>
      <c r="I44" s="334"/>
      <c r="J44" s="334"/>
    </row>
    <row r="45" spans="1:10" ht="12.75">
      <c r="A45" s="334"/>
      <c r="B45" s="334"/>
      <c r="C45" s="334"/>
      <c r="D45" s="334"/>
      <c r="E45" s="334"/>
      <c r="F45" s="334"/>
      <c r="G45" s="334"/>
      <c r="H45" s="334"/>
      <c r="I45" s="334"/>
      <c r="J45" s="334"/>
    </row>
    <row r="46" spans="1:10" ht="12.75">
      <c r="A46" s="334"/>
      <c r="B46" s="334"/>
      <c r="C46" s="334"/>
      <c r="D46" s="334"/>
      <c r="E46" s="334"/>
      <c r="F46" s="334"/>
      <c r="G46" s="334"/>
      <c r="H46" s="334"/>
      <c r="I46" s="334"/>
      <c r="J46" s="334"/>
    </row>
    <row r="47" spans="1:10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</row>
    <row r="48" spans="1:10" ht="12.75">
      <c r="A48" s="334"/>
      <c r="B48" s="334"/>
      <c r="C48" s="334"/>
      <c r="D48" s="334"/>
      <c r="E48" s="334"/>
      <c r="F48" s="334"/>
      <c r="G48" s="334"/>
      <c r="H48" s="334"/>
      <c r="I48" s="334"/>
      <c r="J48" s="334"/>
    </row>
    <row r="49" spans="1:10" ht="12.75">
      <c r="A49" s="334"/>
      <c r="B49" s="334"/>
      <c r="C49" s="334"/>
      <c r="D49" s="334"/>
      <c r="E49" s="334"/>
      <c r="F49" s="334"/>
      <c r="G49" s="334"/>
      <c r="H49" s="334"/>
      <c r="I49" s="334"/>
      <c r="J49" s="334"/>
    </row>
    <row r="50" spans="1:10" ht="12.75">
      <c r="A50" s="334"/>
      <c r="B50" s="334"/>
      <c r="C50" s="334"/>
      <c r="D50" s="334"/>
      <c r="E50" s="334"/>
      <c r="F50" s="334"/>
      <c r="G50" s="334"/>
      <c r="H50" s="334"/>
      <c r="I50" s="334"/>
      <c r="J50" s="334"/>
    </row>
    <row r="51" spans="1:10" ht="12.75">
      <c r="A51" s="334"/>
      <c r="B51" s="334"/>
      <c r="C51" s="334"/>
      <c r="D51" s="334"/>
      <c r="E51" s="334"/>
      <c r="F51" s="334"/>
      <c r="G51" s="334"/>
      <c r="H51" s="334"/>
      <c r="I51" s="334"/>
      <c r="J51" s="334"/>
    </row>
    <row r="52" spans="1:10" ht="12.75">
      <c r="A52" s="334"/>
      <c r="B52" s="334"/>
      <c r="C52" s="334"/>
      <c r="D52" s="334"/>
      <c r="E52" s="334"/>
      <c r="F52" s="334"/>
      <c r="G52" s="334"/>
      <c r="H52" s="334"/>
      <c r="I52" s="334"/>
      <c r="J52" s="334"/>
    </row>
    <row r="53" spans="1:10" ht="12.75">
      <c r="A53" s="334"/>
      <c r="B53" s="334"/>
      <c r="C53" s="334"/>
      <c r="D53" s="334"/>
      <c r="E53" s="334"/>
      <c r="F53" s="334"/>
      <c r="G53" s="334"/>
      <c r="H53" s="334"/>
      <c r="I53" s="334"/>
      <c r="J53" s="334"/>
    </row>
    <row r="54" spans="1:10" ht="12.75">
      <c r="A54" s="334"/>
      <c r="B54" s="334"/>
      <c r="C54" s="334"/>
      <c r="D54" s="334"/>
      <c r="E54" s="334"/>
      <c r="F54" s="334"/>
      <c r="G54" s="334"/>
      <c r="H54" s="334"/>
      <c r="I54" s="334"/>
      <c r="J54" s="334"/>
    </row>
  </sheetData>
  <sheetProtection/>
  <mergeCells count="10">
    <mergeCell ref="K3:L3"/>
    <mergeCell ref="A4:L4"/>
    <mergeCell ref="A7:L7"/>
    <mergeCell ref="A8:B8"/>
    <mergeCell ref="K8:L8"/>
    <mergeCell ref="C9:E9"/>
    <mergeCell ref="F9:H9"/>
    <mergeCell ref="I9:I11"/>
    <mergeCell ref="J9:L9"/>
    <mergeCell ref="F11:H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zoomScale="115" zoomScaleNormal="115" zoomScaleSheetLayoutView="100" workbookViewId="0" topLeftCell="A1">
      <selection activeCell="I11" sqref="I11"/>
    </sheetView>
  </sheetViews>
  <sheetFormatPr defaultColWidth="9.00390625" defaultRowHeight="12.75"/>
  <cols>
    <col min="1" max="1" width="6.875" style="26" customWidth="1"/>
    <col min="2" max="2" width="35.625" style="32" customWidth="1"/>
    <col min="3" max="3" width="11.625" style="32" customWidth="1"/>
    <col min="4" max="4" width="12.00390625" style="26" customWidth="1"/>
    <col min="5" max="5" width="13.50390625" style="26" customWidth="1"/>
    <col min="6" max="6" width="27.125" style="26" customWidth="1"/>
    <col min="7" max="7" width="13.00390625" style="26" customWidth="1"/>
    <col min="8" max="8" width="13.625" style="26" customWidth="1"/>
    <col min="9" max="9" width="12.625" style="26" customWidth="1"/>
    <col min="10" max="11" width="12.875" style="26" customWidth="1"/>
    <col min="12" max="16384" width="9.375" style="26" customWidth="1"/>
  </cols>
  <sheetData>
    <row r="1" spans="1:11" ht="39.75" customHeight="1">
      <c r="A1" s="731" t="s">
        <v>472</v>
      </c>
      <c r="B1" s="696"/>
      <c r="C1" s="696"/>
      <c r="D1" s="696"/>
      <c r="E1" s="696"/>
      <c r="F1" s="696"/>
      <c r="G1" s="696"/>
      <c r="H1" s="696"/>
      <c r="I1" s="696"/>
      <c r="J1" s="195"/>
      <c r="K1" s="195"/>
    </row>
    <row r="2" spans="7:11" ht="14.25" thickBot="1">
      <c r="G2" s="41"/>
      <c r="H2" s="98"/>
      <c r="I2" s="663" t="s">
        <v>355</v>
      </c>
      <c r="J2" s="41"/>
      <c r="K2" s="41"/>
    </row>
    <row r="3" spans="1:19" ht="18" customHeight="1" thickBot="1">
      <c r="A3" s="732" t="s">
        <v>37</v>
      </c>
      <c r="B3" s="735" t="s">
        <v>33</v>
      </c>
      <c r="C3" s="736"/>
      <c r="D3" s="736"/>
      <c r="E3" s="736"/>
      <c r="F3" s="735" t="s">
        <v>34</v>
      </c>
      <c r="G3" s="737"/>
      <c r="H3" s="737"/>
      <c r="I3" s="738"/>
      <c r="J3" s="197"/>
      <c r="K3" s="197"/>
      <c r="S3" s="26" t="s">
        <v>4</v>
      </c>
    </row>
    <row r="4" spans="1:10" s="42" customFormat="1" ht="40.5" customHeight="1" thickBot="1">
      <c r="A4" s="733"/>
      <c r="B4" s="103" t="s">
        <v>35</v>
      </c>
      <c r="C4" s="34" t="s">
        <v>356</v>
      </c>
      <c r="D4" s="34" t="s">
        <v>354</v>
      </c>
      <c r="E4" s="34" t="s">
        <v>423</v>
      </c>
      <c r="F4" s="33" t="s">
        <v>35</v>
      </c>
      <c r="G4" s="101" t="s">
        <v>351</v>
      </c>
      <c r="H4" s="34" t="str">
        <f>+D4</f>
        <v>2016. évi módosított előirányzat</v>
      </c>
      <c r="I4" s="25" t="s">
        <v>423</v>
      </c>
      <c r="J4" s="98"/>
    </row>
    <row r="5" spans="1:10" s="46" customFormat="1" ht="12" customHeight="1" thickBot="1">
      <c r="A5" s="43" t="s">
        <v>343</v>
      </c>
      <c r="B5" s="104" t="s">
        <v>344</v>
      </c>
      <c r="C5" s="45" t="s">
        <v>345</v>
      </c>
      <c r="D5" s="45" t="s">
        <v>347</v>
      </c>
      <c r="E5" s="45" t="s">
        <v>346</v>
      </c>
      <c r="F5" s="44" t="s">
        <v>348</v>
      </c>
      <c r="G5" s="102" t="s">
        <v>349</v>
      </c>
      <c r="H5" s="45" t="s">
        <v>350</v>
      </c>
      <c r="I5" s="210" t="s">
        <v>357</v>
      </c>
      <c r="J5" s="98"/>
    </row>
    <row r="6" spans="1:10" ht="12.75" customHeight="1">
      <c r="A6" s="47" t="s">
        <v>3</v>
      </c>
      <c r="B6" s="105" t="s">
        <v>253</v>
      </c>
      <c r="C6" s="199">
        <v>53261926</v>
      </c>
      <c r="D6" s="203">
        <v>58385707</v>
      </c>
      <c r="E6" s="199">
        <v>58385707</v>
      </c>
      <c r="F6" s="48" t="s">
        <v>36</v>
      </c>
      <c r="G6" s="127">
        <v>15834510</v>
      </c>
      <c r="H6" s="199">
        <v>15834510</v>
      </c>
      <c r="I6" s="368">
        <v>15157245</v>
      </c>
      <c r="J6" s="98"/>
    </row>
    <row r="7" spans="1:10" ht="23.25" customHeight="1">
      <c r="A7" s="49" t="s">
        <v>4</v>
      </c>
      <c r="B7" s="106" t="s">
        <v>254</v>
      </c>
      <c r="C7" s="19">
        <v>6335385</v>
      </c>
      <c r="D7" s="204">
        <v>6923785</v>
      </c>
      <c r="E7" s="19">
        <v>5590318</v>
      </c>
      <c r="F7" s="50" t="s">
        <v>91</v>
      </c>
      <c r="G7" s="120">
        <v>3503748</v>
      </c>
      <c r="H7" s="19">
        <v>3503748</v>
      </c>
      <c r="I7" s="369">
        <v>3406152</v>
      </c>
      <c r="J7" s="98"/>
    </row>
    <row r="8" spans="1:10" ht="12.75" customHeight="1">
      <c r="A8" s="49" t="s">
        <v>5</v>
      </c>
      <c r="B8" s="106" t="s">
        <v>274</v>
      </c>
      <c r="C8" s="19"/>
      <c r="D8" s="204"/>
      <c r="E8" s="19"/>
      <c r="F8" s="50" t="s">
        <v>110</v>
      </c>
      <c r="G8" s="120">
        <v>12119750</v>
      </c>
      <c r="H8" s="19">
        <v>16991830</v>
      </c>
      <c r="I8" s="369">
        <v>13867569</v>
      </c>
      <c r="J8" s="98"/>
    </row>
    <row r="9" spans="1:10" ht="12.75" customHeight="1">
      <c r="A9" s="49" t="s">
        <v>6</v>
      </c>
      <c r="B9" s="106" t="s">
        <v>82</v>
      </c>
      <c r="C9" s="19">
        <v>5470000</v>
      </c>
      <c r="D9" s="204">
        <v>5667979</v>
      </c>
      <c r="E9" s="19">
        <v>5423353</v>
      </c>
      <c r="F9" s="50" t="s">
        <v>92</v>
      </c>
      <c r="G9" s="120">
        <v>7894062</v>
      </c>
      <c r="H9" s="19">
        <v>7268882</v>
      </c>
      <c r="I9" s="369">
        <v>6036138</v>
      </c>
      <c r="J9" s="98"/>
    </row>
    <row r="10" spans="1:10" ht="12.75" customHeight="1">
      <c r="A10" s="49" t="s">
        <v>7</v>
      </c>
      <c r="B10" s="51" t="s">
        <v>277</v>
      </c>
      <c r="C10" s="19">
        <v>3205000</v>
      </c>
      <c r="D10" s="204">
        <v>5539897</v>
      </c>
      <c r="E10" s="19">
        <v>4185186</v>
      </c>
      <c r="F10" s="50" t="s">
        <v>93</v>
      </c>
      <c r="G10" s="120">
        <v>35789863</v>
      </c>
      <c r="H10" s="19">
        <v>35271530</v>
      </c>
      <c r="I10" s="369">
        <v>34886563</v>
      </c>
      <c r="J10" s="98"/>
    </row>
    <row r="11" spans="1:10" ht="12.75" customHeight="1">
      <c r="A11" s="49" t="s">
        <v>8</v>
      </c>
      <c r="B11" s="106" t="s">
        <v>255</v>
      </c>
      <c r="C11" s="19">
        <v>250000</v>
      </c>
      <c r="D11" s="204">
        <v>270000</v>
      </c>
      <c r="E11" s="19">
        <v>210000</v>
      </c>
      <c r="F11" s="50" t="s">
        <v>32</v>
      </c>
      <c r="G11" s="120">
        <v>794940</v>
      </c>
      <c r="H11" s="19">
        <v>2165099</v>
      </c>
      <c r="I11" s="369"/>
      <c r="J11" s="98"/>
    </row>
    <row r="12" spans="1:10" ht="12.75" customHeight="1">
      <c r="A12" s="49" t="s">
        <v>9</v>
      </c>
      <c r="B12" s="106" t="s">
        <v>337</v>
      </c>
      <c r="C12" s="19"/>
      <c r="D12" s="204"/>
      <c r="E12" s="19"/>
      <c r="F12" s="24"/>
      <c r="G12" s="120"/>
      <c r="H12" s="19"/>
      <c r="I12" s="211"/>
      <c r="J12" s="98"/>
    </row>
    <row r="13" spans="1:10" ht="12.75" customHeight="1" thickBot="1">
      <c r="A13" s="49" t="s">
        <v>10</v>
      </c>
      <c r="B13" s="107"/>
      <c r="C13" s="19"/>
      <c r="D13" s="204"/>
      <c r="E13" s="19"/>
      <c r="F13" s="24"/>
      <c r="G13" s="120"/>
      <c r="H13" s="19"/>
      <c r="I13" s="211"/>
      <c r="J13" s="98"/>
    </row>
    <row r="14" spans="1:10" ht="22.5" customHeight="1" thickBot="1">
      <c r="A14" s="52" t="s">
        <v>14</v>
      </c>
      <c r="B14" s="108" t="s">
        <v>338</v>
      </c>
      <c r="C14" s="121">
        <f>SUM(C6:C13)</f>
        <v>68522311</v>
      </c>
      <c r="D14" s="121">
        <f>SUM(D6:D13)</f>
        <v>76787368</v>
      </c>
      <c r="E14" s="121">
        <f>SUM(E6:E13)</f>
        <v>73794564</v>
      </c>
      <c r="F14" s="30" t="s">
        <v>261</v>
      </c>
      <c r="G14" s="128">
        <f>SUM(G6:G13)</f>
        <v>75936873</v>
      </c>
      <c r="H14" s="121">
        <f>SUM(H6:H13)</f>
        <v>81035599</v>
      </c>
      <c r="I14" s="214">
        <f>SUM(I6:I13)</f>
        <v>73353667</v>
      </c>
      <c r="J14" s="98"/>
    </row>
    <row r="15" spans="1:10" ht="12.75" customHeight="1">
      <c r="A15" s="53" t="s">
        <v>15</v>
      </c>
      <c r="B15" s="109" t="s">
        <v>258</v>
      </c>
      <c r="C15" s="208">
        <v>7414562</v>
      </c>
      <c r="D15" s="115">
        <v>4164438</v>
      </c>
      <c r="E15" s="208">
        <v>26436227</v>
      </c>
      <c r="F15" s="55" t="s">
        <v>99</v>
      </c>
      <c r="G15" s="277"/>
      <c r="H15" s="278"/>
      <c r="I15" s="370"/>
      <c r="J15" s="98"/>
    </row>
    <row r="16" spans="1:10" ht="12.75" customHeight="1">
      <c r="A16" s="56" t="s">
        <v>16</v>
      </c>
      <c r="B16" s="110" t="s">
        <v>103</v>
      </c>
      <c r="C16" s="118">
        <v>7414562</v>
      </c>
      <c r="D16" s="205">
        <v>4164438</v>
      </c>
      <c r="E16" s="118">
        <v>26436227</v>
      </c>
      <c r="F16" s="55" t="s">
        <v>260</v>
      </c>
      <c r="G16" s="279"/>
      <c r="H16" s="258"/>
      <c r="I16" s="371"/>
      <c r="J16" s="98"/>
    </row>
    <row r="17" spans="1:10" ht="12.75" customHeight="1">
      <c r="A17" s="56" t="s">
        <v>17</v>
      </c>
      <c r="B17" s="110" t="s">
        <v>104</v>
      </c>
      <c r="C17" s="27"/>
      <c r="D17" s="206"/>
      <c r="E17" s="27"/>
      <c r="F17" s="55" t="s">
        <v>75</v>
      </c>
      <c r="G17" s="279"/>
      <c r="H17" s="258"/>
      <c r="I17" s="371"/>
      <c r="J17" s="98"/>
    </row>
    <row r="18" spans="1:10" ht="30" customHeight="1">
      <c r="A18" s="56" t="s">
        <v>18</v>
      </c>
      <c r="B18" s="110" t="s">
        <v>108</v>
      </c>
      <c r="C18" s="27"/>
      <c r="D18" s="206"/>
      <c r="E18" s="27"/>
      <c r="F18" s="55" t="s">
        <v>76</v>
      </c>
      <c r="G18" s="279"/>
      <c r="H18" s="258"/>
      <c r="I18" s="371"/>
      <c r="J18" s="98"/>
    </row>
    <row r="19" spans="1:10" ht="23.25" customHeight="1">
      <c r="A19" s="56" t="s">
        <v>19</v>
      </c>
      <c r="B19" s="110" t="s">
        <v>109</v>
      </c>
      <c r="C19" s="27"/>
      <c r="D19" s="198">
        <v>2165099</v>
      </c>
      <c r="E19" s="200">
        <v>12188277</v>
      </c>
      <c r="F19" s="54" t="s">
        <v>111</v>
      </c>
      <c r="G19" s="277"/>
      <c r="H19" s="258"/>
      <c r="I19" s="371"/>
      <c r="J19" s="98"/>
    </row>
    <row r="20" spans="1:10" ht="12.75" customHeight="1">
      <c r="A20" s="56" t="s">
        <v>20</v>
      </c>
      <c r="B20" s="110" t="s">
        <v>259</v>
      </c>
      <c r="C20" s="57"/>
      <c r="D20" s="207"/>
      <c r="E20" s="57"/>
      <c r="F20" s="55" t="s">
        <v>358</v>
      </c>
      <c r="G20" s="279"/>
      <c r="H20" s="118">
        <v>2081306</v>
      </c>
      <c r="I20" s="372">
        <v>2081306</v>
      </c>
      <c r="J20" s="98"/>
    </row>
    <row r="21" spans="1:10" ht="12.75" customHeight="1">
      <c r="A21" s="53" t="s">
        <v>21</v>
      </c>
      <c r="B21" s="109" t="s">
        <v>256</v>
      </c>
      <c r="C21" s="200"/>
      <c r="D21" s="198"/>
      <c r="E21" s="200"/>
      <c r="F21" s="48" t="s">
        <v>320</v>
      </c>
      <c r="G21" s="280"/>
      <c r="H21" s="201"/>
      <c r="I21" s="369"/>
      <c r="J21" s="98"/>
    </row>
    <row r="22" spans="1:10" ht="12.75" customHeight="1">
      <c r="A22" s="56" t="s">
        <v>22</v>
      </c>
      <c r="B22" s="110" t="s">
        <v>257</v>
      </c>
      <c r="C22" s="27"/>
      <c r="D22" s="206"/>
      <c r="E22" s="27"/>
      <c r="F22" s="50" t="s">
        <v>326</v>
      </c>
      <c r="G22" s="281"/>
      <c r="H22" s="118"/>
      <c r="I22" s="369"/>
      <c r="J22" s="98"/>
    </row>
    <row r="23" spans="1:10" ht="12.75" customHeight="1">
      <c r="A23" s="49" t="s">
        <v>23</v>
      </c>
      <c r="B23" s="110" t="s">
        <v>331</v>
      </c>
      <c r="C23" s="27"/>
      <c r="D23" s="206"/>
      <c r="E23" s="27"/>
      <c r="F23" s="50" t="s">
        <v>327</v>
      </c>
      <c r="G23" s="281"/>
      <c r="H23" s="118"/>
      <c r="I23" s="369"/>
      <c r="J23" s="98"/>
    </row>
    <row r="24" spans="1:10" ht="24" customHeight="1" thickBot="1">
      <c r="A24" s="70" t="s">
        <v>24</v>
      </c>
      <c r="B24" s="109" t="s">
        <v>215</v>
      </c>
      <c r="C24" s="200"/>
      <c r="D24" s="198"/>
      <c r="E24" s="200"/>
      <c r="F24" s="87"/>
      <c r="G24" s="282"/>
      <c r="H24" s="201"/>
      <c r="I24" s="373"/>
      <c r="J24" s="98"/>
    </row>
    <row r="25" spans="1:10" ht="24.75" customHeight="1" thickBot="1">
      <c r="A25" s="52" t="s">
        <v>25</v>
      </c>
      <c r="B25" s="108" t="s">
        <v>339</v>
      </c>
      <c r="C25" s="121">
        <f>SUM(C15,C18,C19,C20,C21,C22,C23,C24)</f>
        <v>7414562</v>
      </c>
      <c r="D25" s="121">
        <f>SUM(D15,D18,D19,D20,D21,D22,D23,D24)</f>
        <v>6329537</v>
      </c>
      <c r="E25" s="121">
        <f>SUM(E15,E18,E19,E20,E21,E22,E23,E24)</f>
        <v>38624504</v>
      </c>
      <c r="F25" s="30" t="s">
        <v>341</v>
      </c>
      <c r="G25" s="283"/>
      <c r="H25" s="121">
        <f>SUM(H15:H24)</f>
        <v>2081306</v>
      </c>
      <c r="I25" s="214">
        <v>2081306</v>
      </c>
      <c r="J25" s="98"/>
    </row>
    <row r="26" spans="1:10" ht="26.25" customHeight="1" thickBot="1">
      <c r="A26" s="52" t="s">
        <v>26</v>
      </c>
      <c r="B26" s="111" t="s">
        <v>340</v>
      </c>
      <c r="C26" s="124">
        <f>C14+C25</f>
        <v>75936873</v>
      </c>
      <c r="D26" s="124">
        <f>D14+D25</f>
        <v>83116905</v>
      </c>
      <c r="E26" s="124">
        <f>E14+E25</f>
        <v>112419068</v>
      </c>
      <c r="F26" s="58" t="s">
        <v>342</v>
      </c>
      <c r="G26" s="124">
        <f>G14+G25</f>
        <v>75936873</v>
      </c>
      <c r="H26" s="124">
        <f>H14+H25</f>
        <v>83116905</v>
      </c>
      <c r="I26" s="209">
        <f>I14+I25</f>
        <v>75434973</v>
      </c>
      <c r="J26" s="98"/>
    </row>
    <row r="27" spans="1:10" ht="21.75" customHeight="1" thickBot="1">
      <c r="A27" s="52" t="s">
        <v>27</v>
      </c>
      <c r="B27" s="111" t="s">
        <v>77</v>
      </c>
      <c r="C27" s="124">
        <v>7414562</v>
      </c>
      <c r="D27" s="124">
        <f>IF(D14-H14&lt;0,H14-D14,"-")</f>
        <v>4248231</v>
      </c>
      <c r="E27" s="217" t="str">
        <f>IF(E14-I14&lt;0,I14-E14,"-")</f>
        <v>-</v>
      </c>
      <c r="F27" s="58" t="s">
        <v>78</v>
      </c>
      <c r="G27" s="123"/>
      <c r="H27" s="202"/>
      <c r="I27" s="381">
        <v>440897</v>
      </c>
      <c r="J27" s="98"/>
    </row>
    <row r="28" spans="1:10" ht="25.5" customHeight="1" thickBot="1">
      <c r="A28" s="52" t="s">
        <v>28</v>
      </c>
      <c r="B28" s="111" t="s">
        <v>112</v>
      </c>
      <c r="C28" s="124"/>
      <c r="D28" s="123"/>
      <c r="E28" s="124"/>
      <c r="F28" s="58" t="s">
        <v>113</v>
      </c>
      <c r="G28" s="123"/>
      <c r="H28" s="202"/>
      <c r="I28" s="209">
        <v>36984095</v>
      </c>
      <c r="J28" s="98"/>
    </row>
    <row r="29" spans="2:10" ht="26.25" customHeight="1">
      <c r="B29" s="734"/>
      <c r="C29" s="734"/>
      <c r="D29" s="734"/>
      <c r="E29" s="734"/>
      <c r="F29" s="196"/>
      <c r="J29" s="98"/>
    </row>
    <row r="30" ht="24.75" customHeight="1"/>
    <row r="31" ht="16.5" customHeight="1"/>
    <row r="32" ht="17.25" customHeight="1"/>
  </sheetData>
  <sheetProtection/>
  <mergeCells count="5">
    <mergeCell ref="A1:I1"/>
    <mergeCell ref="A3:A4"/>
    <mergeCell ref="B29:E29"/>
    <mergeCell ref="B3:E3"/>
    <mergeCell ref="F3:I3"/>
  </mergeCells>
  <printOptions horizontalCentered="1"/>
  <pageMargins left="0.1968503937007874" right="0.2755905511811024" top="0.9055118110236221" bottom="0.5118110236220472" header="0.6692913385826772" footer="0.2755905511811024"/>
  <pageSetup horizontalDpi="600" verticalDpi="600" orientation="landscape" paperSize="9" scale="90" r:id="rId1"/>
  <headerFooter alignWithMargins="0">
    <oddHeader>&amp;R&amp;"Times New Roman CE,Félkövér"2.1. számú melléklet</oddHeader>
  </headerFooter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workbookViewId="0" topLeftCell="A1">
      <selection activeCell="I2" sqref="I2"/>
    </sheetView>
  </sheetViews>
  <sheetFormatPr defaultColWidth="9.00390625" defaultRowHeight="12.75"/>
  <cols>
    <col min="1" max="1" width="6.00390625" style="26" customWidth="1"/>
    <col min="2" max="2" width="34.625" style="32" customWidth="1"/>
    <col min="3" max="3" width="12.00390625" style="26" customWidth="1"/>
    <col min="4" max="4" width="11.625" style="26" customWidth="1"/>
    <col min="5" max="5" width="12.375" style="26" customWidth="1"/>
    <col min="6" max="6" width="30.125" style="26" customWidth="1"/>
    <col min="7" max="8" width="11.875" style="26" customWidth="1"/>
    <col min="9" max="9" width="11.625" style="26" customWidth="1"/>
    <col min="10" max="16384" width="9.375" style="26" customWidth="1"/>
  </cols>
  <sheetData>
    <row r="1" spans="1:9" ht="31.5" customHeight="1">
      <c r="A1" s="731" t="s">
        <v>471</v>
      </c>
      <c r="B1" s="696"/>
      <c r="C1" s="696"/>
      <c r="D1" s="696"/>
      <c r="E1" s="696"/>
      <c r="F1" s="696"/>
      <c r="G1" s="696"/>
      <c r="H1" s="696"/>
      <c r="I1" s="696"/>
    </row>
    <row r="2" spans="5:9" ht="27.75" thickBot="1">
      <c r="E2" s="41"/>
      <c r="F2" s="41"/>
      <c r="G2" s="98"/>
      <c r="I2" s="664" t="s">
        <v>355</v>
      </c>
    </row>
    <row r="3" spans="1:9" ht="13.5" thickBot="1">
      <c r="A3" s="739" t="s">
        <v>37</v>
      </c>
      <c r="B3" s="735" t="s">
        <v>33</v>
      </c>
      <c r="C3" s="736"/>
      <c r="D3" s="736"/>
      <c r="E3" s="736"/>
      <c r="F3" s="741" t="s">
        <v>34</v>
      </c>
      <c r="G3" s="742"/>
      <c r="H3" s="742"/>
      <c r="I3" s="743"/>
    </row>
    <row r="4" spans="1:9" s="42" customFormat="1" ht="39" customHeight="1" thickBot="1">
      <c r="A4" s="740"/>
      <c r="B4" s="33" t="s">
        <v>35</v>
      </c>
      <c r="C4" s="99" t="s">
        <v>351</v>
      </c>
      <c r="D4" s="34" t="str">
        <f>+'2.1.sz.mell  '!D4</f>
        <v>2016. évi módosított előirányzat</v>
      </c>
      <c r="E4" s="99" t="s">
        <v>423</v>
      </c>
      <c r="F4" s="33" t="s">
        <v>35</v>
      </c>
      <c r="G4" s="34" t="s">
        <v>351</v>
      </c>
      <c r="H4" s="34" t="str">
        <f>+'2.1.sz.mell  '!H4</f>
        <v>2016. évi módosított előirányzat</v>
      </c>
      <c r="I4" s="25" t="s">
        <v>423</v>
      </c>
    </row>
    <row r="5" spans="1:9" s="42" customFormat="1" ht="13.5" thickBot="1">
      <c r="A5" s="43" t="s">
        <v>343</v>
      </c>
      <c r="B5" s="44" t="s">
        <v>344</v>
      </c>
      <c r="C5" s="100" t="s">
        <v>345</v>
      </c>
      <c r="D5" s="45" t="s">
        <v>347</v>
      </c>
      <c r="E5" s="100" t="s">
        <v>346</v>
      </c>
      <c r="F5" s="44" t="s">
        <v>348</v>
      </c>
      <c r="G5" s="45" t="s">
        <v>349</v>
      </c>
      <c r="H5" s="45" t="s">
        <v>350</v>
      </c>
      <c r="I5" s="210" t="s">
        <v>357</v>
      </c>
    </row>
    <row r="6" spans="1:9" ht="23.25" customHeight="1">
      <c r="A6" s="47" t="s">
        <v>3</v>
      </c>
      <c r="B6" s="48" t="s">
        <v>262</v>
      </c>
      <c r="C6" s="248"/>
      <c r="D6" s="249">
        <v>9909436</v>
      </c>
      <c r="E6" s="248">
        <v>9909436</v>
      </c>
      <c r="F6" s="48" t="s">
        <v>105</v>
      </c>
      <c r="G6" s="125">
        <v>3729000</v>
      </c>
      <c r="H6" s="199">
        <v>3644000</v>
      </c>
      <c r="I6" s="374">
        <v>987318</v>
      </c>
    </row>
    <row r="7" spans="1:9" ht="24.75" customHeight="1">
      <c r="A7" s="49" t="s">
        <v>4</v>
      </c>
      <c r="B7" s="50" t="s">
        <v>263</v>
      </c>
      <c r="C7" s="250"/>
      <c r="D7" s="251"/>
      <c r="E7" s="250"/>
      <c r="F7" s="50" t="s">
        <v>268</v>
      </c>
      <c r="G7" s="96"/>
      <c r="H7" s="19"/>
      <c r="I7" s="375"/>
    </row>
    <row r="8" spans="1:9" ht="17.25" customHeight="1">
      <c r="A8" s="49" t="s">
        <v>5</v>
      </c>
      <c r="B8" s="50" t="s">
        <v>0</v>
      </c>
      <c r="C8" s="97"/>
      <c r="D8" s="19">
        <v>1040000</v>
      </c>
      <c r="E8" s="97">
        <v>1040000</v>
      </c>
      <c r="F8" s="50" t="s">
        <v>95</v>
      </c>
      <c r="G8" s="96">
        <v>23132127</v>
      </c>
      <c r="H8" s="19">
        <v>31754563</v>
      </c>
      <c r="I8" s="369">
        <v>20837127</v>
      </c>
    </row>
    <row r="9" spans="1:9" ht="21" customHeight="1">
      <c r="A9" s="49" t="s">
        <v>6</v>
      </c>
      <c r="B9" s="50" t="s">
        <v>264</v>
      </c>
      <c r="C9" s="119"/>
      <c r="D9" s="19"/>
      <c r="E9" s="96"/>
      <c r="F9" s="50" t="s">
        <v>269</v>
      </c>
      <c r="G9" s="96"/>
      <c r="H9" s="19"/>
      <c r="I9" s="369"/>
    </row>
    <row r="10" spans="1:9" ht="12.75" customHeight="1">
      <c r="A10" s="49" t="s">
        <v>7</v>
      </c>
      <c r="B10" s="50" t="s">
        <v>265</v>
      </c>
      <c r="C10" s="119"/>
      <c r="D10" s="19"/>
      <c r="E10" s="96"/>
      <c r="F10" s="50" t="s">
        <v>107</v>
      </c>
      <c r="G10" s="96"/>
      <c r="H10" s="19"/>
      <c r="I10" s="369"/>
    </row>
    <row r="11" spans="1:9" ht="12.75" customHeight="1">
      <c r="A11" s="49" t="s">
        <v>8</v>
      </c>
      <c r="B11" s="50" t="s">
        <v>266</v>
      </c>
      <c r="C11" s="119">
        <v>200000</v>
      </c>
      <c r="D11" s="120">
        <v>399236</v>
      </c>
      <c r="E11" s="96">
        <v>199236</v>
      </c>
      <c r="F11" s="88"/>
      <c r="G11" s="126"/>
      <c r="H11" s="19"/>
      <c r="I11" s="369"/>
    </row>
    <row r="12" spans="1:9" ht="12.75" customHeight="1" thickBot="1">
      <c r="A12" s="70">
        <v>9</v>
      </c>
      <c r="B12" s="87"/>
      <c r="C12" s="252"/>
      <c r="D12" s="253"/>
      <c r="E12" s="254"/>
      <c r="F12" s="71" t="s">
        <v>32</v>
      </c>
      <c r="G12" s="212">
        <v>4000000</v>
      </c>
      <c r="H12" s="213">
        <v>8897671</v>
      </c>
      <c r="I12" s="376"/>
    </row>
    <row r="13" spans="1:9" ht="27" customHeight="1" thickBot="1">
      <c r="A13" s="52">
        <v>10</v>
      </c>
      <c r="B13" s="30" t="s">
        <v>275</v>
      </c>
      <c r="C13" s="121">
        <f>SUM(C6,C7,C8,C9,C10,C11,C12)</f>
        <v>200000</v>
      </c>
      <c r="D13" s="121">
        <f>SUM(D6,D7,D8,D9,D10,D11,D12)</f>
        <v>11348672</v>
      </c>
      <c r="E13" s="121">
        <f>SUM(E6,E7,E8,E9,E10,E11,E12)</f>
        <v>11148672</v>
      </c>
      <c r="F13" s="30" t="s">
        <v>276</v>
      </c>
      <c r="G13" s="121">
        <f>SUM(G6:G12)</f>
        <v>30861127</v>
      </c>
      <c r="H13" s="121">
        <f>SUM(H6:H12)</f>
        <v>44296234</v>
      </c>
      <c r="I13" s="214">
        <f>SUM(I6:I12)</f>
        <v>21824445</v>
      </c>
    </row>
    <row r="14" spans="1:9" ht="12.75" customHeight="1">
      <c r="A14" s="47">
        <v>11</v>
      </c>
      <c r="B14" s="60" t="s">
        <v>125</v>
      </c>
      <c r="C14" s="115">
        <v>30661127</v>
      </c>
      <c r="D14" s="117">
        <v>32947562</v>
      </c>
      <c r="E14" s="255">
        <v>10675773</v>
      </c>
      <c r="F14" s="55" t="s">
        <v>99</v>
      </c>
      <c r="G14" s="264"/>
      <c r="H14" s="265"/>
      <c r="I14" s="377"/>
    </row>
    <row r="15" spans="1:9" ht="15.75" customHeight="1">
      <c r="A15" s="49">
        <v>12</v>
      </c>
      <c r="B15" s="61" t="s">
        <v>114</v>
      </c>
      <c r="C15" s="116">
        <v>30661127</v>
      </c>
      <c r="D15" s="118">
        <v>32947562</v>
      </c>
      <c r="E15" s="256">
        <v>10675773</v>
      </c>
      <c r="F15" s="55" t="s">
        <v>101</v>
      </c>
      <c r="G15" s="266"/>
      <c r="H15" s="258"/>
      <c r="I15" s="378"/>
    </row>
    <row r="16" spans="1:9" ht="12.75" customHeight="1">
      <c r="A16" s="47">
        <v>13</v>
      </c>
      <c r="B16" s="61" t="s">
        <v>115</v>
      </c>
      <c r="C16" s="257"/>
      <c r="D16" s="258"/>
      <c r="E16" s="256"/>
      <c r="F16" s="55" t="s">
        <v>75</v>
      </c>
      <c r="G16" s="266"/>
      <c r="H16" s="258"/>
      <c r="I16" s="378"/>
    </row>
    <row r="17" spans="1:9" ht="16.5" customHeight="1">
      <c r="A17" s="49">
        <v>14</v>
      </c>
      <c r="B17" s="61" t="s">
        <v>116</v>
      </c>
      <c r="C17" s="257"/>
      <c r="D17" s="258"/>
      <c r="E17" s="256"/>
      <c r="F17" s="55" t="s">
        <v>76</v>
      </c>
      <c r="G17" s="266"/>
      <c r="H17" s="258"/>
      <c r="I17" s="378"/>
    </row>
    <row r="18" spans="1:9" ht="12.75" customHeight="1">
      <c r="A18" s="47">
        <v>15</v>
      </c>
      <c r="B18" s="61" t="s">
        <v>117</v>
      </c>
      <c r="C18" s="257"/>
      <c r="D18" s="258"/>
      <c r="E18" s="256"/>
      <c r="F18" s="54" t="s">
        <v>111</v>
      </c>
      <c r="G18" s="267"/>
      <c r="H18" s="258"/>
      <c r="I18" s="378"/>
    </row>
    <row r="19" spans="1:9" ht="22.5" customHeight="1">
      <c r="A19" s="49">
        <v>16</v>
      </c>
      <c r="B19" s="62" t="s">
        <v>118</v>
      </c>
      <c r="C19" s="259"/>
      <c r="D19" s="258"/>
      <c r="E19" s="256"/>
      <c r="F19" s="55" t="s">
        <v>102</v>
      </c>
      <c r="G19" s="266"/>
      <c r="H19" s="258"/>
      <c r="I19" s="378"/>
    </row>
    <row r="20" spans="1:9" ht="23.25" customHeight="1">
      <c r="A20" s="47">
        <v>17</v>
      </c>
      <c r="B20" s="63" t="s">
        <v>119</v>
      </c>
      <c r="C20" s="260"/>
      <c r="D20" s="261">
        <f>+D21+D22+D23+D24+D25</f>
        <v>0</v>
      </c>
      <c r="E20" s="261"/>
      <c r="F20" s="64" t="s">
        <v>100</v>
      </c>
      <c r="G20" s="264"/>
      <c r="H20" s="258"/>
      <c r="I20" s="379"/>
    </row>
    <row r="21" spans="1:9" ht="19.5" customHeight="1">
      <c r="A21" s="49">
        <v>18</v>
      </c>
      <c r="B21" s="62" t="s">
        <v>120</v>
      </c>
      <c r="C21" s="259"/>
      <c r="D21" s="258"/>
      <c r="E21" s="256"/>
      <c r="F21" s="64" t="s">
        <v>270</v>
      </c>
      <c r="G21" s="264"/>
      <c r="H21" s="258"/>
      <c r="I21" s="378"/>
    </row>
    <row r="22" spans="1:9" ht="18" customHeight="1">
      <c r="A22" s="47">
        <v>19</v>
      </c>
      <c r="B22" s="62" t="s">
        <v>121</v>
      </c>
      <c r="C22" s="256"/>
      <c r="D22" s="258"/>
      <c r="E22" s="256"/>
      <c r="F22" s="59"/>
      <c r="G22" s="268"/>
      <c r="H22" s="258"/>
      <c r="I22" s="378"/>
    </row>
    <row r="23" spans="1:9" ht="15.75" customHeight="1">
      <c r="A23" s="49">
        <v>20</v>
      </c>
      <c r="B23" s="61" t="s">
        <v>122</v>
      </c>
      <c r="C23" s="262"/>
      <c r="D23" s="258"/>
      <c r="E23" s="262"/>
      <c r="F23" s="28"/>
      <c r="G23" s="269"/>
      <c r="H23" s="258"/>
      <c r="I23" s="378"/>
    </row>
    <row r="24" spans="1:9" ht="14.25" customHeight="1">
      <c r="A24" s="47">
        <v>21</v>
      </c>
      <c r="B24" s="65" t="s">
        <v>123</v>
      </c>
      <c r="C24" s="248"/>
      <c r="D24" s="258"/>
      <c r="E24" s="248"/>
      <c r="F24" s="24"/>
      <c r="G24" s="270"/>
      <c r="H24" s="258"/>
      <c r="I24" s="374"/>
    </row>
    <row r="25" spans="1:9" ht="12.75" customHeight="1" thickBot="1">
      <c r="A25" s="49">
        <v>22</v>
      </c>
      <c r="B25" s="66" t="s">
        <v>124</v>
      </c>
      <c r="C25" s="263"/>
      <c r="D25" s="258"/>
      <c r="E25" s="263"/>
      <c r="F25" s="28"/>
      <c r="G25" s="269"/>
      <c r="H25" s="258"/>
      <c r="I25" s="380"/>
    </row>
    <row r="26" spans="1:9" ht="27" customHeight="1" thickBot="1">
      <c r="A26" s="52">
        <v>23</v>
      </c>
      <c r="B26" s="30" t="s">
        <v>267</v>
      </c>
      <c r="C26" s="122">
        <v>30661127</v>
      </c>
      <c r="D26" s="121">
        <f>+D14+D20</f>
        <v>32947562</v>
      </c>
      <c r="E26" s="121">
        <f>+E14+E20</f>
        <v>10675773</v>
      </c>
      <c r="F26" s="30" t="s">
        <v>271</v>
      </c>
      <c r="G26" s="271"/>
      <c r="H26" s="272">
        <f>SUM(H14:H25)</f>
        <v>0</v>
      </c>
      <c r="I26" s="214"/>
    </row>
    <row r="27" spans="1:9" ht="12.75" customHeight="1" thickBot="1">
      <c r="A27" s="52">
        <v>24</v>
      </c>
      <c r="B27" s="58" t="s">
        <v>272</v>
      </c>
      <c r="C27" s="123">
        <v>30861127</v>
      </c>
      <c r="D27" s="124">
        <f>+D13+D26</f>
        <v>44296234</v>
      </c>
      <c r="E27" s="215">
        <f>+E13+E26</f>
        <v>21824445</v>
      </c>
      <c r="F27" s="58" t="s">
        <v>273</v>
      </c>
      <c r="G27" s="124">
        <v>30861127</v>
      </c>
      <c r="H27" s="124">
        <f>+H13+H26</f>
        <v>44296234</v>
      </c>
      <c r="I27" s="209">
        <f>+I13+I26</f>
        <v>21824445</v>
      </c>
    </row>
    <row r="28" spans="1:9" ht="13.5" customHeight="1" thickBot="1">
      <c r="A28" s="52">
        <v>25</v>
      </c>
      <c r="B28" s="58" t="s">
        <v>77</v>
      </c>
      <c r="C28" s="123">
        <v>30661127</v>
      </c>
      <c r="D28" s="124">
        <f>IF(D13-H13&lt;0,H13-D13,"-")</f>
        <v>32947562</v>
      </c>
      <c r="E28" s="124">
        <f>IF(E13-I13&lt;0,I13-E13,"-")</f>
        <v>10675773</v>
      </c>
      <c r="F28" s="58" t="s">
        <v>78</v>
      </c>
      <c r="G28" s="273"/>
      <c r="H28" s="274" t="str">
        <f>IF(D13-H13&gt;0,D13-H13,"-")</f>
        <v>-</v>
      </c>
      <c r="I28" s="209"/>
    </row>
    <row r="29" spans="1:9" ht="12.75" customHeight="1" thickBot="1">
      <c r="A29" s="52">
        <v>26</v>
      </c>
      <c r="B29" s="58" t="s">
        <v>112</v>
      </c>
      <c r="C29" s="112" t="str">
        <f>IF(D13+D26-H22&lt;0,H22-(D13+D26),"-")</f>
        <v>-</v>
      </c>
      <c r="D29" s="114"/>
      <c r="E29" s="216"/>
      <c r="F29" s="113"/>
      <c r="G29" s="276"/>
      <c r="H29" s="202"/>
      <c r="I29" s="275"/>
    </row>
    <row r="30" ht="18.75" customHeight="1">
      <c r="J30" s="98"/>
    </row>
    <row r="31" ht="17.25" customHeight="1">
      <c r="J31" s="98"/>
    </row>
    <row r="32" ht="15.75" customHeight="1">
      <c r="J32" s="98"/>
    </row>
  </sheetData>
  <sheetProtection/>
  <mergeCells count="4">
    <mergeCell ref="A3:A4"/>
    <mergeCell ref="A1:I1"/>
    <mergeCell ref="B3:E3"/>
    <mergeCell ref="F3:I3"/>
  </mergeCells>
  <printOptions horizontalCentered="1"/>
  <pageMargins left="0.1968503937007874" right="0.1968503937007874" top="0.4724409448818898" bottom="0.7874015748031497" header="0.4724409448818898" footer="0.7874015748031497"/>
  <pageSetup horizontalDpi="600" verticalDpi="600" orientation="landscape" paperSize="9" scale="93" r:id="rId1"/>
  <headerFooter alignWithMargins="0">
    <oddHeader xml:space="preserve">&amp;R2.2.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1.375" style="0" customWidth="1"/>
    <col min="2" max="2" width="16.875" style="0" customWidth="1"/>
    <col min="3" max="3" width="18.375" style="0" customWidth="1"/>
  </cols>
  <sheetData>
    <row r="1" ht="12.75">
      <c r="C1" s="666" t="s">
        <v>501</v>
      </c>
    </row>
    <row r="2" spans="1:3" ht="15.75">
      <c r="A2" s="744" t="s">
        <v>500</v>
      </c>
      <c r="B2" s="744"/>
      <c r="C2" s="744"/>
    </row>
    <row r="5" spans="2:3" ht="13.5">
      <c r="B5" s="388"/>
      <c r="C5" s="665" t="s">
        <v>355</v>
      </c>
    </row>
    <row r="6" spans="1:3" ht="15.75">
      <c r="A6" s="382" t="s">
        <v>35</v>
      </c>
      <c r="B6" s="383" t="s">
        <v>498</v>
      </c>
      <c r="C6" s="383" t="s">
        <v>499</v>
      </c>
    </row>
    <row r="7" spans="1:3" ht="12.75">
      <c r="A7" s="384" t="s">
        <v>479</v>
      </c>
      <c r="B7" s="385">
        <v>110123</v>
      </c>
      <c r="C7" s="385">
        <v>84943236</v>
      </c>
    </row>
    <row r="8" spans="1:3" ht="12.75">
      <c r="A8" s="384" t="s">
        <v>480</v>
      </c>
      <c r="B8" s="385">
        <v>79354</v>
      </c>
      <c r="C8" s="385">
        <v>95178112</v>
      </c>
    </row>
    <row r="9" spans="1:3" ht="25.5">
      <c r="A9" s="386" t="s">
        <v>481</v>
      </c>
      <c r="B9" s="387">
        <f>B7-B8</f>
        <v>30769</v>
      </c>
      <c r="C9" s="387">
        <f>C7-C8</f>
        <v>-10234876</v>
      </c>
    </row>
    <row r="10" spans="1:3" ht="12.75">
      <c r="A10" s="384" t="s">
        <v>482</v>
      </c>
      <c r="B10" s="385">
        <v>8393</v>
      </c>
      <c r="C10" s="385">
        <v>49300277</v>
      </c>
    </row>
    <row r="11" spans="1:3" ht="12.75">
      <c r="A11" s="384" t="s">
        <v>483</v>
      </c>
      <c r="B11" s="385">
        <v>2050</v>
      </c>
      <c r="C11" s="385">
        <v>2081306</v>
      </c>
    </row>
    <row r="12" spans="1:3" ht="25.5">
      <c r="A12" s="386" t="s">
        <v>484</v>
      </c>
      <c r="B12" s="387">
        <f>B10-B11</f>
        <v>6343</v>
      </c>
      <c r="C12" s="387">
        <f>C10-C11</f>
        <v>47218971</v>
      </c>
    </row>
    <row r="13" spans="1:3" ht="12.75">
      <c r="A13" s="386" t="s">
        <v>485</v>
      </c>
      <c r="B13" s="387">
        <v>37112</v>
      </c>
      <c r="C13" s="387">
        <v>36984095</v>
      </c>
    </row>
    <row r="14" spans="1:3" ht="12.75">
      <c r="A14" s="384" t="s">
        <v>486</v>
      </c>
      <c r="B14" s="385">
        <v>0</v>
      </c>
      <c r="C14" s="385">
        <v>0</v>
      </c>
    </row>
    <row r="15" spans="1:3" ht="12.75">
      <c r="A15" s="384" t="s">
        <v>487</v>
      </c>
      <c r="B15" s="385">
        <v>0</v>
      </c>
      <c r="C15" s="385">
        <v>0</v>
      </c>
    </row>
    <row r="16" spans="1:3" ht="25.5">
      <c r="A16" s="386" t="s">
        <v>488</v>
      </c>
      <c r="B16" s="387">
        <f>B14-B15</f>
        <v>0</v>
      </c>
      <c r="C16" s="387">
        <f>C14-C15</f>
        <v>0</v>
      </c>
    </row>
    <row r="17" spans="1:3" ht="12.75">
      <c r="A17" s="384" t="s">
        <v>489</v>
      </c>
      <c r="B17" s="385">
        <v>0</v>
      </c>
      <c r="C17" s="385">
        <v>0</v>
      </c>
    </row>
    <row r="18" spans="1:3" ht="12.75">
      <c r="A18" s="384" t="s">
        <v>490</v>
      </c>
      <c r="B18" s="385">
        <v>0</v>
      </c>
      <c r="C18" s="385">
        <v>0</v>
      </c>
    </row>
    <row r="19" spans="1:3" ht="25.5">
      <c r="A19" s="386" t="s">
        <v>491</v>
      </c>
      <c r="B19" s="387">
        <f>B17-B18</f>
        <v>0</v>
      </c>
      <c r="C19" s="387">
        <f>C17-C18</f>
        <v>0</v>
      </c>
    </row>
    <row r="20" spans="1:3" ht="12.75">
      <c r="A20" s="386" t="s">
        <v>492</v>
      </c>
      <c r="B20" s="387">
        <f>B16+B19</f>
        <v>0</v>
      </c>
      <c r="C20" s="387">
        <f>C16+C19</f>
        <v>0</v>
      </c>
    </row>
    <row r="21" spans="1:3" ht="12.75">
      <c r="A21" s="386" t="s">
        <v>493</v>
      </c>
      <c r="B21" s="387">
        <f>B20+B13</f>
        <v>37112</v>
      </c>
      <c r="C21" s="387">
        <f>C20+C13</f>
        <v>36984095</v>
      </c>
    </row>
    <row r="22" spans="1:3" ht="25.5">
      <c r="A22" s="386" t="s">
        <v>494</v>
      </c>
      <c r="B22" s="387">
        <v>22081</v>
      </c>
      <c r="C22" s="387">
        <v>36984095</v>
      </c>
    </row>
    <row r="23" spans="1:3" ht="12.75">
      <c r="A23" s="386" t="s">
        <v>495</v>
      </c>
      <c r="B23" s="387">
        <f>B13-B22</f>
        <v>15031</v>
      </c>
      <c r="C23" s="387">
        <f>C13-C22</f>
        <v>0</v>
      </c>
    </row>
    <row r="24" spans="1:3" ht="25.5">
      <c r="A24" s="386" t="s">
        <v>496</v>
      </c>
      <c r="B24" s="387">
        <v>0</v>
      </c>
      <c r="C24" s="387">
        <v>0</v>
      </c>
    </row>
    <row r="25" spans="1:3" ht="25.5">
      <c r="A25" s="386" t="s">
        <v>497</v>
      </c>
      <c r="B25" s="387">
        <v>0</v>
      </c>
      <c r="C25" s="387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6"/>
  <sheetViews>
    <sheetView view="pageLayout" workbookViewId="0" topLeftCell="A1">
      <selection activeCell="G29" sqref="G29:G30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4.875" style="0" customWidth="1"/>
    <col min="4" max="4" width="13.125" style="0" customWidth="1"/>
    <col min="5" max="5" width="15.125" style="0" customWidth="1"/>
  </cols>
  <sheetData>
    <row r="1" ht="13.5" thickBot="1"/>
    <row r="2" spans="1:5" ht="12.75">
      <c r="A2" s="745" t="s">
        <v>425</v>
      </c>
      <c r="B2" s="747" t="s">
        <v>35</v>
      </c>
      <c r="C2" s="747" t="s">
        <v>502</v>
      </c>
      <c r="D2" s="747" t="s">
        <v>503</v>
      </c>
      <c r="E2" s="750" t="s">
        <v>504</v>
      </c>
    </row>
    <row r="3" spans="1:5" ht="42.75" customHeight="1" thickBot="1">
      <c r="A3" s="746"/>
      <c r="B3" s="748"/>
      <c r="C3" s="749"/>
      <c r="D3" s="749"/>
      <c r="E3" s="751"/>
    </row>
    <row r="4" spans="1:5" ht="12.75">
      <c r="A4" s="389" t="s">
        <v>505</v>
      </c>
      <c r="B4" s="390" t="s">
        <v>506</v>
      </c>
      <c r="C4" s="391">
        <v>3535417</v>
      </c>
      <c r="D4" s="391">
        <v>0</v>
      </c>
      <c r="E4" s="392">
        <v>4002670</v>
      </c>
    </row>
    <row r="5" spans="1:5" ht="25.5">
      <c r="A5" s="393" t="s">
        <v>507</v>
      </c>
      <c r="B5" s="384" t="s">
        <v>508</v>
      </c>
      <c r="C5" s="394">
        <v>2597741</v>
      </c>
      <c r="D5" s="394">
        <v>0</v>
      </c>
      <c r="E5" s="395">
        <v>3444271</v>
      </c>
    </row>
    <row r="6" spans="1:5" ht="26.25" thickBot="1">
      <c r="A6" s="396" t="s">
        <v>509</v>
      </c>
      <c r="B6" s="397" t="s">
        <v>510</v>
      </c>
      <c r="C6" s="398">
        <v>884940</v>
      </c>
      <c r="D6" s="398">
        <v>0</v>
      </c>
      <c r="E6" s="399">
        <v>0</v>
      </c>
    </row>
    <row r="7" spans="1:5" ht="26.25" thickBot="1">
      <c r="A7" s="400" t="s">
        <v>511</v>
      </c>
      <c r="B7" s="401" t="s">
        <v>541</v>
      </c>
      <c r="C7" s="402">
        <v>7018098</v>
      </c>
      <c r="D7" s="402">
        <v>0</v>
      </c>
      <c r="E7" s="403">
        <v>7446941</v>
      </c>
    </row>
    <row r="8" spans="1:5" ht="25.5">
      <c r="A8" s="389" t="s">
        <v>512</v>
      </c>
      <c r="B8" s="390" t="s">
        <v>513</v>
      </c>
      <c r="C8" s="391">
        <v>0</v>
      </c>
      <c r="D8" s="391">
        <v>0</v>
      </c>
      <c r="E8" s="392"/>
    </row>
    <row r="9" spans="1:5" ht="13.5" thickBot="1">
      <c r="A9" s="396" t="s">
        <v>514</v>
      </c>
      <c r="B9" s="397" t="s">
        <v>515</v>
      </c>
      <c r="C9" s="398">
        <v>0</v>
      </c>
      <c r="D9" s="398">
        <v>0</v>
      </c>
      <c r="E9" s="399"/>
    </row>
    <row r="10" spans="1:5" ht="29.25" customHeight="1" thickBot="1">
      <c r="A10" s="400" t="s">
        <v>516</v>
      </c>
      <c r="B10" s="401" t="s">
        <v>540</v>
      </c>
      <c r="C10" s="402">
        <v>0</v>
      </c>
      <c r="D10" s="402">
        <v>0</v>
      </c>
      <c r="E10" s="403"/>
    </row>
    <row r="11" spans="1:5" ht="25.5">
      <c r="A11" s="389" t="s">
        <v>517</v>
      </c>
      <c r="B11" s="390" t="s">
        <v>518</v>
      </c>
      <c r="C11" s="391">
        <v>57046139</v>
      </c>
      <c r="D11" s="391">
        <v>0</v>
      </c>
      <c r="E11" s="392">
        <v>58385707</v>
      </c>
    </row>
    <row r="12" spans="1:5" ht="25.5">
      <c r="A12" s="393" t="s">
        <v>519</v>
      </c>
      <c r="B12" s="384" t="s">
        <v>520</v>
      </c>
      <c r="C12" s="394">
        <v>7442576</v>
      </c>
      <c r="D12" s="394">
        <v>0</v>
      </c>
      <c r="E12" s="395">
        <v>5780317</v>
      </c>
    </row>
    <row r="13" spans="1:5" ht="25.5">
      <c r="A13" s="396">
        <v>10</v>
      </c>
      <c r="B13" s="397" t="s">
        <v>523</v>
      </c>
      <c r="C13" s="398">
        <v>15406033</v>
      </c>
      <c r="D13" s="398"/>
      <c r="E13" s="399">
        <v>10108672</v>
      </c>
    </row>
    <row r="14" spans="1:5" ht="26.25" thickBot="1">
      <c r="A14" s="396">
        <v>11</v>
      </c>
      <c r="B14" s="397" t="s">
        <v>521</v>
      </c>
      <c r="C14" s="398">
        <v>1581843</v>
      </c>
      <c r="D14" s="398">
        <v>0</v>
      </c>
      <c r="E14" s="399">
        <v>-27955831</v>
      </c>
    </row>
    <row r="15" spans="1:5" ht="26.25" thickBot="1">
      <c r="A15" s="400">
        <v>12</v>
      </c>
      <c r="B15" s="401" t="s">
        <v>539</v>
      </c>
      <c r="C15" s="402">
        <v>96476591</v>
      </c>
      <c r="D15" s="402">
        <v>0</v>
      </c>
      <c r="E15" s="403">
        <v>46318865</v>
      </c>
    </row>
    <row r="16" spans="1:5" ht="12.75">
      <c r="A16" s="389">
        <v>13</v>
      </c>
      <c r="B16" s="390" t="s">
        <v>544</v>
      </c>
      <c r="C16" s="391">
        <v>2456021</v>
      </c>
      <c r="D16" s="391">
        <v>0</v>
      </c>
      <c r="E16" s="392">
        <v>2568955</v>
      </c>
    </row>
    <row r="17" spans="1:5" ht="13.5" thickBot="1">
      <c r="A17" s="393">
        <v>14</v>
      </c>
      <c r="B17" s="384" t="s">
        <v>537</v>
      </c>
      <c r="C17" s="394">
        <v>2575817</v>
      </c>
      <c r="D17" s="394">
        <v>0</v>
      </c>
      <c r="E17" s="395">
        <v>8234858</v>
      </c>
    </row>
    <row r="18" spans="1:5" ht="16.5" customHeight="1" thickBot="1">
      <c r="A18" s="400">
        <v>17</v>
      </c>
      <c r="B18" s="401" t="s">
        <v>538</v>
      </c>
      <c r="C18" s="402">
        <v>8131838</v>
      </c>
      <c r="D18" s="402">
        <v>0</v>
      </c>
      <c r="E18" s="403">
        <v>10803813</v>
      </c>
    </row>
    <row r="19" spans="1:5" ht="12.75">
      <c r="A19" s="389">
        <v>18</v>
      </c>
      <c r="B19" s="390" t="s">
        <v>535</v>
      </c>
      <c r="C19" s="391">
        <v>9973149</v>
      </c>
      <c r="D19" s="391">
        <v>0</v>
      </c>
      <c r="E19" s="392">
        <v>9040396</v>
      </c>
    </row>
    <row r="20" spans="1:5" ht="12.75">
      <c r="A20" s="393">
        <v>19</v>
      </c>
      <c r="B20" s="384" t="s">
        <v>543</v>
      </c>
      <c r="C20" s="394">
        <v>5868491</v>
      </c>
      <c r="D20" s="394">
        <v>0</v>
      </c>
      <c r="E20" s="395">
        <v>6116849</v>
      </c>
    </row>
    <row r="21" spans="1:5" ht="13.5" thickBot="1">
      <c r="A21" s="396">
        <v>20</v>
      </c>
      <c r="B21" s="397" t="s">
        <v>536</v>
      </c>
      <c r="C21" s="398">
        <v>3414986</v>
      </c>
      <c r="D21" s="398">
        <v>0</v>
      </c>
      <c r="E21" s="399">
        <v>3406152</v>
      </c>
    </row>
    <row r="22" spans="1:5" ht="26.25" thickBot="1">
      <c r="A22" s="400">
        <v>21</v>
      </c>
      <c r="B22" s="401" t="s">
        <v>534</v>
      </c>
      <c r="C22" s="402">
        <v>19256626</v>
      </c>
      <c r="D22" s="402">
        <v>0</v>
      </c>
      <c r="E22" s="403">
        <v>18563397</v>
      </c>
    </row>
    <row r="23" spans="1:5" ht="13.5" thickBot="1">
      <c r="A23" s="400">
        <v>22</v>
      </c>
      <c r="B23" s="401" t="s">
        <v>522</v>
      </c>
      <c r="C23" s="402">
        <v>18803434</v>
      </c>
      <c r="D23" s="402">
        <v>0</v>
      </c>
      <c r="E23" s="403">
        <v>17349721</v>
      </c>
    </row>
    <row r="24" spans="1:5" ht="13.5" thickBot="1">
      <c r="A24" s="400">
        <v>23</v>
      </c>
      <c r="B24" s="401" t="s">
        <v>542</v>
      </c>
      <c r="C24" s="402">
        <v>53726834</v>
      </c>
      <c r="D24" s="402">
        <v>0</v>
      </c>
      <c r="E24" s="403">
        <v>53077303</v>
      </c>
    </row>
    <row r="25" spans="1:5" ht="27" customHeight="1" thickBot="1">
      <c r="A25" s="400">
        <v>24</v>
      </c>
      <c r="B25" s="401" t="s">
        <v>533</v>
      </c>
      <c r="C25" s="402">
        <v>3575957</v>
      </c>
      <c r="D25" s="402">
        <v>0</v>
      </c>
      <c r="E25" s="403">
        <v>-46028428</v>
      </c>
    </row>
    <row r="26" spans="1:5" ht="31.5" customHeight="1">
      <c r="A26" s="389">
        <v>26</v>
      </c>
      <c r="B26" s="390" t="s">
        <v>524</v>
      </c>
      <c r="C26" s="391">
        <v>0</v>
      </c>
      <c r="D26" s="391">
        <v>0</v>
      </c>
      <c r="E26" s="392">
        <v>1040000</v>
      </c>
    </row>
    <row r="27" spans="1:5" ht="26.25" thickBot="1">
      <c r="A27" s="393">
        <v>28</v>
      </c>
      <c r="B27" s="384" t="s">
        <v>525</v>
      </c>
      <c r="C27" s="394">
        <v>88155</v>
      </c>
      <c r="D27" s="394">
        <v>0</v>
      </c>
      <c r="E27" s="395">
        <v>51287</v>
      </c>
    </row>
    <row r="28" spans="1:5" ht="39" thickBot="1">
      <c r="A28" s="400">
        <v>32</v>
      </c>
      <c r="B28" s="401" t="s">
        <v>532</v>
      </c>
      <c r="C28" s="402">
        <v>88155</v>
      </c>
      <c r="D28" s="402">
        <v>0</v>
      </c>
      <c r="E28" s="403">
        <v>1091287</v>
      </c>
    </row>
    <row r="29" spans="1:5" ht="25.5">
      <c r="A29" s="389">
        <v>35</v>
      </c>
      <c r="B29" s="390" t="s">
        <v>526</v>
      </c>
      <c r="C29" s="391">
        <v>0</v>
      </c>
      <c r="D29" s="391">
        <v>0</v>
      </c>
      <c r="E29" s="392">
        <v>0</v>
      </c>
    </row>
    <row r="30" spans="1:5" ht="25.5">
      <c r="A30" s="393">
        <v>36</v>
      </c>
      <c r="B30" s="384" t="s">
        <v>545</v>
      </c>
      <c r="C30" s="394">
        <v>0</v>
      </c>
      <c r="D30" s="394">
        <v>0</v>
      </c>
      <c r="E30" s="395">
        <v>0</v>
      </c>
    </row>
    <row r="31" spans="1:5" ht="25.5">
      <c r="A31" s="393">
        <v>39</v>
      </c>
      <c r="B31" s="384" t="s">
        <v>527</v>
      </c>
      <c r="C31" s="394">
        <v>0</v>
      </c>
      <c r="D31" s="394">
        <v>0</v>
      </c>
      <c r="E31" s="395">
        <v>0</v>
      </c>
    </row>
    <row r="32" spans="1:5" ht="39" thickBot="1">
      <c r="A32" s="396">
        <v>40</v>
      </c>
      <c r="B32" s="397" t="s">
        <v>528</v>
      </c>
      <c r="C32" s="398">
        <v>0</v>
      </c>
      <c r="D32" s="398">
        <v>0</v>
      </c>
      <c r="E32" s="399">
        <v>0</v>
      </c>
    </row>
    <row r="33" spans="1:5" ht="26.25" thickBot="1">
      <c r="A33" s="400">
        <v>42</v>
      </c>
      <c r="B33" s="401" t="s">
        <v>531</v>
      </c>
      <c r="C33" s="402">
        <v>0</v>
      </c>
      <c r="D33" s="402">
        <v>0</v>
      </c>
      <c r="E33" s="403">
        <v>0</v>
      </c>
    </row>
    <row r="34" spans="1:5" ht="25.5" customHeight="1" thickBot="1">
      <c r="A34" s="400">
        <v>43</v>
      </c>
      <c r="B34" s="401" t="s">
        <v>530</v>
      </c>
      <c r="C34" s="402">
        <v>88155</v>
      </c>
      <c r="D34" s="402">
        <v>0</v>
      </c>
      <c r="E34" s="403">
        <v>1091287</v>
      </c>
    </row>
    <row r="35" spans="1:5" ht="20.25" customHeight="1" thickBot="1">
      <c r="A35" s="400">
        <v>44</v>
      </c>
      <c r="B35" s="401" t="s">
        <v>529</v>
      </c>
      <c r="C35" s="402">
        <v>3664112</v>
      </c>
      <c r="D35" s="402">
        <v>0</v>
      </c>
      <c r="E35" s="403">
        <v>-44937141</v>
      </c>
    </row>
    <row r="36" spans="1:5" ht="12.75">
      <c r="A36" s="404"/>
      <c r="B36" s="404"/>
      <c r="C36" s="404"/>
      <c r="D36" s="404"/>
      <c r="E36" s="404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&amp;C&amp;"Arial,Félkövér"&amp;12Eredménykimutatás&amp;R&amp;"Times New Roman CE,Félkövér"&amp;12 4. sz. melléklet
Forintban!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4.50390625" style="0" customWidth="1"/>
    <col min="2" max="2" width="8.50390625" style="0" customWidth="1"/>
    <col min="3" max="3" width="17.125" style="0" customWidth="1"/>
    <col min="4" max="4" width="18.375" style="0" customWidth="1"/>
  </cols>
  <sheetData>
    <row r="2" ht="15">
      <c r="D2" s="895" t="s">
        <v>817</v>
      </c>
    </row>
    <row r="3" spans="1:4" ht="15.75">
      <c r="A3" s="752" t="s">
        <v>631</v>
      </c>
      <c r="B3" s="753"/>
      <c r="C3" s="753"/>
      <c r="D3" s="753"/>
    </row>
    <row r="4" spans="1:4" ht="16.5" thickBot="1">
      <c r="A4" s="405"/>
      <c r="B4" s="406"/>
      <c r="C4" s="754" t="s">
        <v>355</v>
      </c>
      <c r="D4" s="754"/>
    </row>
    <row r="5" spans="1:4" ht="12.75">
      <c r="A5" s="755" t="s">
        <v>546</v>
      </c>
      <c r="B5" s="758" t="s">
        <v>425</v>
      </c>
      <c r="C5" s="761" t="s">
        <v>502</v>
      </c>
      <c r="D5" s="761" t="s">
        <v>504</v>
      </c>
    </row>
    <row r="6" spans="1:4" ht="12.75">
      <c r="A6" s="756"/>
      <c r="B6" s="759"/>
      <c r="C6" s="762"/>
      <c r="D6" s="762"/>
    </row>
    <row r="7" spans="1:4" ht="15.75">
      <c r="A7" s="757"/>
      <c r="B7" s="760"/>
      <c r="C7" s="763"/>
      <c r="D7" s="763"/>
    </row>
    <row r="8" spans="1:4" ht="16.5" thickBot="1">
      <c r="A8" s="407" t="s">
        <v>547</v>
      </c>
      <c r="B8" s="408" t="s">
        <v>344</v>
      </c>
      <c r="C8" s="408" t="s">
        <v>345</v>
      </c>
      <c r="D8" s="408" t="s">
        <v>347</v>
      </c>
    </row>
    <row r="9" spans="1:4" ht="15.75">
      <c r="A9" s="409" t="s">
        <v>705</v>
      </c>
      <c r="B9" s="410" t="s">
        <v>548</v>
      </c>
      <c r="C9" s="411">
        <v>0</v>
      </c>
      <c r="D9" s="411">
        <v>29970652</v>
      </c>
    </row>
    <row r="10" spans="1:4" ht="15.75">
      <c r="A10" s="412" t="s">
        <v>706</v>
      </c>
      <c r="B10" s="413" t="s">
        <v>549</v>
      </c>
      <c r="C10" s="414">
        <v>519656719</v>
      </c>
      <c r="D10" s="414">
        <v>481211105</v>
      </c>
    </row>
    <row r="11" spans="1:4" ht="31.5">
      <c r="A11" s="412" t="s">
        <v>707</v>
      </c>
      <c r="B11" s="413" t="s">
        <v>550</v>
      </c>
      <c r="C11" s="414">
        <v>513012896</v>
      </c>
      <c r="D11" s="414">
        <v>478991538</v>
      </c>
    </row>
    <row r="12" spans="1:4" ht="31.5">
      <c r="A12" s="415" t="s">
        <v>551</v>
      </c>
      <c r="B12" s="413" t="s">
        <v>552</v>
      </c>
      <c r="C12" s="416">
        <v>513012896</v>
      </c>
      <c r="D12" s="416">
        <v>478991538</v>
      </c>
    </row>
    <row r="13" spans="1:4" ht="31.5">
      <c r="A13" s="415" t="s">
        <v>553</v>
      </c>
      <c r="B13" s="413" t="s">
        <v>554</v>
      </c>
      <c r="C13" s="417"/>
      <c r="D13" s="417"/>
    </row>
    <row r="14" spans="1:4" ht="31.5">
      <c r="A14" s="415" t="s">
        <v>555</v>
      </c>
      <c r="B14" s="413" t="s">
        <v>556</v>
      </c>
      <c r="C14" s="417"/>
      <c r="D14" s="417"/>
    </row>
    <row r="15" spans="1:4" ht="31.5">
      <c r="A15" s="415" t="s">
        <v>557</v>
      </c>
      <c r="B15" s="413" t="s">
        <v>558</v>
      </c>
      <c r="C15" s="417"/>
      <c r="D15" s="417"/>
    </row>
    <row r="16" spans="1:4" ht="31.5">
      <c r="A16" s="412" t="s">
        <v>708</v>
      </c>
      <c r="B16" s="413" t="s">
        <v>559</v>
      </c>
      <c r="C16" s="418">
        <v>5743833</v>
      </c>
      <c r="D16" s="418">
        <v>2097337</v>
      </c>
    </row>
    <row r="17" spans="1:4" ht="31.5">
      <c r="A17" s="415" t="s">
        <v>560</v>
      </c>
      <c r="B17" s="413" t="s">
        <v>561</v>
      </c>
      <c r="C17" s="417">
        <v>5743833</v>
      </c>
      <c r="D17" s="417">
        <v>2097337</v>
      </c>
    </row>
    <row r="18" spans="1:4" ht="31.5">
      <c r="A18" s="415" t="s">
        <v>562</v>
      </c>
      <c r="B18" s="413" t="s">
        <v>12</v>
      </c>
      <c r="C18" s="417">
        <v>0</v>
      </c>
      <c r="D18" s="417">
        <v>0</v>
      </c>
    </row>
    <row r="19" spans="1:4" ht="31.5">
      <c r="A19" s="415" t="s">
        <v>563</v>
      </c>
      <c r="B19" s="413" t="s">
        <v>13</v>
      </c>
      <c r="C19" s="417"/>
      <c r="D19" s="417"/>
    </row>
    <row r="20" spans="1:4" ht="31.5">
      <c r="A20" s="415" t="s">
        <v>564</v>
      </c>
      <c r="B20" s="413" t="s">
        <v>441</v>
      </c>
      <c r="C20" s="417"/>
      <c r="D20" s="417"/>
    </row>
    <row r="21" spans="1:4" ht="15.75">
      <c r="A21" s="412" t="s">
        <v>709</v>
      </c>
      <c r="B21" s="413" t="s">
        <v>14</v>
      </c>
      <c r="C21" s="418">
        <v>0</v>
      </c>
      <c r="D21" s="418">
        <v>0</v>
      </c>
    </row>
    <row r="22" spans="1:4" ht="15.75">
      <c r="A22" s="415" t="s">
        <v>565</v>
      </c>
      <c r="B22" s="413" t="s">
        <v>15</v>
      </c>
      <c r="C22" s="417">
        <v>0</v>
      </c>
      <c r="D22" s="417">
        <v>0</v>
      </c>
    </row>
    <row r="23" spans="1:4" ht="31.5">
      <c r="A23" s="415" t="s">
        <v>566</v>
      </c>
      <c r="B23" s="413" t="s">
        <v>16</v>
      </c>
      <c r="C23" s="417">
        <v>0</v>
      </c>
      <c r="D23" s="417">
        <v>0</v>
      </c>
    </row>
    <row r="24" spans="1:4" ht="15.75">
      <c r="A24" s="415" t="s">
        <v>567</v>
      </c>
      <c r="B24" s="413" t="s">
        <v>17</v>
      </c>
      <c r="C24" s="417">
        <v>0</v>
      </c>
      <c r="D24" s="417">
        <v>0</v>
      </c>
    </row>
    <row r="25" spans="1:4" ht="15.75">
      <c r="A25" s="415" t="s">
        <v>568</v>
      </c>
      <c r="B25" s="413" t="s">
        <v>18</v>
      </c>
      <c r="C25" s="417">
        <v>0</v>
      </c>
      <c r="D25" s="417">
        <v>0</v>
      </c>
    </row>
    <row r="26" spans="1:4" ht="15.75">
      <c r="A26" s="412" t="s">
        <v>710</v>
      </c>
      <c r="B26" s="413" t="s">
        <v>19</v>
      </c>
      <c r="C26" s="418">
        <v>900000</v>
      </c>
      <c r="D26" s="418">
        <v>122230</v>
      </c>
    </row>
    <row r="27" spans="1:4" ht="15.75">
      <c r="A27" s="415" t="s">
        <v>569</v>
      </c>
      <c r="B27" s="413" t="s">
        <v>20</v>
      </c>
      <c r="C27" s="417">
        <v>0</v>
      </c>
      <c r="D27" s="417">
        <v>0</v>
      </c>
    </row>
    <row r="28" spans="1:4" ht="31.5">
      <c r="A28" s="415" t="s">
        <v>570</v>
      </c>
      <c r="B28" s="413" t="s">
        <v>21</v>
      </c>
      <c r="C28" s="417">
        <v>0</v>
      </c>
      <c r="D28" s="417">
        <v>0</v>
      </c>
    </row>
    <row r="29" spans="1:4" ht="31.5">
      <c r="A29" s="415" t="s">
        <v>571</v>
      </c>
      <c r="B29" s="413" t="s">
        <v>22</v>
      </c>
      <c r="C29" s="417">
        <v>900000</v>
      </c>
      <c r="D29" s="417">
        <v>122230</v>
      </c>
    </row>
    <row r="30" spans="1:4" ht="15.75">
      <c r="A30" s="415" t="s">
        <v>572</v>
      </c>
      <c r="B30" s="413" t="s">
        <v>23</v>
      </c>
      <c r="C30" s="417">
        <v>0</v>
      </c>
      <c r="D30" s="417">
        <v>0</v>
      </c>
    </row>
    <row r="31" spans="1:4" ht="31.5">
      <c r="A31" s="412" t="s">
        <v>711</v>
      </c>
      <c r="B31" s="413" t="s">
        <v>24</v>
      </c>
      <c r="C31" s="418">
        <v>0</v>
      </c>
      <c r="D31" s="418">
        <v>0</v>
      </c>
    </row>
    <row r="32" spans="1:4" ht="31.5">
      <c r="A32" s="415" t="s">
        <v>573</v>
      </c>
      <c r="B32" s="413" t="s">
        <v>25</v>
      </c>
      <c r="C32" s="417">
        <v>0</v>
      </c>
      <c r="D32" s="417">
        <v>0</v>
      </c>
    </row>
    <row r="33" spans="1:4" ht="31.5">
      <c r="A33" s="415" t="s">
        <v>574</v>
      </c>
      <c r="B33" s="413" t="s">
        <v>26</v>
      </c>
      <c r="C33" s="417">
        <v>0</v>
      </c>
      <c r="D33" s="417">
        <v>0</v>
      </c>
    </row>
    <row r="34" spans="1:4" ht="31.5">
      <c r="A34" s="415" t="s">
        <v>575</v>
      </c>
      <c r="B34" s="413" t="s">
        <v>27</v>
      </c>
      <c r="C34" s="417">
        <v>0</v>
      </c>
      <c r="D34" s="417">
        <v>0</v>
      </c>
    </row>
    <row r="35" spans="1:4" ht="15.75">
      <c r="A35" s="415" t="s">
        <v>576</v>
      </c>
      <c r="B35" s="413" t="s">
        <v>28</v>
      </c>
      <c r="C35" s="417">
        <v>0</v>
      </c>
      <c r="D35" s="417">
        <v>0</v>
      </c>
    </row>
    <row r="36" spans="1:4" ht="15.75">
      <c r="A36" s="412" t="s">
        <v>712</v>
      </c>
      <c r="B36" s="413" t="s">
        <v>577</v>
      </c>
      <c r="C36" s="418">
        <v>0</v>
      </c>
      <c r="D36" s="418">
        <v>0</v>
      </c>
    </row>
    <row r="37" spans="1:4" ht="15.75">
      <c r="A37" s="412" t="s">
        <v>713</v>
      </c>
      <c r="B37" s="413" t="s">
        <v>578</v>
      </c>
      <c r="C37" s="418"/>
      <c r="D37" s="418"/>
    </row>
    <row r="38" spans="1:4" ht="15.75">
      <c r="A38" s="415" t="s">
        <v>579</v>
      </c>
      <c r="B38" s="413" t="s">
        <v>580</v>
      </c>
      <c r="C38" s="417"/>
      <c r="D38" s="417"/>
    </row>
    <row r="39" spans="1:4" ht="31.5">
      <c r="A39" s="415" t="s">
        <v>581</v>
      </c>
      <c r="B39" s="413" t="s">
        <v>582</v>
      </c>
      <c r="C39" s="417"/>
      <c r="D39" s="417"/>
    </row>
    <row r="40" spans="1:4" ht="15.75">
      <c r="A40" s="415" t="s">
        <v>583</v>
      </c>
      <c r="B40" s="413" t="s">
        <v>584</v>
      </c>
      <c r="C40" s="417"/>
      <c r="D40" s="417"/>
    </row>
    <row r="41" spans="1:4" ht="15.75">
      <c r="A41" s="415" t="s">
        <v>585</v>
      </c>
      <c r="B41" s="413" t="s">
        <v>586</v>
      </c>
      <c r="C41" s="417">
        <v>0</v>
      </c>
      <c r="D41" s="417">
        <v>0</v>
      </c>
    </row>
    <row r="42" spans="1:4" ht="31.5">
      <c r="A42" s="412" t="s">
        <v>714</v>
      </c>
      <c r="B42" s="413" t="s">
        <v>587</v>
      </c>
      <c r="C42" s="418">
        <v>0</v>
      </c>
      <c r="D42" s="418">
        <v>0</v>
      </c>
    </row>
    <row r="43" spans="1:4" ht="31.5">
      <c r="A43" s="415" t="s">
        <v>588</v>
      </c>
      <c r="B43" s="413" t="s">
        <v>589</v>
      </c>
      <c r="C43" s="417">
        <v>0</v>
      </c>
      <c r="D43" s="417">
        <v>0</v>
      </c>
    </row>
    <row r="44" spans="1:4" ht="31.5">
      <c r="A44" s="415" t="s">
        <v>590</v>
      </c>
      <c r="B44" s="413" t="s">
        <v>591</v>
      </c>
      <c r="C44" s="417">
        <v>0</v>
      </c>
      <c r="D44" s="417">
        <v>0</v>
      </c>
    </row>
    <row r="45" spans="1:4" ht="31.5">
      <c r="A45" s="415" t="s">
        <v>592</v>
      </c>
      <c r="B45" s="413" t="s">
        <v>593</v>
      </c>
      <c r="C45" s="417">
        <v>0</v>
      </c>
      <c r="D45" s="417">
        <v>0</v>
      </c>
    </row>
    <row r="46" spans="1:4" ht="31.5">
      <c r="A46" s="415" t="s">
        <v>594</v>
      </c>
      <c r="B46" s="413" t="s">
        <v>595</v>
      </c>
      <c r="C46" s="417">
        <v>0</v>
      </c>
      <c r="D46" s="417">
        <v>0</v>
      </c>
    </row>
    <row r="47" spans="1:4" ht="31.5">
      <c r="A47" s="412" t="s">
        <v>715</v>
      </c>
      <c r="B47" s="413" t="s">
        <v>596</v>
      </c>
      <c r="C47" s="418">
        <v>0</v>
      </c>
      <c r="D47" s="418">
        <v>0</v>
      </c>
    </row>
    <row r="48" spans="1:4" ht="31.5">
      <c r="A48" s="415" t="s">
        <v>597</v>
      </c>
      <c r="B48" s="413" t="s">
        <v>598</v>
      </c>
      <c r="C48" s="417">
        <v>0</v>
      </c>
      <c r="D48" s="417">
        <v>0</v>
      </c>
    </row>
    <row r="49" spans="1:4" ht="31.5">
      <c r="A49" s="415" t="s">
        <v>599</v>
      </c>
      <c r="B49" s="413" t="s">
        <v>600</v>
      </c>
      <c r="C49" s="417">
        <v>0</v>
      </c>
      <c r="D49" s="417">
        <v>0</v>
      </c>
    </row>
    <row r="50" spans="1:4" ht="31.5">
      <c r="A50" s="415" t="s">
        <v>601</v>
      </c>
      <c r="B50" s="413" t="s">
        <v>602</v>
      </c>
      <c r="C50" s="417">
        <v>0</v>
      </c>
      <c r="D50" s="417">
        <v>0</v>
      </c>
    </row>
    <row r="51" spans="1:4" ht="31.5">
      <c r="A51" s="415" t="s">
        <v>603</v>
      </c>
      <c r="B51" s="413" t="s">
        <v>604</v>
      </c>
      <c r="C51" s="417">
        <v>0</v>
      </c>
      <c r="D51" s="417">
        <v>0</v>
      </c>
    </row>
    <row r="52" spans="1:4" ht="15.75">
      <c r="A52" s="412" t="s">
        <v>716</v>
      </c>
      <c r="B52" s="413" t="s">
        <v>605</v>
      </c>
      <c r="C52" s="417">
        <v>14285776</v>
      </c>
      <c r="D52" s="417">
        <v>20529751</v>
      </c>
    </row>
    <row r="53" spans="1:4" ht="31.5">
      <c r="A53" s="412" t="s">
        <v>606</v>
      </c>
      <c r="B53" s="413" t="s">
        <v>607</v>
      </c>
      <c r="C53" s="419">
        <v>533942505</v>
      </c>
      <c r="D53" s="419">
        <v>531711508</v>
      </c>
    </row>
    <row r="54" spans="1:4" ht="15.75">
      <c r="A54" s="412" t="s">
        <v>608</v>
      </c>
      <c r="B54" s="413" t="s">
        <v>609</v>
      </c>
      <c r="C54" s="417"/>
      <c r="D54" s="417"/>
    </row>
    <row r="55" spans="1:4" ht="15.75">
      <c r="A55" s="412" t="s">
        <v>610</v>
      </c>
      <c r="B55" s="413" t="s">
        <v>611</v>
      </c>
      <c r="C55" s="417"/>
      <c r="D55" s="417"/>
    </row>
    <row r="56" spans="1:4" ht="31.5">
      <c r="A56" s="412" t="s">
        <v>612</v>
      </c>
      <c r="B56" s="413" t="s">
        <v>613</v>
      </c>
      <c r="C56" s="418"/>
      <c r="D56" s="418"/>
    </row>
    <row r="57" spans="1:4" ht="15.75">
      <c r="A57" s="412" t="s">
        <v>717</v>
      </c>
      <c r="B57" s="413" t="s">
        <v>614</v>
      </c>
      <c r="C57" s="417">
        <v>20023178</v>
      </c>
      <c r="D57" s="417">
        <v>10000000</v>
      </c>
    </row>
    <row r="58" spans="1:4" ht="15.75">
      <c r="A58" s="412" t="s">
        <v>718</v>
      </c>
      <c r="B58" s="413" t="s">
        <v>615</v>
      </c>
      <c r="C58" s="417"/>
      <c r="D58" s="417"/>
    </row>
    <row r="59" spans="1:4" ht="15.75">
      <c r="A59" s="412" t="s">
        <v>719</v>
      </c>
      <c r="B59" s="413" t="s">
        <v>616</v>
      </c>
      <c r="C59" s="417">
        <v>18052511</v>
      </c>
      <c r="D59" s="417">
        <v>17758770</v>
      </c>
    </row>
    <row r="60" spans="1:4" ht="15.75">
      <c r="A60" s="412" t="s">
        <v>720</v>
      </c>
      <c r="B60" s="413" t="s">
        <v>617</v>
      </c>
      <c r="C60" s="417"/>
      <c r="D60" s="417"/>
    </row>
    <row r="61" spans="1:4" ht="15.75">
      <c r="A61" s="412" t="s">
        <v>618</v>
      </c>
      <c r="B61" s="413" t="s">
        <v>619</v>
      </c>
      <c r="C61" s="419">
        <v>38075689</v>
      </c>
      <c r="D61" s="419">
        <v>27758770</v>
      </c>
    </row>
    <row r="62" spans="1:4" ht="15.75">
      <c r="A62" s="412" t="s">
        <v>721</v>
      </c>
      <c r="B62" s="413" t="s">
        <v>620</v>
      </c>
      <c r="C62" s="417">
        <v>802699</v>
      </c>
      <c r="D62" s="417">
        <v>67858</v>
      </c>
    </row>
    <row r="63" spans="1:4" ht="31.5">
      <c r="A63" s="412" t="s">
        <v>722</v>
      </c>
      <c r="B63" s="413" t="s">
        <v>621</v>
      </c>
      <c r="C63" s="417">
        <v>0</v>
      </c>
      <c r="D63" s="417">
        <v>0</v>
      </c>
    </row>
    <row r="64" spans="1:4" ht="15.75">
      <c r="A64" s="412" t="s">
        <v>723</v>
      </c>
      <c r="B64" s="413" t="s">
        <v>622</v>
      </c>
      <c r="C64" s="417">
        <v>10135</v>
      </c>
      <c r="D64" s="417">
        <v>10000</v>
      </c>
    </row>
    <row r="65" spans="1:4" ht="15.75">
      <c r="A65" s="412" t="s">
        <v>623</v>
      </c>
      <c r="B65" s="413" t="s">
        <v>624</v>
      </c>
      <c r="C65" s="419">
        <v>812834</v>
      </c>
      <c r="D65" s="419">
        <v>77858</v>
      </c>
    </row>
    <row r="66" spans="1:4" ht="18" customHeight="1">
      <c r="A66" s="412" t="s">
        <v>625</v>
      </c>
      <c r="B66" s="413" t="s">
        <v>626</v>
      </c>
      <c r="C66" s="419">
        <v>104499</v>
      </c>
      <c r="D66" s="419">
        <v>239403</v>
      </c>
    </row>
    <row r="67" spans="1:4" ht="21.75" customHeight="1">
      <c r="A67" s="412" t="s">
        <v>627</v>
      </c>
      <c r="B67" s="413" t="s">
        <v>628</v>
      </c>
      <c r="C67" s="420"/>
      <c r="D67" s="420"/>
    </row>
    <row r="68" spans="1:4" ht="24" customHeight="1" thickBot="1">
      <c r="A68" s="421" t="s">
        <v>629</v>
      </c>
      <c r="B68" s="422" t="s">
        <v>630</v>
      </c>
      <c r="C68" s="423">
        <v>572935527</v>
      </c>
      <c r="D68" s="423">
        <v>559787539</v>
      </c>
    </row>
  </sheetData>
  <sheetProtection/>
  <mergeCells count="7">
    <mergeCell ref="A3:D3"/>
    <mergeCell ref="C4:D4"/>
    <mergeCell ref="A5:A7"/>
    <mergeCell ref="B5:B7"/>
    <mergeCell ref="C5:C6"/>
    <mergeCell ref="D5:D6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1.625" style="0" customWidth="1"/>
    <col min="2" max="2" width="8.625" style="0" customWidth="1"/>
    <col min="3" max="4" width="19.375" style="0" customWidth="1"/>
  </cols>
  <sheetData>
    <row r="1" spans="1:4" ht="15.75">
      <c r="A1" s="752" t="s">
        <v>631</v>
      </c>
      <c r="B1" s="753"/>
      <c r="C1" s="753"/>
      <c r="D1" s="753"/>
    </row>
    <row r="2" spans="1:4" ht="15.75">
      <c r="A2" s="772"/>
      <c r="B2" s="772"/>
      <c r="C2" s="772"/>
      <c r="D2" s="667" t="s">
        <v>818</v>
      </c>
    </row>
    <row r="3" spans="1:3" ht="12.75">
      <c r="A3" s="424"/>
      <c r="B3" s="425"/>
      <c r="C3" s="426"/>
    </row>
    <row r="4" spans="1:4" ht="16.5" thickBot="1">
      <c r="A4" s="427"/>
      <c r="B4" s="773" t="s">
        <v>355</v>
      </c>
      <c r="C4" s="773"/>
      <c r="D4" s="774"/>
    </row>
    <row r="5" spans="1:4" ht="12.75" customHeight="1">
      <c r="A5" s="764" t="s">
        <v>632</v>
      </c>
      <c r="B5" s="766" t="s">
        <v>425</v>
      </c>
      <c r="C5" s="768" t="s">
        <v>502</v>
      </c>
      <c r="D5" s="770" t="s">
        <v>504</v>
      </c>
    </row>
    <row r="6" spans="1:4" ht="50.25" customHeight="1">
      <c r="A6" s="765"/>
      <c r="B6" s="767"/>
      <c r="C6" s="769"/>
      <c r="D6" s="771"/>
    </row>
    <row r="7" spans="1:4" ht="16.5" thickBot="1">
      <c r="A7" s="428" t="s">
        <v>343</v>
      </c>
      <c r="B7" s="429" t="s">
        <v>344</v>
      </c>
      <c r="C7" s="430" t="s">
        <v>345</v>
      </c>
      <c r="D7" s="431" t="s">
        <v>345</v>
      </c>
    </row>
    <row r="8" spans="1:4" ht="22.5" customHeight="1">
      <c r="A8" s="409" t="s">
        <v>724</v>
      </c>
      <c r="B8" s="410" t="s">
        <v>548</v>
      </c>
      <c r="C8" s="432">
        <v>731767127</v>
      </c>
      <c r="D8" s="433">
        <v>731767127</v>
      </c>
    </row>
    <row r="9" spans="1:4" ht="22.5" customHeight="1">
      <c r="A9" s="412" t="s">
        <v>725</v>
      </c>
      <c r="B9" s="413" t="s">
        <v>549</v>
      </c>
      <c r="C9" s="434">
        <v>0</v>
      </c>
      <c r="D9" s="435">
        <v>0</v>
      </c>
    </row>
    <row r="10" spans="1:4" ht="33.75" customHeight="1">
      <c r="A10" s="412" t="s">
        <v>726</v>
      </c>
      <c r="B10" s="413" t="s">
        <v>550</v>
      </c>
      <c r="C10" s="434">
        <v>10996023</v>
      </c>
      <c r="D10" s="435">
        <v>10996023</v>
      </c>
    </row>
    <row r="11" spans="1:4" ht="20.25" customHeight="1">
      <c r="A11" s="412" t="s">
        <v>727</v>
      </c>
      <c r="B11" s="413" t="s">
        <v>552</v>
      </c>
      <c r="C11" s="436">
        <v>-198537836</v>
      </c>
      <c r="D11" s="437">
        <v>-194872335</v>
      </c>
    </row>
    <row r="12" spans="1:4" ht="21" customHeight="1">
      <c r="A12" s="412" t="s">
        <v>633</v>
      </c>
      <c r="B12" s="413" t="s">
        <v>554</v>
      </c>
      <c r="C12" s="436"/>
      <c r="D12" s="437"/>
    </row>
    <row r="13" spans="1:4" ht="19.5" customHeight="1">
      <c r="A13" s="412" t="s">
        <v>634</v>
      </c>
      <c r="B13" s="413" t="s">
        <v>556</v>
      </c>
      <c r="C13" s="436">
        <v>3665501</v>
      </c>
      <c r="D13" s="437">
        <v>-44937141</v>
      </c>
    </row>
    <row r="14" spans="1:4" ht="22.5" customHeight="1">
      <c r="A14" s="412" t="s">
        <v>635</v>
      </c>
      <c r="B14" s="413" t="s">
        <v>558</v>
      </c>
      <c r="C14" s="438">
        <v>547890815</v>
      </c>
      <c r="D14" s="439">
        <v>502953674</v>
      </c>
    </row>
    <row r="15" spans="1:4" ht="31.5">
      <c r="A15" s="412" t="s">
        <v>728</v>
      </c>
      <c r="B15" s="413" t="s">
        <v>559</v>
      </c>
      <c r="C15" s="440">
        <v>341511</v>
      </c>
      <c r="D15" s="441">
        <v>0</v>
      </c>
    </row>
    <row r="16" spans="1:4" ht="31.5">
      <c r="A16" s="412" t="s">
        <v>729</v>
      </c>
      <c r="B16" s="413" t="s">
        <v>561</v>
      </c>
      <c r="C16" s="436">
        <v>2081306</v>
      </c>
      <c r="D16" s="437">
        <v>2226509</v>
      </c>
    </row>
    <row r="17" spans="1:4" ht="31.5">
      <c r="A17" s="412" t="s">
        <v>730</v>
      </c>
      <c r="B17" s="413" t="s">
        <v>12</v>
      </c>
      <c r="C17" s="436">
        <v>319582</v>
      </c>
      <c r="D17" s="437">
        <v>276046</v>
      </c>
    </row>
    <row r="18" spans="1:4" ht="26.25" customHeight="1">
      <c r="A18" s="412" t="s">
        <v>636</v>
      </c>
      <c r="B18" s="413" t="s">
        <v>13</v>
      </c>
      <c r="C18" s="438">
        <v>2742399</v>
      </c>
      <c r="D18" s="439">
        <v>3496500</v>
      </c>
    </row>
    <row r="19" spans="1:4" ht="31.5">
      <c r="A19" s="412" t="s">
        <v>637</v>
      </c>
      <c r="B19" s="413" t="s">
        <v>441</v>
      </c>
      <c r="C19" s="438"/>
      <c r="D19" s="439"/>
    </row>
    <row r="20" spans="1:4" ht="31.5">
      <c r="A20" s="412" t="s">
        <v>638</v>
      </c>
      <c r="B20" s="413" t="s">
        <v>14</v>
      </c>
      <c r="C20" s="436"/>
      <c r="D20" s="437"/>
    </row>
    <row r="21" spans="1:4" ht="31.5">
      <c r="A21" s="412" t="s">
        <v>639</v>
      </c>
      <c r="B21" s="413" t="s">
        <v>15</v>
      </c>
      <c r="C21" s="442">
        <v>22302313</v>
      </c>
      <c r="D21" s="443">
        <v>53337365</v>
      </c>
    </row>
    <row r="22" spans="1:4" ht="33" customHeight="1" thickBot="1">
      <c r="A22" s="444" t="s">
        <v>640</v>
      </c>
      <c r="B22" s="422" t="s">
        <v>16</v>
      </c>
      <c r="C22" s="445">
        <v>572935527</v>
      </c>
      <c r="D22" s="446">
        <v>559787539</v>
      </c>
    </row>
  </sheetData>
  <sheetProtection/>
  <mergeCells count="7">
    <mergeCell ref="A5:A6"/>
    <mergeCell ref="B5:B6"/>
    <mergeCell ref="C5:C6"/>
    <mergeCell ref="D5:D6"/>
    <mergeCell ref="A1:D1"/>
    <mergeCell ref="A2:C2"/>
    <mergeCell ref="B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2017-05-19T08:09:13Z</cp:lastPrinted>
  <dcterms:created xsi:type="dcterms:W3CDTF">1999-10-30T10:30:45Z</dcterms:created>
  <dcterms:modified xsi:type="dcterms:W3CDTF">2017-05-19T08:16:08Z</dcterms:modified>
  <cp:category/>
  <cp:version/>
  <cp:contentType/>
  <cp:contentStatus/>
</cp:coreProperties>
</file>