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0490" windowHeight="7755"/>
  </bookViews>
  <sheets>
    <sheet name="1. Mérleg" sheetId="4" r:id="rId1"/>
    <sheet name="2.Bevételek" sheetId="9" r:id="rId2"/>
    <sheet name="2.1 Költségvetési bevételek" sheetId="3" r:id="rId3"/>
    <sheet name="2.2 Működési bevételek" sheetId="2" r:id="rId4"/>
    <sheet name="3. Kiadások" sheetId="1" r:id="rId5"/>
    <sheet name="3.1 Személyi és járulékok" sheetId="5" r:id="rId6"/>
    <sheet name="3.2 Dologi kiadások" sheetId="6" r:id="rId7"/>
    <sheet name="3.3 Ellátott, egyéb, finansz k" sheetId="7" r:id="rId8"/>
    <sheet name="3.4. Beruházások és felújítások" sheetId="26" r:id="rId9"/>
    <sheet name="4. Finanszírozási " sheetId="13" r:id="rId10"/>
    <sheet name="4.1 Óvoda" sheetId="44" r:id="rId11"/>
    <sheet name="4.1.1 Köznevelés" sheetId="14" r:id="rId12"/>
    <sheet name="4.1.2 Konyha" sheetId="43" r:id="rId13"/>
    <sheet name="4.2 Közös Hivatal" sheetId="21" r:id="rId14"/>
    <sheet name="4.2.1 Szakmár" sheetId="20" r:id="rId15"/>
    <sheet name="4.2.2 Öregcsertő" sheetId="17" r:id="rId16"/>
    <sheet name="4.2.3 Újtelek" sheetId="18" r:id="rId17"/>
    <sheet name="4.2.4 Jegyző" sheetId="19" r:id="rId18"/>
    <sheet name="5. Felhalmozási bev és kiad" sheetId="8" r:id="rId19"/>
    <sheet name="6.Létszámadatok" sheetId="45" r:id="rId20"/>
    <sheet name="7.Vagyonmérleg" sheetId="46" r:id="rId21"/>
    <sheet name="8.Pénzmaradvány" sheetId="47" r:id="rId22"/>
    <sheet name="9. Létszámadatok" sheetId="25" r:id="rId23"/>
  </sheets>
  <externalReferences>
    <externalReference r:id="rId24"/>
  </externalReferences>
  <definedNames>
    <definedName name="_xlnm.Print_Area" localSheetId="9">'4. Finanszírozási '!$A$1:$H$41</definedName>
  </definedNames>
  <calcPr calcId="152511"/>
</workbook>
</file>

<file path=xl/calcChain.xml><?xml version="1.0" encoding="utf-8"?>
<calcChain xmlns="http://schemas.openxmlformats.org/spreadsheetml/2006/main">
  <c r="D48" i="8" l="1"/>
  <c r="D47" i="8"/>
  <c r="M13" i="4" l="1"/>
  <c r="M22" i="4"/>
  <c r="M21" i="4"/>
  <c r="M19" i="4"/>
  <c r="L17" i="4"/>
  <c r="L16" i="4"/>
  <c r="L13" i="4"/>
  <c r="H22" i="9"/>
  <c r="C17" i="47"/>
  <c r="C10" i="47"/>
  <c r="E29" i="45"/>
  <c r="D29" i="45"/>
  <c r="C29" i="45"/>
  <c r="B29" i="45"/>
  <c r="H15" i="26" l="1"/>
  <c r="H20" i="26"/>
  <c r="H25" i="26"/>
  <c r="H28" i="26" s="1"/>
  <c r="H29" i="26" s="1"/>
  <c r="M43" i="7"/>
  <c r="N43" i="7"/>
  <c r="H10" i="7"/>
  <c r="H15" i="7"/>
  <c r="H82" i="6"/>
  <c r="G84" i="6"/>
  <c r="F84" i="6"/>
  <c r="E84" i="6"/>
  <c r="D84" i="6"/>
  <c r="C84" i="6"/>
  <c r="H83" i="6"/>
  <c r="H81" i="6"/>
  <c r="H80" i="6"/>
  <c r="H79" i="6"/>
  <c r="H78" i="6"/>
  <c r="H77" i="6"/>
  <c r="H76" i="6"/>
  <c r="H75" i="6"/>
  <c r="H74" i="6"/>
  <c r="H73" i="6"/>
  <c r="H72" i="6"/>
  <c r="H71" i="6"/>
  <c r="H70" i="6"/>
  <c r="H69" i="6"/>
  <c r="H68" i="6"/>
  <c r="H67" i="6"/>
  <c r="H66" i="6"/>
  <c r="H65" i="6"/>
  <c r="H64" i="6"/>
  <c r="H63" i="6"/>
  <c r="K31" i="5"/>
  <c r="J31" i="5"/>
  <c r="I31" i="5"/>
  <c r="C114" i="43"/>
  <c r="H84" i="6" l="1"/>
  <c r="D29" i="25" l="1"/>
  <c r="G109" i="26"/>
  <c r="H109" i="26"/>
  <c r="I109" i="26"/>
  <c r="J109" i="26"/>
  <c r="D15" i="26"/>
  <c r="E15" i="26"/>
  <c r="F15" i="26"/>
  <c r="G15" i="26"/>
  <c r="C15" i="26"/>
  <c r="D67" i="1"/>
  <c r="E67" i="1"/>
  <c r="F67" i="1"/>
  <c r="G67" i="1"/>
  <c r="X18" i="4" s="1"/>
  <c r="H67" i="1"/>
  <c r="Z18" i="4" s="1"/>
  <c r="C67" i="1"/>
  <c r="K22" i="4" l="1"/>
  <c r="K21" i="4"/>
  <c r="J16" i="4"/>
  <c r="J13" i="4"/>
  <c r="K13" i="4"/>
  <c r="J17" i="4"/>
  <c r="K19" i="4"/>
  <c r="G22" i="9"/>
  <c r="H19" i="9"/>
  <c r="G19" i="9"/>
  <c r="G20" i="9"/>
  <c r="H20" i="9"/>
  <c r="G21" i="9"/>
  <c r="H21" i="9"/>
  <c r="D51" i="2"/>
  <c r="E51" i="2"/>
  <c r="F51" i="2"/>
  <c r="G51" i="2"/>
  <c r="H51" i="2"/>
  <c r="C51" i="2"/>
  <c r="H37" i="2"/>
  <c r="D11" i="2" l="1"/>
  <c r="E11" i="2"/>
  <c r="F11" i="2"/>
  <c r="G11" i="2"/>
  <c r="H11" i="2"/>
  <c r="C11" i="2"/>
  <c r="G15" i="2"/>
  <c r="H15" i="2"/>
  <c r="H16" i="2" s="1"/>
  <c r="G26" i="2"/>
  <c r="H26" i="2"/>
  <c r="G29" i="2"/>
  <c r="H29" i="2"/>
  <c r="G33" i="2"/>
  <c r="H33" i="2"/>
  <c r="H39" i="3"/>
  <c r="H41" i="3"/>
  <c r="H15" i="9" s="1"/>
  <c r="H44" i="3"/>
  <c r="H16" i="9" s="1"/>
  <c r="M20" i="4" s="1"/>
  <c r="M23" i="4" s="1"/>
  <c r="D32" i="3"/>
  <c r="E32" i="3"/>
  <c r="F32" i="3"/>
  <c r="G32" i="3"/>
  <c r="G12" i="9" s="1"/>
  <c r="H32" i="3"/>
  <c r="H12" i="9" s="1"/>
  <c r="C32" i="3"/>
  <c r="D29" i="3"/>
  <c r="E29" i="3"/>
  <c r="F29" i="3"/>
  <c r="G29" i="3"/>
  <c r="G11" i="9" s="1"/>
  <c r="H29" i="3"/>
  <c r="H11" i="9" s="1"/>
  <c r="H13" i="3"/>
  <c r="H8" i="9" s="1"/>
  <c r="H17" i="3"/>
  <c r="H9" i="9" s="1"/>
  <c r="H26" i="3"/>
  <c r="H10" i="9" s="1"/>
  <c r="F26" i="3"/>
  <c r="E26" i="3"/>
  <c r="D26" i="3"/>
  <c r="C26" i="3"/>
  <c r="G26" i="3"/>
  <c r="G10" i="9" s="1"/>
  <c r="G17" i="3"/>
  <c r="G9" i="9" s="1"/>
  <c r="H17" i="9" l="1"/>
  <c r="H14" i="9"/>
  <c r="L12" i="4" s="1"/>
  <c r="G43" i="2"/>
  <c r="H43" i="2"/>
  <c r="G16" i="2"/>
  <c r="L14" i="4" l="1"/>
  <c r="H18" i="9"/>
  <c r="J14" i="4"/>
  <c r="G18" i="9"/>
  <c r="G52" i="2"/>
  <c r="G17" i="9"/>
  <c r="H52" i="2"/>
  <c r="G13" i="3"/>
  <c r="G8" i="9" s="1"/>
  <c r="F13" i="3"/>
  <c r="E13" i="3"/>
  <c r="D13" i="3"/>
  <c r="C13" i="3"/>
  <c r="G34" i="3"/>
  <c r="G13" i="9" s="1"/>
  <c r="H34" i="3"/>
  <c r="G39" i="3"/>
  <c r="G14" i="9" s="1"/>
  <c r="J12" i="4" s="1"/>
  <c r="G41" i="3"/>
  <c r="G15" i="9" s="1"/>
  <c r="G44" i="3"/>
  <c r="G16" i="9" s="1"/>
  <c r="K20" i="4" s="1"/>
  <c r="D37" i="8"/>
  <c r="D34" i="8"/>
  <c r="D73" i="8"/>
  <c r="D72" i="8"/>
  <c r="D67" i="8"/>
  <c r="D66" i="8"/>
  <c r="D61" i="8"/>
  <c r="D59" i="8"/>
  <c r="D54" i="8"/>
  <c r="D52" i="8"/>
  <c r="D43" i="8"/>
  <c r="D41" i="8"/>
  <c r="H13" i="9" l="1"/>
  <c r="H45" i="3"/>
  <c r="K23" i="4"/>
  <c r="G23" i="9"/>
  <c r="J11" i="4"/>
  <c r="G45" i="3"/>
  <c r="G47" i="2" l="1"/>
  <c r="G53" i="2"/>
  <c r="J18" i="4"/>
  <c r="J24" i="4" s="1"/>
  <c r="H47" i="2"/>
  <c r="H53" i="2"/>
  <c r="H23" i="9"/>
  <c r="L11" i="4"/>
  <c r="L18" i="4" s="1"/>
  <c r="L24" i="4" s="1"/>
  <c r="D109" i="26"/>
  <c r="E109" i="26"/>
  <c r="F109" i="26"/>
  <c r="C109" i="26"/>
  <c r="G20" i="26"/>
  <c r="G25" i="26"/>
  <c r="G28" i="26" s="1"/>
  <c r="G29" i="26" s="1"/>
  <c r="L21" i="7"/>
  <c r="L43" i="7" s="1"/>
  <c r="K43" i="7"/>
  <c r="G10" i="7"/>
  <c r="G15" i="7"/>
  <c r="K25" i="6"/>
  <c r="P53" i="6"/>
  <c r="P52" i="6"/>
  <c r="P51" i="6"/>
  <c r="P50" i="6"/>
  <c r="O55" i="6" l="1"/>
  <c r="N55" i="6"/>
  <c r="M55" i="6"/>
  <c r="L55" i="6"/>
  <c r="K55" i="6"/>
  <c r="P54" i="6"/>
  <c r="P49" i="6"/>
  <c r="P48" i="6"/>
  <c r="P47" i="6"/>
  <c r="P46" i="6"/>
  <c r="P45" i="6"/>
  <c r="P44" i="6"/>
  <c r="P43" i="6"/>
  <c r="P42" i="6"/>
  <c r="P41" i="6"/>
  <c r="P40" i="6"/>
  <c r="P39" i="6"/>
  <c r="P38" i="6"/>
  <c r="P37" i="6"/>
  <c r="P36" i="6"/>
  <c r="P35" i="6"/>
  <c r="H13" i="1"/>
  <c r="H17" i="1"/>
  <c r="H24" i="1"/>
  <c r="Y12" i="4" s="1"/>
  <c r="H28" i="1"/>
  <c r="H31" i="1"/>
  <c r="H40" i="1"/>
  <c r="H47" i="1"/>
  <c r="H53" i="1"/>
  <c r="H54" i="1" s="1"/>
  <c r="Y14" i="4" s="1"/>
  <c r="H61" i="1"/>
  <c r="Y16" i="4" s="1"/>
  <c r="H72" i="1"/>
  <c r="Z21" i="4" s="1"/>
  <c r="Z23" i="4" s="1"/>
  <c r="H78" i="1"/>
  <c r="H81" i="1" s="1"/>
  <c r="H82" i="1" l="1"/>
  <c r="Y15" i="4"/>
  <c r="H48" i="1"/>
  <c r="Y13" i="4" s="1"/>
  <c r="H18" i="1"/>
  <c r="Y11" i="4" s="1"/>
  <c r="Y17" i="4" s="1"/>
  <c r="Y24" i="4" s="1"/>
  <c r="P55" i="6"/>
  <c r="H73" i="1" l="1"/>
  <c r="H83" i="1" s="1"/>
  <c r="G13" i="1"/>
  <c r="G17" i="1"/>
  <c r="G24" i="1"/>
  <c r="G28" i="1"/>
  <c r="G31" i="1"/>
  <c r="G40" i="1"/>
  <c r="G47" i="1"/>
  <c r="G53" i="1"/>
  <c r="G61" i="1"/>
  <c r="G72" i="1"/>
  <c r="G78" i="1"/>
  <c r="G81" i="1" s="1"/>
  <c r="W15" i="4" l="1"/>
  <c r="W16" i="4"/>
  <c r="X21" i="4"/>
  <c r="X23" i="4" s="1"/>
  <c r="G48" i="1"/>
  <c r="W12" i="4"/>
  <c r="G82" i="1"/>
  <c r="G54" i="1"/>
  <c r="G18" i="1"/>
  <c r="W13" i="4" l="1"/>
  <c r="W14" i="4"/>
  <c r="W11" i="4"/>
  <c r="W17" i="4" s="1"/>
  <c r="W24" i="4" s="1"/>
  <c r="G73" i="1"/>
  <c r="G83" i="1" l="1"/>
  <c r="H31" i="5"/>
  <c r="G31" i="5"/>
  <c r="F31" i="5"/>
  <c r="H78" i="43"/>
  <c r="B35" i="13" l="1"/>
  <c r="C34" i="13" s="1"/>
  <c r="I29" i="13"/>
  <c r="H29" i="13"/>
  <c r="G29" i="13"/>
  <c r="F29" i="13"/>
  <c r="E28" i="13"/>
  <c r="N28" i="13" s="1"/>
  <c r="D28" i="13"/>
  <c r="L28" i="13" s="1"/>
  <c r="G22" i="13" s="1"/>
  <c r="K22" i="13" s="1"/>
  <c r="C28" i="13"/>
  <c r="K28" i="13" s="1"/>
  <c r="F22" i="13" s="1"/>
  <c r="J22" i="13" s="1"/>
  <c r="B28" i="13"/>
  <c r="J28" i="13" s="1"/>
  <c r="E22" i="13" s="1"/>
  <c r="I22" i="13" s="1"/>
  <c r="E27" i="13"/>
  <c r="M27" i="13" s="1"/>
  <c r="H21" i="13" s="1"/>
  <c r="L21" i="13" s="1"/>
  <c r="D27" i="13"/>
  <c r="L27" i="13" s="1"/>
  <c r="G21" i="13" s="1"/>
  <c r="K21" i="13" s="1"/>
  <c r="C27" i="13"/>
  <c r="K27" i="13" s="1"/>
  <c r="F21" i="13" s="1"/>
  <c r="J21" i="13" s="1"/>
  <c r="B27" i="13"/>
  <c r="J27" i="13" s="1"/>
  <c r="E21" i="13" s="1"/>
  <c r="I21" i="13" s="1"/>
  <c r="E26" i="13"/>
  <c r="E29" i="13" s="1"/>
  <c r="D26" i="13"/>
  <c r="L26" i="13" s="1"/>
  <c r="C26" i="13"/>
  <c r="C29" i="13" s="1"/>
  <c r="B26" i="13"/>
  <c r="J26" i="13" s="1"/>
  <c r="D23" i="13"/>
  <c r="C23" i="13"/>
  <c r="B23" i="13"/>
  <c r="C33" i="13" l="1"/>
  <c r="C32" i="13"/>
  <c r="L29" i="13"/>
  <c r="G20" i="13"/>
  <c r="J29" i="13"/>
  <c r="E20" i="13"/>
  <c r="K26" i="13"/>
  <c r="M26" i="13"/>
  <c r="N27" i="13"/>
  <c r="M28" i="13"/>
  <c r="H22" i="13" s="1"/>
  <c r="L22" i="13" s="1"/>
  <c r="B29" i="13"/>
  <c r="D29" i="13"/>
  <c r="N26" i="13"/>
  <c r="N29" i="13" l="1"/>
  <c r="C35" i="13"/>
  <c r="M29" i="13"/>
  <c r="H20" i="13"/>
  <c r="E23" i="13"/>
  <c r="I23" i="13" s="1"/>
  <c r="I20" i="13"/>
  <c r="G23" i="13"/>
  <c r="K23" i="13" s="1"/>
  <c r="K20" i="13"/>
  <c r="K29" i="13"/>
  <c r="F20" i="13"/>
  <c r="J20" i="13" l="1"/>
  <c r="F23" i="13"/>
  <c r="J23" i="13" s="1"/>
  <c r="L20" i="13"/>
  <c r="H23" i="13"/>
  <c r="L23" i="13" s="1"/>
  <c r="C29" i="25" l="1"/>
  <c r="B29" i="25"/>
  <c r="D30" i="8"/>
  <c r="D29" i="8"/>
  <c r="D25" i="8"/>
  <c r="D24" i="8"/>
  <c r="D20" i="8"/>
  <c r="D19" i="8"/>
  <c r="D16" i="8"/>
  <c r="C14" i="8"/>
  <c r="B14" i="8"/>
  <c r="D13" i="8"/>
  <c r="D12" i="8"/>
  <c r="D11" i="8"/>
  <c r="E45" i="19"/>
  <c r="H44" i="19"/>
  <c r="G44" i="19"/>
  <c r="F44" i="19"/>
  <c r="E44" i="19"/>
  <c r="D44" i="19"/>
  <c r="E41" i="19"/>
  <c r="H40" i="19"/>
  <c r="G40" i="19"/>
  <c r="F40" i="19"/>
  <c r="E40" i="19"/>
  <c r="D40" i="19"/>
  <c r="C40" i="19"/>
  <c r="H36" i="19"/>
  <c r="G36" i="19"/>
  <c r="F36" i="19"/>
  <c r="E36" i="19"/>
  <c r="D36" i="19"/>
  <c r="C36" i="19"/>
  <c r="H30" i="19"/>
  <c r="G30" i="19"/>
  <c r="F30" i="19"/>
  <c r="E30" i="19"/>
  <c r="D30" i="19"/>
  <c r="C30" i="19"/>
  <c r="H27" i="19"/>
  <c r="H41" i="19" s="1"/>
  <c r="G27" i="19"/>
  <c r="G41" i="19" s="1"/>
  <c r="F27" i="19"/>
  <c r="F41" i="19" s="1"/>
  <c r="E27" i="19"/>
  <c r="D27" i="19"/>
  <c r="D41" i="19" s="1"/>
  <c r="C27" i="19"/>
  <c r="C41" i="19" s="1"/>
  <c r="H24" i="19"/>
  <c r="G24" i="19"/>
  <c r="F24" i="19"/>
  <c r="E24" i="19"/>
  <c r="D24" i="19"/>
  <c r="C24" i="19"/>
  <c r="F18" i="19"/>
  <c r="F45" i="19" s="1"/>
  <c r="H17" i="19"/>
  <c r="G17" i="19"/>
  <c r="F17" i="19"/>
  <c r="E17" i="19"/>
  <c r="E18" i="19" s="1"/>
  <c r="D17" i="19"/>
  <c r="C17" i="19"/>
  <c r="H13" i="19"/>
  <c r="H18" i="19" s="1"/>
  <c r="H45" i="19" s="1"/>
  <c r="G13" i="19"/>
  <c r="G18" i="19" s="1"/>
  <c r="F13" i="19"/>
  <c r="E13" i="19"/>
  <c r="D13" i="19"/>
  <c r="D18" i="19" s="1"/>
  <c r="D45" i="19" s="1"/>
  <c r="C13" i="19"/>
  <c r="C18" i="19" s="1"/>
  <c r="C41" i="18"/>
  <c r="H40" i="18"/>
  <c r="G40" i="18"/>
  <c r="F40" i="18"/>
  <c r="E40" i="18"/>
  <c r="E40" i="21" s="1"/>
  <c r="D40" i="18"/>
  <c r="C40" i="18"/>
  <c r="H36" i="18"/>
  <c r="G36" i="18"/>
  <c r="F36" i="18"/>
  <c r="F36" i="21" s="1"/>
  <c r="E36" i="18"/>
  <c r="D36" i="18"/>
  <c r="C36" i="18"/>
  <c r="H30" i="18"/>
  <c r="G30" i="18"/>
  <c r="G41" i="18" s="1"/>
  <c r="F30" i="18"/>
  <c r="E30" i="18"/>
  <c r="E41" i="18" s="1"/>
  <c r="D30" i="18"/>
  <c r="C30" i="18"/>
  <c r="H27" i="18"/>
  <c r="G27" i="18"/>
  <c r="F27" i="18"/>
  <c r="E27" i="18"/>
  <c r="D27" i="18"/>
  <c r="C27" i="18"/>
  <c r="H24" i="18"/>
  <c r="G24" i="18"/>
  <c r="F24" i="18"/>
  <c r="E24" i="18"/>
  <c r="D24" i="18"/>
  <c r="C24" i="18"/>
  <c r="F18" i="18"/>
  <c r="H17" i="18"/>
  <c r="G17" i="18"/>
  <c r="F17" i="18"/>
  <c r="E17" i="18"/>
  <c r="D17" i="18"/>
  <c r="D18" i="18" s="1"/>
  <c r="C17" i="18"/>
  <c r="H13" i="18"/>
  <c r="G13" i="18"/>
  <c r="G18" i="18" s="1"/>
  <c r="F13" i="18"/>
  <c r="E13" i="18"/>
  <c r="E18" i="18" s="1"/>
  <c r="D13" i="18"/>
  <c r="C13" i="18"/>
  <c r="C18" i="18" s="1"/>
  <c r="H41" i="17"/>
  <c r="D41" i="17"/>
  <c r="H40" i="17"/>
  <c r="G40" i="17"/>
  <c r="F40" i="17"/>
  <c r="E40" i="17"/>
  <c r="D40" i="17"/>
  <c r="C40" i="17"/>
  <c r="H36" i="17"/>
  <c r="G36" i="17"/>
  <c r="F36" i="17"/>
  <c r="F41" i="17" s="1"/>
  <c r="E36" i="17"/>
  <c r="D36" i="17"/>
  <c r="C36" i="17"/>
  <c r="H30" i="17"/>
  <c r="G30" i="17"/>
  <c r="F30" i="17"/>
  <c r="E30" i="17"/>
  <c r="D30" i="17"/>
  <c r="C30" i="17"/>
  <c r="H27" i="17"/>
  <c r="G27" i="17"/>
  <c r="G41" i="17" s="1"/>
  <c r="F27" i="17"/>
  <c r="E27" i="17"/>
  <c r="E41" i="17" s="1"/>
  <c r="D27" i="17"/>
  <c r="C27" i="17"/>
  <c r="C41" i="17" s="1"/>
  <c r="H24" i="17"/>
  <c r="G24" i="17"/>
  <c r="F24" i="17"/>
  <c r="E24" i="17"/>
  <c r="D24" i="17"/>
  <c r="C24" i="17"/>
  <c r="H18" i="17"/>
  <c r="F18" i="17"/>
  <c r="D18" i="17"/>
  <c r="H17" i="17"/>
  <c r="G17" i="17"/>
  <c r="F17" i="17"/>
  <c r="E17" i="17"/>
  <c r="D17" i="17"/>
  <c r="C17" i="17"/>
  <c r="H13" i="17"/>
  <c r="G13" i="17"/>
  <c r="F13" i="17"/>
  <c r="E13" i="17"/>
  <c r="D13" i="17"/>
  <c r="C13" i="17"/>
  <c r="H40" i="20"/>
  <c r="H40" i="21" s="1"/>
  <c r="G40" i="20"/>
  <c r="F40" i="20"/>
  <c r="F40" i="21" s="1"/>
  <c r="E40" i="20"/>
  <c r="D40" i="20"/>
  <c r="D40" i="21" s="1"/>
  <c r="C40" i="20"/>
  <c r="H36" i="20"/>
  <c r="G36" i="20"/>
  <c r="G36" i="21" s="1"/>
  <c r="F36" i="20"/>
  <c r="E36" i="20"/>
  <c r="E36" i="21" s="1"/>
  <c r="D36" i="20"/>
  <c r="C36" i="20"/>
  <c r="C36" i="21" s="1"/>
  <c r="H30" i="20"/>
  <c r="G30" i="20"/>
  <c r="F30" i="20"/>
  <c r="E30" i="20"/>
  <c r="D30" i="20"/>
  <c r="C30" i="20"/>
  <c r="H27" i="20"/>
  <c r="G27" i="20"/>
  <c r="F27" i="20"/>
  <c r="E27" i="20"/>
  <c r="D27" i="20"/>
  <c r="C27" i="20"/>
  <c r="H24" i="20"/>
  <c r="H24" i="21" s="1"/>
  <c r="G24" i="20"/>
  <c r="F24" i="20"/>
  <c r="F24" i="21" s="1"/>
  <c r="E24" i="20"/>
  <c r="D24" i="20"/>
  <c r="D24" i="21" s="1"/>
  <c r="C24" i="20"/>
  <c r="H17" i="20"/>
  <c r="G17" i="20"/>
  <c r="F17" i="20"/>
  <c r="E17" i="20"/>
  <c r="D17" i="20"/>
  <c r="C17" i="20"/>
  <c r="H13" i="20"/>
  <c r="H18" i="20" s="1"/>
  <c r="G13" i="20"/>
  <c r="F13" i="20"/>
  <c r="F18" i="20" s="1"/>
  <c r="E13" i="20"/>
  <c r="D13" i="20"/>
  <c r="D18" i="20" s="1"/>
  <c r="C13" i="20"/>
  <c r="H50" i="21"/>
  <c r="G50" i="21"/>
  <c r="F50" i="21"/>
  <c r="E50" i="21"/>
  <c r="D50" i="21"/>
  <c r="C50" i="21"/>
  <c r="H44" i="21"/>
  <c r="G44" i="21"/>
  <c r="F44" i="21"/>
  <c r="E44" i="21"/>
  <c r="D44" i="21"/>
  <c r="G40" i="21"/>
  <c r="C40" i="21"/>
  <c r="H39" i="21"/>
  <c r="G39" i="21"/>
  <c r="F39" i="21"/>
  <c r="E39" i="21"/>
  <c r="D39" i="21"/>
  <c r="C39" i="21"/>
  <c r="H38" i="21"/>
  <c r="G38" i="21"/>
  <c r="F38" i="21"/>
  <c r="E38" i="21"/>
  <c r="D38" i="21"/>
  <c r="C38" i="21"/>
  <c r="H37" i="21"/>
  <c r="G37" i="21"/>
  <c r="F37" i="21"/>
  <c r="E37" i="21"/>
  <c r="D37" i="21"/>
  <c r="C37" i="21"/>
  <c r="H36" i="21"/>
  <c r="D36" i="21"/>
  <c r="H35" i="21"/>
  <c r="G35" i="21"/>
  <c r="F35" i="21"/>
  <c r="E35" i="21"/>
  <c r="D35" i="21"/>
  <c r="C35" i="21"/>
  <c r="H34" i="21"/>
  <c r="G34" i="21"/>
  <c r="F34" i="21"/>
  <c r="E34" i="21"/>
  <c r="D34" i="21"/>
  <c r="C34" i="21"/>
  <c r="H33" i="21"/>
  <c r="G33" i="21"/>
  <c r="F33" i="21"/>
  <c r="E33" i="21"/>
  <c r="D33" i="21"/>
  <c r="C33" i="21"/>
  <c r="H32" i="21"/>
  <c r="G32" i="21"/>
  <c r="F32" i="21"/>
  <c r="E32" i="21"/>
  <c r="D32" i="21"/>
  <c r="C32" i="21"/>
  <c r="H31" i="21"/>
  <c r="G31" i="21"/>
  <c r="F31" i="21"/>
  <c r="E31" i="21"/>
  <c r="D31" i="21"/>
  <c r="C31" i="21"/>
  <c r="H30" i="21"/>
  <c r="F30" i="21"/>
  <c r="D30" i="21"/>
  <c r="H29" i="21"/>
  <c r="G29" i="21"/>
  <c r="F29" i="21"/>
  <c r="E29" i="21"/>
  <c r="D29" i="21"/>
  <c r="C29" i="21"/>
  <c r="H28" i="21"/>
  <c r="G28" i="21"/>
  <c r="F28" i="21"/>
  <c r="E28" i="21"/>
  <c r="D28" i="21"/>
  <c r="C28" i="21"/>
  <c r="H27" i="21"/>
  <c r="F27" i="21"/>
  <c r="D27" i="21"/>
  <c r="H26" i="21"/>
  <c r="G26" i="21"/>
  <c r="F26" i="21"/>
  <c r="E26" i="21"/>
  <c r="D26" i="21"/>
  <c r="C26" i="21"/>
  <c r="H25" i="21"/>
  <c r="G25" i="21"/>
  <c r="F25" i="21"/>
  <c r="E25" i="21"/>
  <c r="D25" i="21"/>
  <c r="C25" i="21"/>
  <c r="G24" i="21"/>
  <c r="E24" i="21"/>
  <c r="C24" i="21"/>
  <c r="H23" i="21"/>
  <c r="G23" i="21"/>
  <c r="F23" i="21"/>
  <c r="E23" i="21"/>
  <c r="D23" i="21"/>
  <c r="C23" i="21"/>
  <c r="H22" i="21"/>
  <c r="G22" i="21"/>
  <c r="F22" i="21"/>
  <c r="E22" i="21"/>
  <c r="D22" i="21"/>
  <c r="C22" i="21"/>
  <c r="H21" i="21"/>
  <c r="G21" i="21"/>
  <c r="F21" i="21"/>
  <c r="E21" i="21"/>
  <c r="D21" i="21"/>
  <c r="C21" i="21"/>
  <c r="H20" i="21"/>
  <c r="G20" i="21"/>
  <c r="F20" i="21"/>
  <c r="E20" i="21"/>
  <c r="D20" i="21"/>
  <c r="C20" i="21"/>
  <c r="H19" i="21"/>
  <c r="G19" i="21"/>
  <c r="F19" i="21"/>
  <c r="E19" i="21"/>
  <c r="D19" i="21"/>
  <c r="C19" i="21"/>
  <c r="H17" i="21"/>
  <c r="F17" i="21"/>
  <c r="D17" i="21"/>
  <c r="H16" i="21"/>
  <c r="G16" i="21"/>
  <c r="F16" i="21"/>
  <c r="E16" i="21"/>
  <c r="D16" i="21"/>
  <c r="C16" i="21"/>
  <c r="H15" i="21"/>
  <c r="G15" i="21"/>
  <c r="F15" i="21"/>
  <c r="E15" i="21"/>
  <c r="D15" i="21"/>
  <c r="C15" i="21"/>
  <c r="H14" i="21"/>
  <c r="G14" i="21"/>
  <c r="F14" i="21"/>
  <c r="E14" i="21"/>
  <c r="D14" i="21"/>
  <c r="C14" i="21"/>
  <c r="H13" i="21"/>
  <c r="F13" i="21"/>
  <c r="D13" i="21"/>
  <c r="H12" i="21"/>
  <c r="G12" i="21"/>
  <c r="F12" i="21"/>
  <c r="E12" i="21"/>
  <c r="D12" i="21"/>
  <c r="C12" i="21"/>
  <c r="H11" i="21"/>
  <c r="G11" i="21"/>
  <c r="F11" i="21"/>
  <c r="E11" i="21"/>
  <c r="D11" i="21"/>
  <c r="C11" i="21"/>
  <c r="H10" i="21"/>
  <c r="G10" i="21"/>
  <c r="F10" i="21"/>
  <c r="E10" i="21"/>
  <c r="D10" i="21"/>
  <c r="C10" i="21"/>
  <c r="H9" i="21"/>
  <c r="G9" i="21"/>
  <c r="F9" i="21"/>
  <c r="E9" i="21"/>
  <c r="D9" i="21"/>
  <c r="C9" i="21"/>
  <c r="H8" i="21"/>
  <c r="G8" i="21"/>
  <c r="F8" i="21"/>
  <c r="E8" i="21"/>
  <c r="D8" i="21"/>
  <c r="C8" i="21"/>
  <c r="G136" i="43"/>
  <c r="F136" i="43"/>
  <c r="E136" i="43"/>
  <c r="D136" i="43"/>
  <c r="C136" i="43"/>
  <c r="H135" i="43"/>
  <c r="H134" i="43"/>
  <c r="H133" i="43"/>
  <c r="H132" i="43"/>
  <c r="H131" i="43"/>
  <c r="G130" i="43"/>
  <c r="G137" i="43" s="1"/>
  <c r="F130" i="43"/>
  <c r="E130" i="43"/>
  <c r="D130" i="43"/>
  <c r="C130" i="43"/>
  <c r="C137" i="43" s="1"/>
  <c r="H129" i="43"/>
  <c r="H128" i="43"/>
  <c r="H127" i="43"/>
  <c r="H126" i="43"/>
  <c r="H125" i="43"/>
  <c r="H124" i="43"/>
  <c r="G120" i="43"/>
  <c r="F120" i="43"/>
  <c r="E120" i="43"/>
  <c r="D120" i="43"/>
  <c r="C120" i="43"/>
  <c r="H119" i="43"/>
  <c r="H118" i="43"/>
  <c r="H117" i="43"/>
  <c r="H116" i="43"/>
  <c r="G114" i="43"/>
  <c r="F114" i="43"/>
  <c r="E114" i="43"/>
  <c r="D114" i="43"/>
  <c r="H113" i="43"/>
  <c r="H112" i="43"/>
  <c r="H111" i="43"/>
  <c r="G109" i="43"/>
  <c r="F109" i="43"/>
  <c r="E109" i="43"/>
  <c r="D109" i="43"/>
  <c r="C109" i="43"/>
  <c r="H108" i="43"/>
  <c r="H107" i="43"/>
  <c r="H106" i="43"/>
  <c r="H105" i="43"/>
  <c r="H104" i="43"/>
  <c r="H103" i="43"/>
  <c r="G102" i="43"/>
  <c r="F102" i="43"/>
  <c r="E102" i="43"/>
  <c r="D102" i="43"/>
  <c r="C102" i="43"/>
  <c r="H101" i="43"/>
  <c r="H100" i="43"/>
  <c r="G99" i="43"/>
  <c r="F99" i="43"/>
  <c r="E99" i="43"/>
  <c r="D99" i="43"/>
  <c r="C99" i="43"/>
  <c r="H98" i="43"/>
  <c r="H97" i="43"/>
  <c r="H96" i="43"/>
  <c r="G95" i="43"/>
  <c r="F95" i="43"/>
  <c r="D95" i="43"/>
  <c r="C95" i="43"/>
  <c r="H94" i="43"/>
  <c r="H93" i="43"/>
  <c r="H92" i="43"/>
  <c r="H91" i="43"/>
  <c r="H90" i="43"/>
  <c r="G88" i="43"/>
  <c r="F88" i="43"/>
  <c r="D88" i="43"/>
  <c r="C88" i="43"/>
  <c r="H87" i="43"/>
  <c r="H86" i="43"/>
  <c r="E85" i="43"/>
  <c r="H85" i="43" s="1"/>
  <c r="G84" i="43"/>
  <c r="F84" i="43"/>
  <c r="D84" i="43"/>
  <c r="D89" i="43" s="1"/>
  <c r="C84" i="43"/>
  <c r="H83" i="43"/>
  <c r="H82" i="43"/>
  <c r="H81" i="43"/>
  <c r="H80" i="43"/>
  <c r="H79" i="43"/>
  <c r="H66" i="43"/>
  <c r="G66" i="43"/>
  <c r="G62" i="44" s="1"/>
  <c r="F66" i="43"/>
  <c r="E66" i="43"/>
  <c r="E62" i="44" s="1"/>
  <c r="D66" i="43"/>
  <c r="C66" i="43"/>
  <c r="C62" i="44" s="1"/>
  <c r="H60" i="43"/>
  <c r="G60" i="43"/>
  <c r="F60" i="43"/>
  <c r="F60" i="44" s="1"/>
  <c r="E60" i="43"/>
  <c r="D60" i="43"/>
  <c r="D60" i="44" s="1"/>
  <c r="C60" i="43"/>
  <c r="G50" i="43"/>
  <c r="F50" i="43"/>
  <c r="F50" i="44" s="1"/>
  <c r="E14" i="13" s="1"/>
  <c r="E50" i="43"/>
  <c r="D50" i="43"/>
  <c r="C50" i="43"/>
  <c r="H44" i="43"/>
  <c r="G44" i="43"/>
  <c r="F44" i="43"/>
  <c r="E44" i="43"/>
  <c r="D44" i="43"/>
  <c r="C44" i="43"/>
  <c r="G39" i="43"/>
  <c r="F39" i="43"/>
  <c r="E39" i="43"/>
  <c r="D39" i="43"/>
  <c r="C39" i="43"/>
  <c r="G32" i="43"/>
  <c r="F32" i="43"/>
  <c r="E32" i="43"/>
  <c r="D32" i="43"/>
  <c r="C32" i="43"/>
  <c r="G29" i="43"/>
  <c r="F29" i="43"/>
  <c r="E29" i="43"/>
  <c r="D29" i="43"/>
  <c r="D45" i="43" s="1"/>
  <c r="C29" i="43"/>
  <c r="G25" i="43"/>
  <c r="F25" i="43"/>
  <c r="E25" i="43"/>
  <c r="E25" i="44" s="1"/>
  <c r="D11" i="13" s="1"/>
  <c r="D25" i="43"/>
  <c r="C25" i="43"/>
  <c r="G18" i="43"/>
  <c r="F18" i="43"/>
  <c r="E17" i="43"/>
  <c r="D17" i="43"/>
  <c r="C17" i="43"/>
  <c r="E15" i="43"/>
  <c r="D15" i="43"/>
  <c r="C15" i="43"/>
  <c r="G14" i="43"/>
  <c r="G19" i="43" s="1"/>
  <c r="F14" i="43"/>
  <c r="E14" i="43"/>
  <c r="D14" i="43"/>
  <c r="C14" i="43"/>
  <c r="C14" i="44" s="1"/>
  <c r="H66" i="14"/>
  <c r="G66" i="14"/>
  <c r="F66" i="14"/>
  <c r="F62" i="44" s="1"/>
  <c r="E66" i="14"/>
  <c r="D66" i="14"/>
  <c r="D62" i="44" s="1"/>
  <c r="C66" i="14"/>
  <c r="H60" i="14"/>
  <c r="G60" i="14"/>
  <c r="G60" i="44" s="1"/>
  <c r="F60" i="14"/>
  <c r="E60" i="14"/>
  <c r="E60" i="44" s="1"/>
  <c r="D60" i="14"/>
  <c r="C60" i="14"/>
  <c r="C60" i="44" s="1"/>
  <c r="H50" i="14"/>
  <c r="G50" i="14"/>
  <c r="F50" i="14"/>
  <c r="E50" i="14"/>
  <c r="D50" i="14"/>
  <c r="C50" i="14"/>
  <c r="G45" i="14"/>
  <c r="H44" i="14"/>
  <c r="G44" i="14"/>
  <c r="F44" i="14"/>
  <c r="E44" i="14"/>
  <c r="D44" i="14"/>
  <c r="C44" i="14"/>
  <c r="H39" i="14"/>
  <c r="H39" i="44" s="1"/>
  <c r="G39" i="14"/>
  <c r="F39" i="14"/>
  <c r="E39" i="14"/>
  <c r="D39" i="14"/>
  <c r="D39" i="44" s="1"/>
  <c r="C39" i="14"/>
  <c r="H32" i="14"/>
  <c r="G32" i="14"/>
  <c r="F32" i="14"/>
  <c r="E32" i="14"/>
  <c r="E45" i="14" s="1"/>
  <c r="D32" i="14"/>
  <c r="C32" i="14"/>
  <c r="C45" i="14" s="1"/>
  <c r="H29" i="14"/>
  <c r="G29" i="14"/>
  <c r="F29" i="14"/>
  <c r="E29" i="14"/>
  <c r="D29" i="14"/>
  <c r="C29" i="14"/>
  <c r="H25" i="14"/>
  <c r="H25" i="44" s="1"/>
  <c r="G25" i="14"/>
  <c r="F25" i="14"/>
  <c r="E25" i="14"/>
  <c r="D25" i="14"/>
  <c r="D25" i="44" s="1"/>
  <c r="C11" i="13" s="1"/>
  <c r="C25" i="14"/>
  <c r="F19" i="14"/>
  <c r="H18" i="14"/>
  <c r="G18" i="14"/>
  <c r="G18" i="44" s="1"/>
  <c r="F18" i="14"/>
  <c r="E17" i="14"/>
  <c r="E17" i="44" s="1"/>
  <c r="D17" i="14"/>
  <c r="D17" i="44" s="1"/>
  <c r="C17" i="14"/>
  <c r="E15" i="14"/>
  <c r="D15" i="14"/>
  <c r="D18" i="14" s="1"/>
  <c r="C15" i="14"/>
  <c r="C18" i="14" s="1"/>
  <c r="H14" i="14"/>
  <c r="H14" i="44" s="1"/>
  <c r="G14" i="14"/>
  <c r="F14" i="14"/>
  <c r="F14" i="44" s="1"/>
  <c r="E14" i="14"/>
  <c r="D14" i="14"/>
  <c r="D14" i="44" s="1"/>
  <c r="C14" i="14"/>
  <c r="H62" i="44"/>
  <c r="H61" i="44"/>
  <c r="G61" i="44"/>
  <c r="F61" i="44"/>
  <c r="E61" i="44"/>
  <c r="D61" i="44"/>
  <c r="C61" i="44"/>
  <c r="H59" i="44"/>
  <c r="G59" i="44"/>
  <c r="F59" i="44"/>
  <c r="E59" i="44"/>
  <c r="D59" i="44"/>
  <c r="C59" i="44"/>
  <c r="H58" i="44"/>
  <c r="G58" i="44"/>
  <c r="F58" i="44"/>
  <c r="E58" i="44"/>
  <c r="D58" i="44"/>
  <c r="C58" i="44"/>
  <c r="H57" i="44"/>
  <c r="G57" i="44"/>
  <c r="F57" i="44"/>
  <c r="E57" i="44"/>
  <c r="D57" i="44"/>
  <c r="C57" i="44"/>
  <c r="H56" i="44"/>
  <c r="G56" i="44"/>
  <c r="F56" i="44"/>
  <c r="E56" i="44"/>
  <c r="D56" i="44"/>
  <c r="C56" i="44"/>
  <c r="H55" i="44"/>
  <c r="G55" i="44"/>
  <c r="F55" i="44"/>
  <c r="E55" i="44"/>
  <c r="D55" i="44"/>
  <c r="C55" i="44"/>
  <c r="H54" i="44"/>
  <c r="G54" i="44"/>
  <c r="F54" i="44"/>
  <c r="E54" i="44"/>
  <c r="D54" i="44"/>
  <c r="C54" i="44"/>
  <c r="H50" i="44"/>
  <c r="G50" i="44"/>
  <c r="E50" i="44"/>
  <c r="D14" i="13" s="1"/>
  <c r="D50" i="44"/>
  <c r="C14" i="13" s="1"/>
  <c r="C50" i="44"/>
  <c r="B14" i="13" s="1"/>
  <c r="H49" i="44"/>
  <c r="G49" i="44"/>
  <c r="F49" i="44"/>
  <c r="E49" i="44"/>
  <c r="D49" i="44"/>
  <c r="C49" i="44"/>
  <c r="H48" i="44"/>
  <c r="G48" i="44"/>
  <c r="F48" i="44"/>
  <c r="E48" i="44"/>
  <c r="D48" i="44"/>
  <c r="C48" i="44"/>
  <c r="H47" i="44"/>
  <c r="G47" i="44"/>
  <c r="F47" i="44"/>
  <c r="H46" i="44"/>
  <c r="G46" i="44"/>
  <c r="F46" i="44"/>
  <c r="E13" i="13" s="1"/>
  <c r="E46" i="44"/>
  <c r="D13" i="13" s="1"/>
  <c r="D46" i="44"/>
  <c r="C13" i="13" s="1"/>
  <c r="C46" i="44"/>
  <c r="B13" i="13" s="1"/>
  <c r="G44" i="44"/>
  <c r="E44" i="44"/>
  <c r="C44" i="44"/>
  <c r="H43" i="44"/>
  <c r="G43" i="44"/>
  <c r="F43" i="44"/>
  <c r="E43" i="44"/>
  <c r="D43" i="44"/>
  <c r="C43" i="44"/>
  <c r="H42" i="44"/>
  <c r="G42" i="44"/>
  <c r="F42" i="44"/>
  <c r="E42" i="44"/>
  <c r="H41" i="44"/>
  <c r="G41" i="44"/>
  <c r="F41" i="44"/>
  <c r="E41" i="44"/>
  <c r="D41" i="44"/>
  <c r="C41" i="44"/>
  <c r="H40" i="44"/>
  <c r="G40" i="44"/>
  <c r="F40" i="44"/>
  <c r="E40" i="44"/>
  <c r="D40" i="44"/>
  <c r="C40" i="44"/>
  <c r="G39" i="44"/>
  <c r="E39" i="44"/>
  <c r="C39" i="44"/>
  <c r="H38" i="44"/>
  <c r="G38" i="44"/>
  <c r="F38" i="44"/>
  <c r="E38" i="44"/>
  <c r="D38" i="44"/>
  <c r="C38" i="44"/>
  <c r="H37" i="44"/>
  <c r="G37" i="44"/>
  <c r="F37" i="44"/>
  <c r="E37" i="44"/>
  <c r="H36" i="44"/>
  <c r="G36" i="44"/>
  <c r="F36" i="44"/>
  <c r="E36" i="44"/>
  <c r="D36" i="44"/>
  <c r="C36" i="44"/>
  <c r="H35" i="44"/>
  <c r="G35" i="44"/>
  <c r="F35" i="44"/>
  <c r="E35" i="44"/>
  <c r="D35" i="44"/>
  <c r="C35" i="44"/>
  <c r="H34" i="44"/>
  <c r="G34" i="44"/>
  <c r="F34" i="44"/>
  <c r="E34" i="44"/>
  <c r="D34" i="44"/>
  <c r="C34" i="44"/>
  <c r="H33" i="44"/>
  <c r="G33" i="44"/>
  <c r="F33" i="44"/>
  <c r="E33" i="44"/>
  <c r="D33" i="44"/>
  <c r="C33" i="44"/>
  <c r="H32" i="44"/>
  <c r="G32" i="44"/>
  <c r="F32" i="44"/>
  <c r="E32" i="44"/>
  <c r="D32" i="44"/>
  <c r="C32" i="44"/>
  <c r="H31" i="44"/>
  <c r="G31" i="44"/>
  <c r="F31" i="44"/>
  <c r="E31" i="44"/>
  <c r="D31" i="44"/>
  <c r="C31" i="44"/>
  <c r="H30" i="44"/>
  <c r="G30" i="44"/>
  <c r="F30" i="44"/>
  <c r="E30" i="44"/>
  <c r="D30" i="44"/>
  <c r="C30" i="44"/>
  <c r="G29" i="44"/>
  <c r="E29" i="44"/>
  <c r="C29" i="44"/>
  <c r="H28" i="44"/>
  <c r="G28" i="44"/>
  <c r="F28" i="44"/>
  <c r="E28" i="44"/>
  <c r="D28" i="44"/>
  <c r="C28" i="44"/>
  <c r="H27" i="44"/>
  <c r="G27" i="44"/>
  <c r="F27" i="44"/>
  <c r="E27" i="44"/>
  <c r="D27" i="44"/>
  <c r="C27" i="44"/>
  <c r="H26" i="44"/>
  <c r="G26" i="44"/>
  <c r="F26" i="44"/>
  <c r="E26" i="44"/>
  <c r="D26" i="44"/>
  <c r="C26" i="44"/>
  <c r="G25" i="44"/>
  <c r="C25" i="44"/>
  <c r="B11" i="13" s="1"/>
  <c r="H24" i="44"/>
  <c r="G24" i="44"/>
  <c r="F24" i="44"/>
  <c r="E24" i="44"/>
  <c r="D24" i="44"/>
  <c r="C24" i="44"/>
  <c r="H23" i="44"/>
  <c r="G23" i="44"/>
  <c r="F23" i="44"/>
  <c r="E23" i="44"/>
  <c r="D23" i="44"/>
  <c r="C23" i="44"/>
  <c r="H22" i="44"/>
  <c r="G22" i="44"/>
  <c r="F22" i="44"/>
  <c r="E22" i="44"/>
  <c r="D22" i="44"/>
  <c r="C22" i="44"/>
  <c r="D21" i="44"/>
  <c r="C21" i="44"/>
  <c r="H20" i="44"/>
  <c r="G20" i="44"/>
  <c r="F20" i="44"/>
  <c r="E20" i="44"/>
  <c r="D20" i="44"/>
  <c r="C20" i="44"/>
  <c r="H18" i="44"/>
  <c r="F18" i="44"/>
  <c r="H17" i="44"/>
  <c r="G17" i="44"/>
  <c r="F17" i="44"/>
  <c r="C17" i="44"/>
  <c r="H16" i="44"/>
  <c r="G16" i="44"/>
  <c r="F16" i="44"/>
  <c r="E16" i="44"/>
  <c r="D16" i="44"/>
  <c r="C16" i="44"/>
  <c r="H15" i="44"/>
  <c r="G15" i="44"/>
  <c r="F15" i="44"/>
  <c r="E14" i="44"/>
  <c r="H13" i="44"/>
  <c r="G13" i="44"/>
  <c r="F13" i="44"/>
  <c r="E13" i="44"/>
  <c r="D13" i="44"/>
  <c r="C13" i="44"/>
  <c r="H12" i="44"/>
  <c r="G12" i="44"/>
  <c r="F12" i="44"/>
  <c r="E12" i="44"/>
  <c r="D12" i="44"/>
  <c r="C12" i="44"/>
  <c r="H11" i="44"/>
  <c r="G11" i="44"/>
  <c r="F11" i="44"/>
  <c r="E11" i="44"/>
  <c r="D11" i="44"/>
  <c r="C11" i="44"/>
  <c r="H10" i="44"/>
  <c r="G10" i="44"/>
  <c r="F10" i="44"/>
  <c r="E10" i="44"/>
  <c r="D10" i="44"/>
  <c r="C10" i="44"/>
  <c r="H9" i="44"/>
  <c r="G9" i="44"/>
  <c r="F9" i="44"/>
  <c r="E9" i="44"/>
  <c r="D9" i="44"/>
  <c r="C9" i="44"/>
  <c r="H8" i="44"/>
  <c r="G8" i="44"/>
  <c r="F8" i="44"/>
  <c r="E8" i="44"/>
  <c r="D8" i="44"/>
  <c r="C8" i="44"/>
  <c r="J78" i="26"/>
  <c r="I78" i="26"/>
  <c r="H78" i="26"/>
  <c r="G78" i="26"/>
  <c r="F78" i="26"/>
  <c r="E78" i="26"/>
  <c r="D78" i="26"/>
  <c r="C78" i="26"/>
  <c r="J53" i="26"/>
  <c r="I53" i="26"/>
  <c r="H53" i="26"/>
  <c r="G53" i="26"/>
  <c r="F53" i="26"/>
  <c r="E53" i="26"/>
  <c r="D53" i="26"/>
  <c r="C53" i="26"/>
  <c r="F25" i="26"/>
  <c r="F28" i="26" s="1"/>
  <c r="F29" i="26" s="1"/>
  <c r="E25" i="26"/>
  <c r="E28" i="26" s="1"/>
  <c r="E29" i="26" s="1"/>
  <c r="D25" i="26"/>
  <c r="D28" i="26" s="1"/>
  <c r="D29" i="26" s="1"/>
  <c r="C25" i="26"/>
  <c r="C28" i="26" s="1"/>
  <c r="C29" i="26" s="1"/>
  <c r="F20" i="26"/>
  <c r="E20" i="26"/>
  <c r="D20" i="26"/>
  <c r="C20" i="26"/>
  <c r="J43" i="7"/>
  <c r="I43" i="7"/>
  <c r="H43" i="7"/>
  <c r="G43" i="7"/>
  <c r="F43" i="7"/>
  <c r="E43" i="7"/>
  <c r="D43" i="7"/>
  <c r="C43" i="7"/>
  <c r="F15" i="7"/>
  <c r="E15" i="7"/>
  <c r="D15" i="7"/>
  <c r="C15" i="7"/>
  <c r="F10" i="7"/>
  <c r="E10" i="7"/>
  <c r="D10" i="7"/>
  <c r="C10" i="7"/>
  <c r="G55" i="6"/>
  <c r="F55" i="6"/>
  <c r="E55" i="6"/>
  <c r="D55" i="6"/>
  <c r="C55" i="6"/>
  <c r="H54" i="6"/>
  <c r="H49" i="6"/>
  <c r="H48" i="6"/>
  <c r="H47" i="6"/>
  <c r="H46" i="6"/>
  <c r="H45" i="6"/>
  <c r="H44" i="6"/>
  <c r="H43" i="6"/>
  <c r="H42" i="6"/>
  <c r="H41" i="6"/>
  <c r="H40" i="6"/>
  <c r="H39" i="6"/>
  <c r="H38" i="6"/>
  <c r="H37" i="6"/>
  <c r="H36" i="6"/>
  <c r="H35" i="6"/>
  <c r="O25" i="6"/>
  <c r="N25" i="6"/>
  <c r="M25" i="6"/>
  <c r="L25" i="6"/>
  <c r="G25" i="6"/>
  <c r="F25" i="6"/>
  <c r="E25" i="6"/>
  <c r="D25" i="6"/>
  <c r="C25" i="6"/>
  <c r="P24" i="6"/>
  <c r="H24" i="6"/>
  <c r="P23" i="6"/>
  <c r="H23" i="6"/>
  <c r="P22" i="6"/>
  <c r="H22" i="6"/>
  <c r="P21" i="6"/>
  <c r="H21" i="6"/>
  <c r="P20" i="6"/>
  <c r="H20" i="6"/>
  <c r="P19" i="6"/>
  <c r="H19" i="6"/>
  <c r="P18" i="6"/>
  <c r="H18" i="6"/>
  <c r="P17" i="6"/>
  <c r="H17" i="6"/>
  <c r="P16" i="6"/>
  <c r="H16" i="6"/>
  <c r="P15" i="6"/>
  <c r="H15" i="6"/>
  <c r="P14" i="6"/>
  <c r="H14" i="6"/>
  <c r="P13" i="6"/>
  <c r="H13" i="6"/>
  <c r="P12" i="6"/>
  <c r="H12" i="6"/>
  <c r="P11" i="6"/>
  <c r="H11" i="6"/>
  <c r="P10" i="6"/>
  <c r="H10" i="6"/>
  <c r="P9" i="6"/>
  <c r="H9" i="6"/>
  <c r="E31" i="5"/>
  <c r="D31" i="5"/>
  <c r="C31" i="5"/>
  <c r="K18" i="5"/>
  <c r="J18" i="5"/>
  <c r="I18" i="5"/>
  <c r="H18" i="5"/>
  <c r="G18" i="5"/>
  <c r="F18" i="5"/>
  <c r="E18" i="5"/>
  <c r="D18" i="5"/>
  <c r="C18" i="5"/>
  <c r="F78" i="1"/>
  <c r="E78" i="1"/>
  <c r="E81" i="1" s="1"/>
  <c r="D78" i="1"/>
  <c r="D81" i="1" s="1"/>
  <c r="C78" i="1"/>
  <c r="C81" i="1" s="1"/>
  <c r="F72" i="1"/>
  <c r="E72" i="1"/>
  <c r="D72" i="1"/>
  <c r="C72" i="1"/>
  <c r="F61" i="1"/>
  <c r="E61" i="1"/>
  <c r="D61" i="1"/>
  <c r="C61" i="1"/>
  <c r="F53" i="1"/>
  <c r="E53" i="1"/>
  <c r="E54" i="1" s="1"/>
  <c r="D53" i="1"/>
  <c r="D54" i="1" s="1"/>
  <c r="C53" i="1"/>
  <c r="C54" i="1" s="1"/>
  <c r="F47" i="1"/>
  <c r="E47" i="1"/>
  <c r="D47" i="1"/>
  <c r="C47" i="1"/>
  <c r="F40" i="1"/>
  <c r="E40" i="1"/>
  <c r="D40" i="1"/>
  <c r="C40" i="1"/>
  <c r="F31" i="1"/>
  <c r="E31" i="1"/>
  <c r="D31" i="1"/>
  <c r="C31" i="1"/>
  <c r="F28" i="1"/>
  <c r="E28" i="1"/>
  <c r="D28" i="1"/>
  <c r="C28" i="1"/>
  <c r="F24" i="1"/>
  <c r="E24" i="1"/>
  <c r="D24" i="1"/>
  <c r="C24" i="1"/>
  <c r="F17" i="1"/>
  <c r="E17" i="1"/>
  <c r="D17" i="1"/>
  <c r="C17" i="1"/>
  <c r="F13" i="1"/>
  <c r="E13" i="1"/>
  <c r="E18" i="1" s="1"/>
  <c r="D13" i="1"/>
  <c r="D18" i="1" s="1"/>
  <c r="C13" i="1"/>
  <c r="C18" i="1" s="1"/>
  <c r="F33" i="2"/>
  <c r="E33" i="2"/>
  <c r="D33" i="2"/>
  <c r="C33" i="2"/>
  <c r="F29" i="2"/>
  <c r="E29" i="2"/>
  <c r="D29" i="2"/>
  <c r="C29" i="2"/>
  <c r="F26" i="2"/>
  <c r="F43" i="2" s="1"/>
  <c r="E26" i="2"/>
  <c r="E43" i="2" s="1"/>
  <c r="D26" i="2"/>
  <c r="D43" i="2" s="1"/>
  <c r="C26" i="2"/>
  <c r="C43" i="2" s="1"/>
  <c r="F15" i="2"/>
  <c r="E15" i="2"/>
  <c r="E16" i="2" s="1"/>
  <c r="E17" i="9" s="1"/>
  <c r="D15" i="2"/>
  <c r="C15" i="2"/>
  <c r="C16" i="2" s="1"/>
  <c r="F44" i="3"/>
  <c r="F16" i="9" s="1"/>
  <c r="I20" i="4" s="1"/>
  <c r="E44" i="3"/>
  <c r="D44" i="3"/>
  <c r="D16" i="9" s="1"/>
  <c r="E20" i="4" s="1"/>
  <c r="C44" i="3"/>
  <c r="F41" i="3"/>
  <c r="F15" i="9" s="1"/>
  <c r="E41" i="3"/>
  <c r="D41" i="3"/>
  <c r="D15" i="9" s="1"/>
  <c r="C41" i="3"/>
  <c r="F39" i="3"/>
  <c r="F14" i="9" s="1"/>
  <c r="H12" i="4" s="1"/>
  <c r="E39" i="3"/>
  <c r="D39" i="3"/>
  <c r="D14" i="9" s="1"/>
  <c r="D12" i="4" s="1"/>
  <c r="C39" i="3"/>
  <c r="F34" i="3"/>
  <c r="F13" i="9" s="1"/>
  <c r="E34" i="3"/>
  <c r="E45" i="3" s="1"/>
  <c r="E47" i="2" s="1"/>
  <c r="D34" i="3"/>
  <c r="D13" i="9" s="1"/>
  <c r="C34" i="3"/>
  <c r="C29" i="3"/>
  <c r="F17" i="3"/>
  <c r="F9" i="9" s="1"/>
  <c r="H11" i="4" s="1"/>
  <c r="E17" i="3"/>
  <c r="D17" i="3"/>
  <c r="D9" i="9" s="1"/>
  <c r="C17" i="3"/>
  <c r="C45" i="3" s="1"/>
  <c r="F22" i="9"/>
  <c r="E22" i="9"/>
  <c r="D22" i="9"/>
  <c r="C22" i="9"/>
  <c r="F21" i="9"/>
  <c r="E21" i="9"/>
  <c r="D21" i="9"/>
  <c r="C21" i="9"/>
  <c r="F20" i="9"/>
  <c r="E20" i="9"/>
  <c r="D20" i="9"/>
  <c r="C20" i="9"/>
  <c r="E16" i="9"/>
  <c r="G20" i="4" s="1"/>
  <c r="C16" i="9"/>
  <c r="E15" i="9"/>
  <c r="C15" i="9"/>
  <c r="E14" i="9"/>
  <c r="F12" i="4" s="1"/>
  <c r="C14" i="9"/>
  <c r="B12" i="4" s="1"/>
  <c r="E13" i="9"/>
  <c r="C13" i="9"/>
  <c r="F12" i="9"/>
  <c r="E12" i="9"/>
  <c r="D12" i="9"/>
  <c r="C12" i="9"/>
  <c r="F11" i="9"/>
  <c r="E11" i="9"/>
  <c r="D11" i="9"/>
  <c r="C11" i="9"/>
  <c r="F10" i="9"/>
  <c r="E10" i="9"/>
  <c r="D10" i="9"/>
  <c r="C10" i="9"/>
  <c r="E9" i="9"/>
  <c r="C9" i="9"/>
  <c r="F8" i="9"/>
  <c r="E8" i="9"/>
  <c r="D8" i="9"/>
  <c r="C8" i="9"/>
  <c r="V21" i="4"/>
  <c r="T21" i="4"/>
  <c r="R21" i="4"/>
  <c r="P21" i="4"/>
  <c r="I22" i="4"/>
  <c r="G22" i="4"/>
  <c r="E22" i="4"/>
  <c r="C22" i="4"/>
  <c r="I21" i="4"/>
  <c r="G21" i="4"/>
  <c r="E21" i="4"/>
  <c r="C21" i="4"/>
  <c r="V18" i="4"/>
  <c r="V23" i="4" s="1"/>
  <c r="R18" i="4"/>
  <c r="H16" i="4"/>
  <c r="F16" i="4"/>
  <c r="D16" i="4"/>
  <c r="B16" i="4"/>
  <c r="B14" i="4"/>
  <c r="I13" i="4"/>
  <c r="H13" i="4"/>
  <c r="G13" i="4"/>
  <c r="F13" i="4"/>
  <c r="E13" i="4"/>
  <c r="D13" i="4"/>
  <c r="C13" i="4"/>
  <c r="B13" i="4"/>
  <c r="O12" i="4"/>
  <c r="E18" i="14" l="1"/>
  <c r="E15" i="44"/>
  <c r="D18" i="9"/>
  <c r="C47" i="2"/>
  <c r="C45" i="19"/>
  <c r="G45" i="19"/>
  <c r="E18" i="9"/>
  <c r="F14" i="4"/>
  <c r="F11" i="13"/>
  <c r="O16" i="4"/>
  <c r="G14" i="44"/>
  <c r="F13" i="13"/>
  <c r="F25" i="44"/>
  <c r="E11" i="13" s="1"/>
  <c r="E67" i="14"/>
  <c r="F45" i="43"/>
  <c r="H102" i="43"/>
  <c r="C18" i="20"/>
  <c r="C13" i="21"/>
  <c r="G18" i="20"/>
  <c r="G45" i="20" s="1"/>
  <c r="G45" i="21" s="1"/>
  <c r="G13" i="21"/>
  <c r="F45" i="17"/>
  <c r="F45" i="3"/>
  <c r="D45" i="44"/>
  <c r="C12" i="13" s="1"/>
  <c r="F18" i="9"/>
  <c r="D45" i="3"/>
  <c r="D14" i="4"/>
  <c r="S16" i="4"/>
  <c r="C18" i="9"/>
  <c r="D16" i="2"/>
  <c r="D48" i="1"/>
  <c r="C48" i="1"/>
  <c r="H60" i="44"/>
  <c r="G19" i="14"/>
  <c r="D29" i="44"/>
  <c r="D45" i="14"/>
  <c r="H29" i="44"/>
  <c r="H45" i="14"/>
  <c r="F44" i="44"/>
  <c r="D67" i="14"/>
  <c r="H67" i="14"/>
  <c r="G67" i="14"/>
  <c r="E17" i="21"/>
  <c r="C41" i="20"/>
  <c r="C41" i="21" s="1"/>
  <c r="C27" i="21"/>
  <c r="G41" i="20"/>
  <c r="G41" i="21" s="1"/>
  <c r="G27" i="21"/>
  <c r="C18" i="17"/>
  <c r="C45" i="17" s="1"/>
  <c r="G18" i="17"/>
  <c r="G45" i="17" s="1"/>
  <c r="H45" i="17"/>
  <c r="C30" i="21"/>
  <c r="G30" i="21"/>
  <c r="C45" i="18"/>
  <c r="G45" i="18"/>
  <c r="H18" i="18"/>
  <c r="H45" i="18" s="1"/>
  <c r="D41" i="18"/>
  <c r="D45" i="18" s="1"/>
  <c r="H41" i="18"/>
  <c r="F39" i="44"/>
  <c r="E18" i="20"/>
  <c r="E45" i="20" s="1"/>
  <c r="E45" i="21" s="1"/>
  <c r="E13" i="21"/>
  <c r="S12" i="4"/>
  <c r="H14" i="4"/>
  <c r="F16" i="2"/>
  <c r="E48" i="1"/>
  <c r="H19" i="14"/>
  <c r="F45" i="14"/>
  <c r="F51" i="14" s="1"/>
  <c r="F29" i="44"/>
  <c r="D44" i="44"/>
  <c r="H44" i="44"/>
  <c r="F67" i="14"/>
  <c r="C67" i="14"/>
  <c r="C17" i="21"/>
  <c r="G17" i="21"/>
  <c r="E41" i="20"/>
  <c r="E41" i="21" s="1"/>
  <c r="E27" i="21"/>
  <c r="E18" i="17"/>
  <c r="E45" i="17" s="1"/>
  <c r="D45" i="17"/>
  <c r="E30" i="21"/>
  <c r="E45" i="18"/>
  <c r="F41" i="18"/>
  <c r="F45" i="18" s="1"/>
  <c r="H120" i="43"/>
  <c r="H130" i="43"/>
  <c r="E137" i="43"/>
  <c r="D41" i="20"/>
  <c r="D41" i="21" s="1"/>
  <c r="H41" i="20"/>
  <c r="H41" i="21" s="1"/>
  <c r="F14" i="13"/>
  <c r="C89" i="43"/>
  <c r="H95" i="43"/>
  <c r="F41" i="20"/>
  <c r="F41" i="21" s="1"/>
  <c r="C23" i="4"/>
  <c r="E23" i="9"/>
  <c r="C17" i="9"/>
  <c r="D17" i="9"/>
  <c r="D23" i="9" s="1"/>
  <c r="C52" i="2"/>
  <c r="C53" i="2" s="1"/>
  <c r="E52" i="2"/>
  <c r="E53" i="2" s="1"/>
  <c r="D52" i="2"/>
  <c r="D53" i="2" s="1"/>
  <c r="F52" i="2"/>
  <c r="F53" i="2" s="1"/>
  <c r="H18" i="4"/>
  <c r="D11" i="4"/>
  <c r="G23" i="4"/>
  <c r="B11" i="4"/>
  <c r="F11" i="4"/>
  <c r="E23" i="4"/>
  <c r="I23" i="4"/>
  <c r="D14" i="8"/>
  <c r="H25" i="6"/>
  <c r="P25" i="6"/>
  <c r="H55" i="6"/>
  <c r="R23" i="4"/>
  <c r="F54" i="1"/>
  <c r="F81" i="1"/>
  <c r="F18" i="1"/>
  <c r="F48" i="1"/>
  <c r="Q11" i="4"/>
  <c r="D73" i="1"/>
  <c r="Q13" i="4"/>
  <c r="S13" i="4"/>
  <c r="C73" i="1"/>
  <c r="C83" i="1" s="1"/>
  <c r="O11" i="4"/>
  <c r="E73" i="1"/>
  <c r="S11" i="4"/>
  <c r="Q14" i="4"/>
  <c r="U14" i="4"/>
  <c r="D82" i="1"/>
  <c r="Q15" i="4"/>
  <c r="F82" i="1"/>
  <c r="O14" i="4"/>
  <c r="S14" i="4"/>
  <c r="C82" i="1"/>
  <c r="O15" i="4"/>
  <c r="E82" i="1"/>
  <c r="S15" i="4"/>
  <c r="Q12" i="4"/>
  <c r="U12" i="4"/>
  <c r="Q16" i="4"/>
  <c r="U16" i="4"/>
  <c r="P18" i="4"/>
  <c r="T18" i="4"/>
  <c r="T23" i="4" s="1"/>
  <c r="C67" i="43"/>
  <c r="C67" i="44" s="1"/>
  <c r="E67" i="43"/>
  <c r="E67" i="44" s="1"/>
  <c r="F19" i="43"/>
  <c r="F51" i="43" s="1"/>
  <c r="C45" i="43"/>
  <c r="C45" i="44" s="1"/>
  <c r="B12" i="13" s="1"/>
  <c r="E45" i="43"/>
  <c r="E45" i="44" s="1"/>
  <c r="D12" i="13" s="1"/>
  <c r="G45" i="43"/>
  <c r="H45" i="43"/>
  <c r="D67" i="43"/>
  <c r="D67" i="44" s="1"/>
  <c r="F67" i="43"/>
  <c r="F67" i="44" s="1"/>
  <c r="G67" i="43"/>
  <c r="G67" i="44" s="1"/>
  <c r="G89" i="43"/>
  <c r="G121" i="43" s="1"/>
  <c r="H99" i="43"/>
  <c r="F115" i="43"/>
  <c r="H109" i="43"/>
  <c r="H114" i="43"/>
  <c r="H115" i="43" s="1"/>
  <c r="D137" i="43"/>
  <c r="F137" i="43"/>
  <c r="C115" i="43"/>
  <c r="E115" i="43"/>
  <c r="G115" i="43"/>
  <c r="H137" i="43"/>
  <c r="H67" i="43"/>
  <c r="F89" i="43"/>
  <c r="D115" i="43"/>
  <c r="D121" i="43" s="1"/>
  <c r="H51" i="43"/>
  <c r="H136" i="43"/>
  <c r="H84" i="43"/>
  <c r="C45" i="20"/>
  <c r="C18" i="21"/>
  <c r="G18" i="21"/>
  <c r="D45" i="20"/>
  <c r="D18" i="21"/>
  <c r="F45" i="20"/>
  <c r="F18" i="21"/>
  <c r="H45" i="20"/>
  <c r="H18" i="21"/>
  <c r="C15" i="44"/>
  <c r="D18" i="43"/>
  <c r="D19" i="43" s="1"/>
  <c r="D51" i="43" s="1"/>
  <c r="C18" i="43"/>
  <c r="C19" i="43" s="1"/>
  <c r="C51" i="43" s="1"/>
  <c r="E18" i="43"/>
  <c r="E19" i="43" s="1"/>
  <c r="E51" i="43" s="1"/>
  <c r="D19" i="14"/>
  <c r="C19" i="14"/>
  <c r="E19" i="14"/>
  <c r="D15" i="44"/>
  <c r="E88" i="43"/>
  <c r="D47" i="2" l="1"/>
  <c r="F51" i="44"/>
  <c r="F45" i="21"/>
  <c r="C45" i="21"/>
  <c r="U13" i="4"/>
  <c r="F17" i="9"/>
  <c r="F23" i="9" s="1"/>
  <c r="H51" i="14"/>
  <c r="H19" i="44"/>
  <c r="E18" i="21"/>
  <c r="O13" i="4"/>
  <c r="F47" i="2"/>
  <c r="F45" i="44"/>
  <c r="E12" i="13" s="1"/>
  <c r="G51" i="14"/>
  <c r="D45" i="21"/>
  <c r="G19" i="44"/>
  <c r="P23" i="4"/>
  <c r="U11" i="4"/>
  <c r="C23" i="9"/>
  <c r="D18" i="4"/>
  <c r="D24" i="4" s="1"/>
  <c r="H24" i="4"/>
  <c r="B18" i="4"/>
  <c r="B24" i="4" s="1"/>
  <c r="F18" i="4"/>
  <c r="F24" i="4" s="1"/>
  <c r="F73" i="1"/>
  <c r="U15" i="4"/>
  <c r="S17" i="4"/>
  <c r="S24" i="4" s="1"/>
  <c r="O17" i="4"/>
  <c r="D83" i="1"/>
  <c r="E83" i="1"/>
  <c r="Q17" i="4"/>
  <c r="Q24" i="4" s="1"/>
  <c r="G45" i="44"/>
  <c r="F19" i="44"/>
  <c r="E10" i="13" s="1"/>
  <c r="E15" i="13" s="1"/>
  <c r="F121" i="43"/>
  <c r="G51" i="43"/>
  <c r="G51" i="44" s="1"/>
  <c r="H45" i="44"/>
  <c r="H51" i="44"/>
  <c r="H67" i="44"/>
  <c r="E18" i="44"/>
  <c r="D18" i="44"/>
  <c r="H45" i="21"/>
  <c r="C18" i="44"/>
  <c r="C51" i="14"/>
  <c r="C51" i="44" s="1"/>
  <c r="C19" i="44"/>
  <c r="D51" i="14"/>
  <c r="D51" i="44" s="1"/>
  <c r="D19" i="44"/>
  <c r="C10" i="13" s="1"/>
  <c r="C15" i="13" s="1"/>
  <c r="E51" i="14"/>
  <c r="E51" i="44" s="1"/>
  <c r="E19" i="44"/>
  <c r="D10" i="13" s="1"/>
  <c r="D15" i="13" s="1"/>
  <c r="H88" i="43"/>
  <c r="E89" i="43"/>
  <c r="F10" i="13" l="1"/>
  <c r="O24" i="4"/>
  <c r="U17" i="4"/>
  <c r="U24" i="4" s="1"/>
  <c r="F12" i="13"/>
  <c r="F83" i="1"/>
  <c r="B10" i="13"/>
  <c r="B15" i="13" s="1"/>
  <c r="E121" i="43"/>
  <c r="H89" i="43"/>
  <c r="H121" i="43" s="1"/>
  <c r="F15" i="13" l="1"/>
</calcChain>
</file>

<file path=xl/sharedStrings.xml><?xml version="1.0" encoding="utf-8"?>
<sst xmlns="http://schemas.openxmlformats.org/spreadsheetml/2006/main" count="2280" uniqueCount="703">
  <si>
    <t>Kiadások</t>
  </si>
  <si>
    <t>Megnevezés</t>
  </si>
  <si>
    <t xml:space="preserve">Eredeti előírányzat </t>
  </si>
  <si>
    <t>Törvény szerinti illetmények, munkabérek</t>
  </si>
  <si>
    <t>Közlekedési költségtérítés</t>
  </si>
  <si>
    <t>Személyi juttatások</t>
  </si>
  <si>
    <t>Munkaadót terhelő járulékok szociális hozzájárulási adó</t>
  </si>
  <si>
    <t>Szakmai anyagok</t>
  </si>
  <si>
    <t>Üzemeltetési anyagok</t>
  </si>
  <si>
    <t>Készletbeszerzés</t>
  </si>
  <si>
    <t>Informatikai szolgáltatás igénybevétele</t>
  </si>
  <si>
    <t>Egyéb, kommunikációs szolgáltatások</t>
  </si>
  <si>
    <t>Kommunikációs szolgáltatások</t>
  </si>
  <si>
    <t>Közüzemi díjak</t>
  </si>
  <si>
    <t>Bérleti és lízingdíj</t>
  </si>
  <si>
    <t>Egyéb szolgáltatások</t>
  </si>
  <si>
    <t>Szolgáltatási kiadások</t>
  </si>
  <si>
    <t>Céljuttatás, projekt prémium</t>
  </si>
  <si>
    <t>Béren kívüli juttatás</t>
  </si>
  <si>
    <t>Kiküldetések, propaganda</t>
  </si>
  <si>
    <t>Szakmár Község Önkormányzata</t>
  </si>
  <si>
    <t>Válaszott tisztségviselők juttatásai</t>
  </si>
  <si>
    <t>Külső személyi juttatások</t>
  </si>
  <si>
    <t>Vásárolt élelmezés</t>
  </si>
  <si>
    <t>Karbantartás kisjavítás</t>
  </si>
  <si>
    <t>Különféle befizetések és dologi kiadások /áfa/</t>
  </si>
  <si>
    <t>Egyéb dologi kiadások</t>
  </si>
  <si>
    <t>Egyéb működési célú kiadások</t>
  </si>
  <si>
    <t>Ingatlanok beszerzése</t>
  </si>
  <si>
    <t>Informatikai eszközök beszerzése</t>
  </si>
  <si>
    <t>Beruházási célú előzetesen felszámított áfa</t>
  </si>
  <si>
    <t>Beruházások</t>
  </si>
  <si>
    <t>Ingatlanok felújítása</t>
  </si>
  <si>
    <t>Informatikai eszközök felújítása</t>
  </si>
  <si>
    <t>Egyéb tárgyi eszközök felújítása</t>
  </si>
  <si>
    <t>Felújítási célú előzetesen felszámított áfa</t>
  </si>
  <si>
    <t>Felújítások</t>
  </si>
  <si>
    <t xml:space="preserve">Költségvetési kiadások </t>
  </si>
  <si>
    <t>Központi, irányítószervi támogatások folyósítása</t>
  </si>
  <si>
    <t>Pénzeszköz betétként elhelyezése</t>
  </si>
  <si>
    <t>Belföldi finanszírozás kiadásai</t>
  </si>
  <si>
    <t>Pénzügyi lízing kiadásai</t>
  </si>
  <si>
    <t>Finanszírozási kiadások</t>
  </si>
  <si>
    <t>Összesen:</t>
  </si>
  <si>
    <t>Szakmár Község Önkormányzat</t>
  </si>
  <si>
    <t>Bevételek</t>
  </si>
  <si>
    <t>Szociális gyermekjóléti és gyermekétkeztetési feladatainak támogtása</t>
  </si>
  <si>
    <t>Kulturális feladatainak támogatása</t>
  </si>
  <si>
    <t>Működési célű központosított előírányzatok</t>
  </si>
  <si>
    <t>Önkormányzati hivatal működésének támogatása</t>
  </si>
  <si>
    <t>Település - üzemeltetés</t>
  </si>
  <si>
    <t xml:space="preserve">Egyéb önkormányzati </t>
  </si>
  <si>
    <t>Óvoda bértámogatása</t>
  </si>
  <si>
    <t>Óvoda működésének támogatása</t>
  </si>
  <si>
    <t>Köznevelési feladatok összesen</t>
  </si>
  <si>
    <t>Helyi önkormányzatok működésének támogatása összesen</t>
  </si>
  <si>
    <t>Szociális étkeztetés</t>
  </si>
  <si>
    <t>Házi segítségnyújtás</t>
  </si>
  <si>
    <t xml:space="preserve">Falugondnoki vagy tanyagondnoki </t>
  </si>
  <si>
    <t>Gyermekétkeztetés  - dolgozók bértámogatása</t>
  </si>
  <si>
    <t>Nyilvános könyvtári és közművelődési támogatás</t>
  </si>
  <si>
    <t>Lakott területekkel kapcsolatos feladatok támogatása</t>
  </si>
  <si>
    <t>Gyermekétkeztetés - üzemeltetési támogatás</t>
  </si>
  <si>
    <t>Társadalombiztosítási Alaptól</t>
  </si>
  <si>
    <t>Elkülönített állami pénzalapoktól</t>
  </si>
  <si>
    <t>Felhalmozási célú  támogatások bevételei államháztartáson belülről</t>
  </si>
  <si>
    <t>Gépjárműadók</t>
  </si>
  <si>
    <t>Vagyoni típusú adók /kommunális adó</t>
  </si>
  <si>
    <t>Értékesítési és forgalmi adók/iparűzési adó</t>
  </si>
  <si>
    <t>Egyéb szolgáltatási adók/ talajterhelési díj</t>
  </si>
  <si>
    <t>Közhatalmi bevételek</t>
  </si>
  <si>
    <t>Szolgáltatások ellenértéke</t>
  </si>
  <si>
    <t>Önkormányzati lakás bérleti díja</t>
  </si>
  <si>
    <t>Művelődési ház bérleti díja</t>
  </si>
  <si>
    <t>Földek bérleti díja</t>
  </si>
  <si>
    <t>Vízmű-eszközhasználat</t>
  </si>
  <si>
    <t>Piaci helypénz</t>
  </si>
  <si>
    <t>Sírhely, ravatalozó használati díj</t>
  </si>
  <si>
    <t>Ellátási díjak</t>
  </si>
  <si>
    <t>Kiszámlázott áfa</t>
  </si>
  <si>
    <t>Működési bevételek</t>
  </si>
  <si>
    <t>Kamatbevételek</t>
  </si>
  <si>
    <t>Kiadás</t>
  </si>
  <si>
    <t xml:space="preserve">Óvoda </t>
  </si>
  <si>
    <t>Közös Hivatal</t>
  </si>
  <si>
    <t>Munkaadót terhelő adók</t>
  </si>
  <si>
    <t>Dologi kiadások</t>
  </si>
  <si>
    <t>Ellátottak pénzbeni juttatásai</t>
  </si>
  <si>
    <t>Működési célú támogatás államháztartáson kívülre</t>
  </si>
  <si>
    <t>Beruházás</t>
  </si>
  <si>
    <t>Működési célú támogatások államházatartáson belülről</t>
  </si>
  <si>
    <t>Működési célú átvett pénzeszközök</t>
  </si>
  <si>
    <t>Felhalmozási célú bevételek összesen</t>
  </si>
  <si>
    <t>Működési bevételek összesen</t>
  </si>
  <si>
    <t>Bevételek összesen</t>
  </si>
  <si>
    <t>Működési célú kiadások összesen</t>
  </si>
  <si>
    <t>Igazgatási feladatok</t>
  </si>
  <si>
    <t>Üdülői szolgáltatások</t>
  </si>
  <si>
    <t>Egészségügyi gondozás</t>
  </si>
  <si>
    <t>Tanyagondnoki szolgáltatás</t>
  </si>
  <si>
    <t>Könyvtári szolgáltatás</t>
  </si>
  <si>
    <t>Közfoglalkoztatás</t>
  </si>
  <si>
    <t>Étkeztetési feladatok</t>
  </si>
  <si>
    <t>Köztemető fenntartása</t>
  </si>
  <si>
    <t>Vagyonnal kapcsolatos gazdálkodás</t>
  </si>
  <si>
    <t>Közvilágítás</t>
  </si>
  <si>
    <t>Zölderület kezelés</t>
  </si>
  <si>
    <t>Város községgazdálkodás</t>
  </si>
  <si>
    <t>Sportlétesítmények</t>
  </si>
  <si>
    <t>Finanszírozási kiadás / Intézményi</t>
  </si>
  <si>
    <t>1. számú melléklet</t>
  </si>
  <si>
    <t>Felhalmozási célú kiadások öszesen</t>
  </si>
  <si>
    <t>Kiadások összesen</t>
  </si>
  <si>
    <t>bevételeinek és kiadásainak mérlege</t>
  </si>
  <si>
    <t>Összesen</t>
  </si>
  <si>
    <t>Költségvetési kiadások összesen</t>
  </si>
  <si>
    <t xml:space="preserve">Dologi kiadások </t>
  </si>
  <si>
    <t>Béren kívüli juttatások</t>
  </si>
  <si>
    <t>Szakmár Község Óvodája</t>
  </si>
  <si>
    <t>Közös Hivatal - Jegyző</t>
  </si>
  <si>
    <t xml:space="preserve">Kiküldetések, propaganda </t>
  </si>
  <si>
    <t xml:space="preserve">Közös Hivatal - Újtelek </t>
  </si>
  <si>
    <t>Közös Hivatal - Öregcsertő</t>
  </si>
  <si>
    <t>Közös Hivatal - Szakmár</t>
  </si>
  <si>
    <t>Szakmár</t>
  </si>
  <si>
    <t>Öregcsertő</t>
  </si>
  <si>
    <t>Újtelek</t>
  </si>
  <si>
    <t>Támogatás</t>
  </si>
  <si>
    <t>Hivatal költsége</t>
  </si>
  <si>
    <t>Jegyző költsége</t>
  </si>
  <si>
    <t xml:space="preserve">Szakmár Község Önkormányzata </t>
  </si>
  <si>
    <t>Szakmár Községi Önkormányzat</t>
  </si>
  <si>
    <t>2. számú melléklet</t>
  </si>
  <si>
    <t>Eredeti előirányzat</t>
  </si>
  <si>
    <t>Helyi önkormányzatok működésének általános támogatása</t>
  </si>
  <si>
    <t>Köznevelési feladatainak támogatása</t>
  </si>
  <si>
    <t>Működési célú támogatások bevételei államháztartáson belülről</t>
  </si>
  <si>
    <t>Szociális, gyermekjóléti és gyermekétkeztetési feladatainak támogtása</t>
  </si>
  <si>
    <t>Helyi Önkormányzatoktól</t>
  </si>
  <si>
    <t>Támogatások összesen</t>
  </si>
  <si>
    <t>Egyéb közhatalmi bevételek  /igazgatási szolg díj, pótlék, bírság/</t>
  </si>
  <si>
    <t>Saját bevételek összesen</t>
  </si>
  <si>
    <t>2.1. mellékelet</t>
  </si>
  <si>
    <t>2.2. számú melléklet</t>
  </si>
  <si>
    <t>Létszám /fő/</t>
  </si>
  <si>
    <t xml:space="preserve">Személyi juttatások és munkaadókat terhelő járulékok </t>
  </si>
  <si>
    <t>3.2. számú melléklet</t>
  </si>
  <si>
    <t>4.2. számú melléklet</t>
  </si>
  <si>
    <t>4.1. számú melléklet</t>
  </si>
  <si>
    <t xml:space="preserve">Szakmár Közös Önkormányzati Hivatal </t>
  </si>
  <si>
    <t>Létszám: 5 fő</t>
  </si>
  <si>
    <t>Létszám: 2 fő</t>
  </si>
  <si>
    <t>Lakosok számának alakulása</t>
  </si>
  <si>
    <t>%</t>
  </si>
  <si>
    <t>Fő</t>
  </si>
  <si>
    <t>4. számú melléklet</t>
  </si>
  <si>
    <t>3.3 számú melléklet</t>
  </si>
  <si>
    <t>Intézményi ellátottak /Bursa/</t>
  </si>
  <si>
    <t>Egyéb nem intézményi /RSZS, temetési, átmeneti/</t>
  </si>
  <si>
    <t>Egyéb működési célú támogatások államháztartáson kívülre /orvosok, nonprofit szervezetek/</t>
  </si>
  <si>
    <t>Kiadások összesen:</t>
  </si>
  <si>
    <t>6. számú melléklet</t>
  </si>
  <si>
    <t>Nettó</t>
  </si>
  <si>
    <t>Áfa</t>
  </si>
  <si>
    <t>Felújítási költség</t>
  </si>
  <si>
    <t xml:space="preserve">Önerő </t>
  </si>
  <si>
    <t>Intézményi működési bevételek összesen</t>
  </si>
  <si>
    <t>Önkormányztok működési célú költségvetési támogtásai</t>
  </si>
  <si>
    <t>5. számú melléklet</t>
  </si>
  <si>
    <t>Óvoda</t>
  </si>
  <si>
    <t>Létszám / fő</t>
  </si>
  <si>
    <t>9. számú melléklet</t>
  </si>
  <si>
    <t>Adatok: Fő</t>
  </si>
  <si>
    <t xml:space="preserve"> - Polgármester</t>
  </si>
  <si>
    <t xml:space="preserve"> - Képviselők</t>
  </si>
  <si>
    <t xml:space="preserve"> - Óvoda pedagógus</t>
  </si>
  <si>
    <t xml:space="preserve"> - Óvoda vezető</t>
  </si>
  <si>
    <t xml:space="preserve"> - Óvodai segítők</t>
  </si>
  <si>
    <t xml:space="preserve"> - Jegyző</t>
  </si>
  <si>
    <t xml:space="preserve"> - Szakmár</t>
  </si>
  <si>
    <t xml:space="preserve"> - Öregcsertő</t>
  </si>
  <si>
    <t xml:space="preserve"> - Újtelek</t>
  </si>
  <si>
    <t>Előző évi pénzmaradvány igénybevétele</t>
  </si>
  <si>
    <t>Működési</t>
  </si>
  <si>
    <t>Felhalmozási</t>
  </si>
  <si>
    <t>Szoc. étkezés</t>
  </si>
  <si>
    <t>3. számú melléklet</t>
  </si>
  <si>
    <t>Kormányzati funkció</t>
  </si>
  <si>
    <t>011130</t>
  </si>
  <si>
    <t>081071</t>
  </si>
  <si>
    <t>082092</t>
  </si>
  <si>
    <t>074031</t>
  </si>
  <si>
    <t>081030</t>
  </si>
  <si>
    <t>Összesített</t>
  </si>
  <si>
    <t>K32 Kommunikációs szolgáltatások</t>
  </si>
  <si>
    <t>K33 Szolgáltatási kiadások</t>
  </si>
  <si>
    <t>K34 Kiküldetés</t>
  </si>
  <si>
    <t>K2 Járulékok</t>
  </si>
  <si>
    <t>Kormányzati funkciók</t>
  </si>
  <si>
    <t>K1101</t>
  </si>
  <si>
    <t>K1102</t>
  </si>
  <si>
    <t>Normatív Jutalom</t>
  </si>
  <si>
    <t>K1107</t>
  </si>
  <si>
    <t>K1109</t>
  </si>
  <si>
    <t>K11</t>
  </si>
  <si>
    <t>K121</t>
  </si>
  <si>
    <t>K122</t>
  </si>
  <si>
    <t>K123</t>
  </si>
  <si>
    <t>K12</t>
  </si>
  <si>
    <t>K1</t>
  </si>
  <si>
    <t>K21</t>
  </si>
  <si>
    <t>K23</t>
  </si>
  <si>
    <t>K24</t>
  </si>
  <si>
    <t>K27</t>
  </si>
  <si>
    <t>K2</t>
  </si>
  <si>
    <t>K312</t>
  </si>
  <si>
    <t>K31</t>
  </si>
  <si>
    <t>K321</t>
  </si>
  <si>
    <t>K322</t>
  </si>
  <si>
    <t>K32</t>
  </si>
  <si>
    <t>K331</t>
  </si>
  <si>
    <t>K334</t>
  </si>
  <si>
    <t>K33</t>
  </si>
  <si>
    <t>K341</t>
  </si>
  <si>
    <t>K351</t>
  </si>
  <si>
    <t>K3</t>
  </si>
  <si>
    <t>K355</t>
  </si>
  <si>
    <t>Egyéb dologi kiadás</t>
  </si>
  <si>
    <t>K35</t>
  </si>
  <si>
    <t>Működési áfa</t>
  </si>
  <si>
    <t>Egyéb jogviszonyban állók juttatásai - megbízási díjak</t>
  </si>
  <si>
    <t>Egyéb külső személyi juttatások, reprezentáció</t>
  </si>
  <si>
    <t>Szociális hozzájárulási adó</t>
  </si>
  <si>
    <t>Korkedvezményes biztosítási járulék</t>
  </si>
  <si>
    <t>Egészségügyi hozzájárulási adó</t>
  </si>
  <si>
    <t>K25</t>
  </si>
  <si>
    <t>Táppénzhozzájárulás</t>
  </si>
  <si>
    <t>Munkaadót terhelő szja</t>
  </si>
  <si>
    <t>Munkaadót terhelő járulékok, adók</t>
  </si>
  <si>
    <t>K311</t>
  </si>
  <si>
    <t>K11139</t>
  </si>
  <si>
    <t>Foglalkozatottak egyéb személyi juttatásai</t>
  </si>
  <si>
    <t>Karbantartás, kisjavítás</t>
  </si>
  <si>
    <t>B111</t>
  </si>
  <si>
    <t>B112</t>
  </si>
  <si>
    <t>B113</t>
  </si>
  <si>
    <t>Települési önkormányzatok szociális feladatainak támogatása</t>
  </si>
  <si>
    <t>B114</t>
  </si>
  <si>
    <t>B115</t>
  </si>
  <si>
    <t>B116</t>
  </si>
  <si>
    <t>B1605</t>
  </si>
  <si>
    <t>B1606</t>
  </si>
  <si>
    <t>B1607</t>
  </si>
  <si>
    <t>B16</t>
  </si>
  <si>
    <t>B21</t>
  </si>
  <si>
    <t>Felhalmozási célú önkormányzati támogatások</t>
  </si>
  <si>
    <t xml:space="preserve">Felhalmozási célú  önkormányzati támogatások </t>
  </si>
  <si>
    <t>Munkaügyi támogatás felhalmozási</t>
  </si>
  <si>
    <t>B25</t>
  </si>
  <si>
    <t>B343</t>
  </si>
  <si>
    <t>B35107</t>
  </si>
  <si>
    <t>B35</t>
  </si>
  <si>
    <t>Termékek és szolgáltatások adói</t>
  </si>
  <si>
    <t>B3603</t>
  </si>
  <si>
    <t>Igazgatási szolgáltatási díj</t>
  </si>
  <si>
    <t>Szabálysértési bírságok</t>
  </si>
  <si>
    <t>Egyéb közhatalmi bevételek  /pótlék, bírság/</t>
  </si>
  <si>
    <t>B36</t>
  </si>
  <si>
    <t>B3</t>
  </si>
  <si>
    <t>B402</t>
  </si>
  <si>
    <t>Szállásdíj - Óbánya</t>
  </si>
  <si>
    <t>Szállásdíj- Harkány</t>
  </si>
  <si>
    <t>Konyhai vendéglátás - vendég</t>
  </si>
  <si>
    <t>Konyhai vendéglátás - alkalmazott</t>
  </si>
  <si>
    <t>Konyha bérbeadás</t>
  </si>
  <si>
    <t>B4031</t>
  </si>
  <si>
    <t>B4039</t>
  </si>
  <si>
    <t>Egyéb közvetített szolgáltatások</t>
  </si>
  <si>
    <t>B403</t>
  </si>
  <si>
    <t>Közvetített szolgáltatások</t>
  </si>
  <si>
    <t>B404</t>
  </si>
  <si>
    <t xml:space="preserve">Tulajdonosi bevételek / bérleti díjak/ </t>
  </si>
  <si>
    <t>B405</t>
  </si>
  <si>
    <t>Étkezés Óvoda</t>
  </si>
  <si>
    <t>Étkezés Iskola</t>
  </si>
  <si>
    <t>B406</t>
  </si>
  <si>
    <t>B407</t>
  </si>
  <si>
    <t>Áfa visszatérítés</t>
  </si>
  <si>
    <t>B4103</t>
  </si>
  <si>
    <t>Költségek visszatérítése</t>
  </si>
  <si>
    <t>Egyéb működési bevételek</t>
  </si>
  <si>
    <t>B4</t>
  </si>
  <si>
    <t>Egyéb működési c átvett pénzeszköz vállalkozástól</t>
  </si>
  <si>
    <t>Összes bevétel</t>
  </si>
  <si>
    <t>K1103</t>
  </si>
  <si>
    <t>Egyéb személyi juttatások</t>
  </si>
  <si>
    <t>Foglalkoztatottak személyi juttatásai</t>
  </si>
  <si>
    <t>Üzemeltetési anyagok/Élelmiszer</t>
  </si>
  <si>
    <t>Üzemeltetési anyagok/Irodaszer, hajtó, kenőanyagok, munka-védőruha, egyéb</t>
  </si>
  <si>
    <t>K332</t>
  </si>
  <si>
    <t>K333</t>
  </si>
  <si>
    <t>K3359</t>
  </si>
  <si>
    <t>K3371</t>
  </si>
  <si>
    <t>Egyéb szolgáltatások - biztosítási díjak</t>
  </si>
  <si>
    <t>K3379</t>
  </si>
  <si>
    <t>Egyéb szolgáltatások - hulladék, pénzügyi, egyéb</t>
  </si>
  <si>
    <t>Működési célú előzetesen felszámított áfa</t>
  </si>
  <si>
    <t>K352</t>
  </si>
  <si>
    <t xml:space="preserve">Fizetendő áfa </t>
  </si>
  <si>
    <t>Egyéb kamatkiadások</t>
  </si>
  <si>
    <t>K472</t>
  </si>
  <si>
    <t>K48</t>
  </si>
  <si>
    <t>K4</t>
  </si>
  <si>
    <t>Működési támogatás visszatérítése</t>
  </si>
  <si>
    <t>K512</t>
  </si>
  <si>
    <t>Tartalék</t>
  </si>
  <si>
    <t>K5</t>
  </si>
  <si>
    <t>K62</t>
  </si>
  <si>
    <t>K63</t>
  </si>
  <si>
    <t>K64</t>
  </si>
  <si>
    <t>Egyéb tárgyi eszközök beszerzése</t>
  </si>
  <si>
    <t>K67</t>
  </si>
  <si>
    <t>K6</t>
  </si>
  <si>
    <t>K71</t>
  </si>
  <si>
    <t>K72</t>
  </si>
  <si>
    <t>K73</t>
  </si>
  <si>
    <t>K74</t>
  </si>
  <si>
    <t>K7</t>
  </si>
  <si>
    <t>K912</t>
  </si>
  <si>
    <t>Befektetési Jegy</t>
  </si>
  <si>
    <t>K914</t>
  </si>
  <si>
    <t>Államháztartáson belüli megelőlegezések</t>
  </si>
  <si>
    <t>K9151</t>
  </si>
  <si>
    <t>K9152</t>
  </si>
  <si>
    <t>K915</t>
  </si>
  <si>
    <t>K916</t>
  </si>
  <si>
    <t>K917</t>
  </si>
  <si>
    <t>K91</t>
  </si>
  <si>
    <t>Helyi önkormányzatok kiegészítő támogatásai</t>
  </si>
  <si>
    <t>B6</t>
  </si>
  <si>
    <t>B8</t>
  </si>
  <si>
    <t>B3541</t>
  </si>
  <si>
    <t>B35502</t>
  </si>
  <si>
    <t>B36111</t>
  </si>
  <si>
    <t>B3616</t>
  </si>
  <si>
    <t>B4081</t>
  </si>
  <si>
    <t>Egyéb működési célú átvett pénzeszközök</t>
  </si>
  <si>
    <t>K1 Személyi juttatások</t>
  </si>
  <si>
    <t>K513</t>
  </si>
  <si>
    <t>Működési célú támogtás</t>
  </si>
  <si>
    <t>Eredeti ei</t>
  </si>
  <si>
    <t>összesített</t>
  </si>
  <si>
    <t>013320</t>
  </si>
  <si>
    <t>013350</t>
  </si>
  <si>
    <t xml:space="preserve">Eredeti előirányzat </t>
  </si>
  <si>
    <t>Beruházási áfa</t>
  </si>
  <si>
    <t xml:space="preserve">K6 </t>
  </si>
  <si>
    <t>Beruházások összesen</t>
  </si>
  <si>
    <t>K47</t>
  </si>
  <si>
    <t>3.4 számú melléklet</t>
  </si>
  <si>
    <t>K9</t>
  </si>
  <si>
    <t>Áh belüli megelőlegezések visszafizetése</t>
  </si>
  <si>
    <t>064010</t>
  </si>
  <si>
    <t>066010</t>
  </si>
  <si>
    <t>066020</t>
  </si>
  <si>
    <t>K35 Különféle befizetések</t>
  </si>
  <si>
    <t>3.1.számú melléklet</t>
  </si>
  <si>
    <t>Jubileumi Jutalom</t>
  </si>
  <si>
    <t>Létszám 6 fő</t>
  </si>
  <si>
    <t>Létszám: 4 fő</t>
  </si>
  <si>
    <t>K1106</t>
  </si>
  <si>
    <t>B812</t>
  </si>
  <si>
    <t>B65</t>
  </si>
  <si>
    <t>B411</t>
  </si>
  <si>
    <t>Szociális ágazati pótlék</t>
  </si>
  <si>
    <t>K336</t>
  </si>
  <si>
    <t>Szakmai tevékenységet segítő szolgáltatások</t>
  </si>
  <si>
    <t>K4825</t>
  </si>
  <si>
    <t>K483</t>
  </si>
  <si>
    <t>K502</t>
  </si>
  <si>
    <t>K61</t>
  </si>
  <si>
    <t>Immateriális javak beszerzése</t>
  </si>
  <si>
    <t>Közút</t>
  </si>
  <si>
    <t>B816</t>
  </si>
  <si>
    <t>Költségvetési bevételek összesen</t>
  </si>
  <si>
    <t>B7</t>
  </si>
  <si>
    <t>Adatok: Ft-ban</t>
  </si>
  <si>
    <t>Adatok Ft</t>
  </si>
  <si>
    <t>Adatok Ft-ban</t>
  </si>
  <si>
    <t>Létszám: 12 fő</t>
  </si>
  <si>
    <t>K1113</t>
  </si>
  <si>
    <t>K337</t>
  </si>
  <si>
    <t>045160</t>
  </si>
  <si>
    <t>018010</t>
  </si>
  <si>
    <t>018030</t>
  </si>
  <si>
    <t>072390</t>
  </si>
  <si>
    <t>Elszámolás a központi ktgvetéssel</t>
  </si>
  <si>
    <t>Finanszírozási műveletek</t>
  </si>
  <si>
    <t>Fogorvos finanszírozás</t>
  </si>
  <si>
    <t>K6 Beruházások</t>
  </si>
  <si>
    <t>K7 Felújítások</t>
  </si>
  <si>
    <t>K9 Finanszírozási kiadások</t>
  </si>
  <si>
    <t xml:space="preserve">K8 Egyéb felhalmozási célú kiadásások </t>
  </si>
  <si>
    <t>Előző évi elszámolási különbözet</t>
  </si>
  <si>
    <t>103010</t>
  </si>
  <si>
    <t>Elhunyt személyek hátramaradottainak pénzbeli ellátásai</t>
  </si>
  <si>
    <t>Lakásfenntartási támogatások</t>
  </si>
  <si>
    <t>Egyéb szociális támogatások</t>
  </si>
  <si>
    <t>Települési támogatás</t>
  </si>
  <si>
    <t>Egyén rendeletben megállapított juttatás</t>
  </si>
  <si>
    <t>Intézmények kívüli szünidei étkeztetés</t>
  </si>
  <si>
    <t>Közvetített szolg bevétele áh kívülről</t>
  </si>
  <si>
    <t>B6508</t>
  </si>
  <si>
    <t>Egyéb felhalmozási célú átvet pénzeszközök</t>
  </si>
  <si>
    <t>Felhalmozási célú átvett pénzeszközök</t>
  </si>
  <si>
    <t>Előző évi pénzmaradvány igénybevégele</t>
  </si>
  <si>
    <t>Élelmiszer</t>
  </si>
  <si>
    <t>Üzemeltetési anyagok-egyéb</t>
  </si>
  <si>
    <t>K335</t>
  </si>
  <si>
    <t>Közvetítet szolgáltatások</t>
  </si>
  <si>
    <t>Céljuttatás, projektprémium</t>
  </si>
  <si>
    <t>Szakmai tevékenységet segítő szolgáltatás</t>
  </si>
  <si>
    <t xml:space="preserve">K336 </t>
  </si>
  <si>
    <t>Intézményfinanszírozás - Gyermekétkeztetés</t>
  </si>
  <si>
    <t>Intézményfinanszírozás - Szociális étkeztetés</t>
  </si>
  <si>
    <t>Intézményfinanszírozás - Szünidei étkeztetés</t>
  </si>
  <si>
    <t>Kiszámlázott általános forgalmi adó</t>
  </si>
  <si>
    <t>Intézményfinanszírozás összesen</t>
  </si>
  <si>
    <t>Intézményfinanszírozás - saját kiegészítés</t>
  </si>
  <si>
    <t>Jubileumi jutalom</t>
  </si>
  <si>
    <t>Egyéb működési célú átvett pénzeszköz</t>
  </si>
  <si>
    <t xml:space="preserve">Szakmár Község Óvodája </t>
  </si>
  <si>
    <t>Konyha</t>
  </si>
  <si>
    <t>B408</t>
  </si>
  <si>
    <t>Egyéb kapott kamatok és kamat jellegű bevételek</t>
  </si>
  <si>
    <t>Központi, irányítószervi támogatás</t>
  </si>
  <si>
    <t>Költésgvetési bevételek összesen</t>
  </si>
  <si>
    <t>2016 . december havi bérkompenzáció</t>
  </si>
  <si>
    <t>091140</t>
  </si>
  <si>
    <t>Óvoda működése</t>
  </si>
  <si>
    <t>Elszámolás a központi költségvetéssel</t>
  </si>
  <si>
    <t>Egyéb működési c.t áh kívülre /nonprofit szervezetek/</t>
  </si>
  <si>
    <t>Egyéb működési c.t áh kívülre /orvosok/</t>
  </si>
  <si>
    <t>Egyéb működési c.t áh kívülre /civil szervezetek/</t>
  </si>
  <si>
    <t>K353</t>
  </si>
  <si>
    <t>2017. évi beruházások, felújítások, finanszírozási kiadások előirányzatai</t>
  </si>
  <si>
    <t>Beruházási költségek</t>
  </si>
  <si>
    <t>2017. évi felhalmozási és pénzügyi befektetések</t>
  </si>
  <si>
    <t>ASP pályázat</t>
  </si>
  <si>
    <t>Működési kiadások</t>
  </si>
  <si>
    <t>Összes költség</t>
  </si>
  <si>
    <t>2017. évi engedélyezett létszámadatok</t>
  </si>
  <si>
    <t xml:space="preserve"> - Étkeztetési feladatok</t>
  </si>
  <si>
    <t>Működési és fejleszétsi célú bevétel és kiadás előirányzatainak 2017. évi alakulását bemutató összevont mérlege</t>
  </si>
  <si>
    <t>4.1.1. számú melléklet</t>
  </si>
  <si>
    <t>4.1.2. számú melléklet</t>
  </si>
  <si>
    <t xml:space="preserve">Helyi Önkormányzatok kiegészítő támogatásai </t>
  </si>
  <si>
    <t>Egyéb járó kamatok</t>
  </si>
  <si>
    <t>I. számú módosítás</t>
  </si>
  <si>
    <t xml:space="preserve">   I. számú módosítás</t>
  </si>
  <si>
    <t>Beruházási célú áfa</t>
  </si>
  <si>
    <t>B75</t>
  </si>
  <si>
    <t>Egyéb felhalmozásicélú átvett pénzeszközök</t>
  </si>
  <si>
    <t>B813</t>
  </si>
  <si>
    <t>K31 Készlet-beszerzés</t>
  </si>
  <si>
    <t>K31   Készlet-beszerzés</t>
  </si>
  <si>
    <t>1. oldal</t>
  </si>
  <si>
    <t>2. oldal</t>
  </si>
  <si>
    <t>Kormány-zati funkció</t>
  </si>
  <si>
    <t>JETA - Piactér pályázat</t>
  </si>
  <si>
    <t>Önerő</t>
  </si>
  <si>
    <t>JETA - Óbányai diáktábor felújítása</t>
  </si>
  <si>
    <t>Felújítási költségek</t>
  </si>
  <si>
    <t>JETA - Tervkészítés</t>
  </si>
  <si>
    <t>I. számú  módosítás</t>
  </si>
  <si>
    <t>Felhalmozási célú támogatások</t>
  </si>
  <si>
    <t xml:space="preserve">   II. számú módosítás</t>
  </si>
  <si>
    <t>Fizetendő áfa</t>
  </si>
  <si>
    <t xml:space="preserve">K352 </t>
  </si>
  <si>
    <t>II. számú módosítás</t>
  </si>
  <si>
    <t>Hivatal költsége II</t>
  </si>
  <si>
    <t>Jegyző II</t>
  </si>
  <si>
    <t>Összesen II</t>
  </si>
  <si>
    <t>Biztosító kártérítései</t>
  </si>
  <si>
    <t>K506</t>
  </si>
  <si>
    <t>K1   Személyi juttatások</t>
  </si>
  <si>
    <t>I. számú módosítás = II. számú módosítás</t>
  </si>
  <si>
    <t>Egyéb működési c.t. áh belülre</t>
  </si>
  <si>
    <t>II. számú  módosítás</t>
  </si>
  <si>
    <t xml:space="preserve">   III. számú módosítás</t>
  </si>
  <si>
    <t>III. számú módosítás</t>
  </si>
  <si>
    <t>K 63</t>
  </si>
  <si>
    <t>Működési célú támogatások /bérkiegészítések/</t>
  </si>
  <si>
    <t>2016. évi elszámolás miatti pótigény</t>
  </si>
  <si>
    <t>TOP csapadék víz</t>
  </si>
  <si>
    <t>K42</t>
  </si>
  <si>
    <t>Család támogatások Erzsébet utalványok</t>
  </si>
  <si>
    <t>Hivatal költsége III</t>
  </si>
  <si>
    <t>Jegyző III</t>
  </si>
  <si>
    <t>Összesen III</t>
  </si>
  <si>
    <t>III</t>
  </si>
  <si>
    <t>3. oldal</t>
  </si>
  <si>
    <t>Családtámogatások</t>
  </si>
  <si>
    <t>104051</t>
  </si>
  <si>
    <t>I.=II.=III. számú módosítás</t>
  </si>
  <si>
    <t>IV. számú módosítás</t>
  </si>
  <si>
    <t>Teljesítés</t>
  </si>
  <si>
    <t>IV számú módosítás</t>
  </si>
  <si>
    <t xml:space="preserve">   IV. számú módosítás</t>
  </si>
  <si>
    <t xml:space="preserve">Egyéb működési célú átvett pénzeszközök </t>
  </si>
  <si>
    <t>Intézményfinanszírozás - Köznevelési támogatás/Kiegészítés</t>
  </si>
  <si>
    <t>Kompenzáció</t>
  </si>
  <si>
    <t>Hivatal költsége IV</t>
  </si>
  <si>
    <t>Jegyző IV</t>
  </si>
  <si>
    <t>Összesen IV</t>
  </si>
  <si>
    <t>IV</t>
  </si>
  <si>
    <t>Teljesülés</t>
  </si>
  <si>
    <t>096015</t>
  </si>
  <si>
    <t>096025</t>
  </si>
  <si>
    <t>Munkahelyi étkeztetés</t>
  </si>
  <si>
    <t>Vendég-étkeztetés</t>
  </si>
  <si>
    <t>Intézményen kívüli gyermek-étkeztetés</t>
  </si>
  <si>
    <t>Gyermek-étkeztetés</t>
  </si>
  <si>
    <t>Öszesen</t>
  </si>
  <si>
    <t>Létszám 5 fő</t>
  </si>
  <si>
    <t>Létszám 11 fő</t>
  </si>
  <si>
    <t>Kiadások II</t>
  </si>
  <si>
    <t>Kiadások III</t>
  </si>
  <si>
    <t>Kiadások IV</t>
  </si>
  <si>
    <t>Hozzájárulás</t>
  </si>
  <si>
    <t>Hozzájárulás II</t>
  </si>
  <si>
    <t>Hozzájárulás III</t>
  </si>
  <si>
    <t>Hozzájárulás IV</t>
  </si>
  <si>
    <t>Eredeti eir</t>
  </si>
  <si>
    <t>I</t>
  </si>
  <si>
    <t>II</t>
  </si>
  <si>
    <t>4.2.4. számú melléklet</t>
  </si>
  <si>
    <t>4.2.3. számú melléklet</t>
  </si>
  <si>
    <t>4.2.2. számú melléklet</t>
  </si>
  <si>
    <t>4.2.1. számú melléklet</t>
  </si>
  <si>
    <t>Intézményfinanszírozás - Saját kiegészítés           (Simba vissza)</t>
  </si>
  <si>
    <t>Köznevelés</t>
  </si>
  <si>
    <t>Konyha/2016. december</t>
  </si>
  <si>
    <t>K342</t>
  </si>
  <si>
    <t>Reklám propaganda</t>
  </si>
  <si>
    <t>Egyéb működési c.t áh belülre/Bursa/Társulás</t>
  </si>
  <si>
    <t>072111</t>
  </si>
  <si>
    <t>Fogorvosi alapellátás</t>
  </si>
  <si>
    <t>Háziorvosi alapellátás</t>
  </si>
  <si>
    <t>072311</t>
  </si>
  <si>
    <t>106020</t>
  </si>
  <si>
    <t>Lakhatással kapcsolatok ellátások</t>
  </si>
  <si>
    <t>Konyha(2016)</t>
  </si>
  <si>
    <t>4. oldal</t>
  </si>
  <si>
    <t>Gyermekvédelmi ellátások</t>
  </si>
  <si>
    <t>900060</t>
  </si>
  <si>
    <t>Befektetések</t>
  </si>
  <si>
    <t>3.4.számú melléklet</t>
  </si>
  <si>
    <t>Várépítő pályázat</t>
  </si>
  <si>
    <t>2017-ben elszámolt költségek</t>
  </si>
  <si>
    <t>Felhalmozási költség</t>
  </si>
  <si>
    <t>Felhalmozási költségek</t>
  </si>
  <si>
    <t>Önkormányzati épületek energetikai korszerűsítése -TOP-3.2.1-16.BK1-2017-00053                     Konyha-Művelődési ház</t>
  </si>
  <si>
    <t>2017-ban elszámolt költségek</t>
  </si>
  <si>
    <t>Ipari parkok, iparterületek fejleszéts -TOP-1.1.1-16-BK1-2017-00004 - Iparterület</t>
  </si>
  <si>
    <t>Közétkeztetési tárgyi feltételeinek javítása szociális- és gyeremekétkeztetés területén Szakmáron - VP6-7.2.1-7.4.1.3-17 -Konyha eszközbeszerzés</t>
  </si>
  <si>
    <t>Támogatás - 85%</t>
  </si>
  <si>
    <t>2016-ban elszámolt költség</t>
  </si>
  <si>
    <t>2017-ben elszámolt költség</t>
  </si>
  <si>
    <t>Külterületi helyi közutak fejlesztése, önkormányzati utak kezeléséhez, állapotjavításához, karbantartásához szükséges erő- és munkagépek beszerezése - VP6-7.2.1-7.4.1.2-16       Erőgép</t>
  </si>
  <si>
    <t>Önerő - 15% - tartalék terhére</t>
  </si>
  <si>
    <t>Önerő -15% - tartalék terhére</t>
  </si>
  <si>
    <t>Önerő - tartalék terhére</t>
  </si>
  <si>
    <t>Teljesítések</t>
  </si>
  <si>
    <t>Település arculati kézikönyv</t>
  </si>
  <si>
    <t>Kiegészítő támogatás</t>
  </si>
  <si>
    <t>B11k</t>
  </si>
  <si>
    <t>Kulturális kiegészítő pótlék</t>
  </si>
  <si>
    <t>Működési célú támogatás - szociális c tűzifa</t>
  </si>
  <si>
    <t>B5</t>
  </si>
  <si>
    <t>Felhalmozási bevételek</t>
  </si>
  <si>
    <t>B814</t>
  </si>
  <si>
    <t>Forgatási célú belföldi értékpapírok beváltása</t>
  </si>
  <si>
    <t>Költségvetési bevételek</t>
  </si>
  <si>
    <t>Finanszírozási bevételek</t>
  </si>
  <si>
    <t>Felhalmozáis bevételek</t>
  </si>
  <si>
    <t>III. számú  módosítás</t>
  </si>
  <si>
    <t>IV. számú  módosítás</t>
  </si>
  <si>
    <t>Forgatási célú értékpapírok vásárlása</t>
  </si>
  <si>
    <t>2017. évi költségvetési beszámolóhoz</t>
  </si>
  <si>
    <t>2017. évi  költségvetési beszámolóhoz</t>
  </si>
  <si>
    <t>2017. évi beszámolóhoz</t>
  </si>
  <si>
    <t>4.1.2.1 számú melléklet</t>
  </si>
  <si>
    <t>Költségvetési beszámolóhoz</t>
  </si>
  <si>
    <t>2017. évi finanszírozott intéményeinek előirányzatai és teljesítések</t>
  </si>
  <si>
    <t>2017. évi bevételi előirányzatok és teljesítés adatok</t>
  </si>
  <si>
    <t>költségvetési beszámolóhoz</t>
  </si>
  <si>
    <t>2017.évi működési és felhalmozási célú költségvetési támogatások előirányzatai és teljesítés adatok</t>
  </si>
  <si>
    <t>2017. évi saját bevételi előirányzatai és teljesítés adatok</t>
  </si>
  <si>
    <t>2017. évi kiadási előirányzatok és teljesítés adatok</t>
  </si>
  <si>
    <t>013370</t>
  </si>
  <si>
    <t>Informatikai fejlesztések</t>
  </si>
  <si>
    <t>2017. évi dologi kiadás előirányzatok és teljesítés adatok költségvetési beszámolóhoz</t>
  </si>
  <si>
    <t>5. oldal</t>
  </si>
  <si>
    <t>2017. éviköltségvetési beszámolóhoz</t>
  </si>
  <si>
    <t>2017. évi ellátottak pénzbeni juttatásai és egyéb működési kiadások előirányzatai és teljesítés adatok</t>
  </si>
  <si>
    <t>Pályázatok kimutatása 2017. évi költségvetési beszámolóhoz</t>
  </si>
  <si>
    <t>Vagyonmérleg</t>
  </si>
  <si>
    <t>7.számú melléklet</t>
  </si>
  <si>
    <t>Összeg</t>
  </si>
  <si>
    <t>Eszközök</t>
  </si>
  <si>
    <t>A/I/2</t>
  </si>
  <si>
    <t>Szellemi termékek</t>
  </si>
  <si>
    <t>A/II/1</t>
  </si>
  <si>
    <t>Ingatlanok és kapcsoldó vagyonértékű jogok</t>
  </si>
  <si>
    <t>A/II/2</t>
  </si>
  <si>
    <t>Gépek, berendezések, felszerelések, járművek</t>
  </si>
  <si>
    <t>A/II/4</t>
  </si>
  <si>
    <t>Beruházások, felújítások</t>
  </si>
  <si>
    <t>A/II</t>
  </si>
  <si>
    <t>Tárgyi eszközök</t>
  </si>
  <si>
    <t>A/III</t>
  </si>
  <si>
    <t>Befeketett pénzügyi eszközök</t>
  </si>
  <si>
    <t>A</t>
  </si>
  <si>
    <t>Nemzeti vagyonba tartozó befektetett eszközök</t>
  </si>
  <si>
    <t>B/I</t>
  </si>
  <si>
    <t>Készletek</t>
  </si>
  <si>
    <t>B/II</t>
  </si>
  <si>
    <t>Értékpapírok</t>
  </si>
  <si>
    <t>B</t>
  </si>
  <si>
    <t>Nemzeti vagyonba tartozó forgóeszközök</t>
  </si>
  <si>
    <t>C</t>
  </si>
  <si>
    <t>Pénzeszközök</t>
  </si>
  <si>
    <t>D/I</t>
  </si>
  <si>
    <t xml:space="preserve">Költségvetéi évben esedékes követelések </t>
  </si>
  <si>
    <t>D/II</t>
  </si>
  <si>
    <t>Költségvetési évet követően esedékes követelések</t>
  </si>
  <si>
    <t>D/III</t>
  </si>
  <si>
    <t>Követelés jellegű sajátos elszámolások</t>
  </si>
  <si>
    <t>D</t>
  </si>
  <si>
    <t>Követelések</t>
  </si>
  <si>
    <t>E/I</t>
  </si>
  <si>
    <t>Előzetesen felszámított áfa elszámolás</t>
  </si>
  <si>
    <t>E/II</t>
  </si>
  <si>
    <t>Fizetendő áfa elszámolás</t>
  </si>
  <si>
    <t>E/III</t>
  </si>
  <si>
    <t>Egyéb sajátos eszközoldali elszámolások</t>
  </si>
  <si>
    <t>E</t>
  </si>
  <si>
    <t>Egyéb sajátos elszámolások</t>
  </si>
  <si>
    <t>F</t>
  </si>
  <si>
    <t>Aktív időbeli elhatárolások</t>
  </si>
  <si>
    <t>Eszközök összesen</t>
  </si>
  <si>
    <t>Források</t>
  </si>
  <si>
    <t>G/I</t>
  </si>
  <si>
    <t>Nemzeti vagyon induláskori értéke</t>
  </si>
  <si>
    <t>G/II</t>
  </si>
  <si>
    <t>Nemzeti vagyon változásai</t>
  </si>
  <si>
    <t>G/III</t>
  </si>
  <si>
    <t>Egyéb eszközök induláskori értéke</t>
  </si>
  <si>
    <t>G/IV</t>
  </si>
  <si>
    <t>Felmalmozott eredmény</t>
  </si>
  <si>
    <t>G/VI</t>
  </si>
  <si>
    <t>Mérleg szerinti eredmény</t>
  </si>
  <si>
    <t>G</t>
  </si>
  <si>
    <t>Saját tőke</t>
  </si>
  <si>
    <t>H/I/3</t>
  </si>
  <si>
    <t>Költségvetési évben esedékes kötelezettségek</t>
  </si>
  <si>
    <t>H/II/3</t>
  </si>
  <si>
    <t>Költségvetéi évet követően esedékes kötelezettségek dologi kiadásokra</t>
  </si>
  <si>
    <t>H/II/9</t>
  </si>
  <si>
    <t>Költségvetési évet követően esedékes kötelezettségek finanszírozási kiadásokra</t>
  </si>
  <si>
    <t>H/II</t>
  </si>
  <si>
    <t>Költségvetési évet követően esedékes kötelezettségek</t>
  </si>
  <si>
    <t>H/III</t>
  </si>
  <si>
    <t>Kötelezettség jellegű sajátos elszámolások</t>
  </si>
  <si>
    <t>H</t>
  </si>
  <si>
    <t>Kötelezettségek</t>
  </si>
  <si>
    <t>J</t>
  </si>
  <si>
    <t>Passzív időbeli elhatárolások</t>
  </si>
  <si>
    <t>Források összesen</t>
  </si>
  <si>
    <t>Pénzmaradvány kimutatás</t>
  </si>
  <si>
    <t>8.számú melléklet</t>
  </si>
  <si>
    <t>Költésgvetési számvitel szerint</t>
  </si>
  <si>
    <t>0051</t>
  </si>
  <si>
    <t>Alaptevékenység bevételei</t>
  </si>
  <si>
    <t>0031</t>
  </si>
  <si>
    <t>Alaptevékenység kiadásai</t>
  </si>
  <si>
    <t>0051-0031</t>
  </si>
  <si>
    <t>Alaptevékenység maradványa</t>
  </si>
  <si>
    <t>Pénzügyi számvitel szerint</t>
  </si>
  <si>
    <t>36516</t>
  </si>
  <si>
    <t>Téves utalások</t>
  </si>
  <si>
    <t>Forgótőke</t>
  </si>
  <si>
    <t>Decemberi illetmények</t>
  </si>
  <si>
    <t>Túlfizetések</t>
  </si>
  <si>
    <t>3311+366-367</t>
  </si>
  <si>
    <t>Pénzmaradvány</t>
  </si>
  <si>
    <t>1.oldal</t>
  </si>
  <si>
    <t>Települési környezetvédelmi infrastruktúra-fejlesztések -TOP-2.1.3-15-BK1-2016-00022 - Csapadékvíz</t>
  </si>
  <si>
    <t>KKTEE-CP-O-Emlékmű felújítás</t>
  </si>
  <si>
    <t>Támogatás - 90%</t>
  </si>
  <si>
    <t>Önerő - 10% - tartalék terhére</t>
  </si>
  <si>
    <t>Teljesült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</si>
</sst>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5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i/>
      <sz val="11"/>
      <color indexed="8"/>
      <name val="Calibri"/>
      <family val="2"/>
      <charset val="238"/>
    </font>
    <font>
      <sz val="8"/>
      <name val="Calibri"/>
      <family val="2"/>
      <charset val="238"/>
    </font>
    <font>
      <sz val="10"/>
      <color theme="1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0"/>
      <name val="Arial"/>
      <family val="2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00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9" fontId="20" fillId="0" borderId="0" applyFont="0" applyFill="0" applyBorder="0" applyAlignment="0" applyProtection="0"/>
  </cellStyleXfs>
  <cellXfs count="457">
    <xf numFmtId="0" fontId="0" fillId="0" borderId="0" xfId="0"/>
    <xf numFmtId="0" fontId="0" fillId="0" borderId="1" xfId="0" applyBorder="1"/>
    <xf numFmtId="0" fontId="0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right"/>
    </xf>
    <xf numFmtId="0" fontId="5" fillId="0" borderId="0" xfId="0" applyFont="1"/>
    <xf numFmtId="0" fontId="5" fillId="0" borderId="0" xfId="0" applyFont="1" applyAlignment="1">
      <alignment horizontal="right"/>
    </xf>
    <xf numFmtId="0" fontId="5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wrapText="1"/>
    </xf>
    <xf numFmtId="0" fontId="1" fillId="0" borderId="0" xfId="1"/>
    <xf numFmtId="0" fontId="5" fillId="0" borderId="1" xfId="0" applyFont="1" applyBorder="1"/>
    <xf numFmtId="0" fontId="6" fillId="0" borderId="1" xfId="0" applyFont="1" applyBorder="1"/>
    <xf numFmtId="0" fontId="7" fillId="0" borderId="1" xfId="0" applyFont="1" applyBorder="1"/>
    <xf numFmtId="0" fontId="2" fillId="0" borderId="1" xfId="0" applyFont="1" applyBorder="1"/>
    <xf numFmtId="0" fontId="4" fillId="0" borderId="1" xfId="0" applyFont="1" applyBorder="1" applyAlignment="1">
      <alignment wrapText="1"/>
    </xf>
    <xf numFmtId="0" fontId="4" fillId="0" borderId="1" xfId="0" applyFont="1" applyBorder="1"/>
    <xf numFmtId="0" fontId="7" fillId="0" borderId="1" xfId="0" applyFont="1" applyBorder="1" applyAlignment="1">
      <alignment wrapText="1"/>
    </xf>
    <xf numFmtId="0" fontId="5" fillId="0" borderId="3" xfId="0" applyFont="1" applyBorder="1" applyAlignment="1">
      <alignment horizontal="right"/>
    </xf>
    <xf numFmtId="0" fontId="4" fillId="0" borderId="1" xfId="0" applyFont="1" applyFill="1" applyBorder="1" applyAlignment="1">
      <alignment wrapText="1"/>
    </xf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9" fillId="0" borderId="1" xfId="0" applyFont="1" applyBorder="1"/>
    <xf numFmtId="0" fontId="8" fillId="0" borderId="1" xfId="0" applyFont="1" applyBorder="1"/>
    <xf numFmtId="0" fontId="10" fillId="0" borderId="1" xfId="0" applyFont="1" applyBorder="1" applyAlignment="1">
      <alignment wrapText="1"/>
    </xf>
    <xf numFmtId="0" fontId="10" fillId="0" borderId="1" xfId="0" applyFont="1" applyBorder="1"/>
    <xf numFmtId="0" fontId="9" fillId="0" borderId="1" xfId="0" applyFont="1" applyBorder="1" applyAlignment="1"/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horizontal="right"/>
    </xf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horizontal="right"/>
    </xf>
    <xf numFmtId="0" fontId="8" fillId="0" borderId="0" xfId="1" applyFont="1"/>
    <xf numFmtId="0" fontId="8" fillId="0" borderId="1" xfId="1" applyFont="1" applyBorder="1"/>
    <xf numFmtId="0" fontId="8" fillId="0" borderId="3" xfId="1" applyFont="1" applyBorder="1" applyAlignment="1">
      <alignment horizontal="right"/>
    </xf>
    <xf numFmtId="0" fontId="8" fillId="0" borderId="1" xfId="1" applyFont="1" applyBorder="1" applyAlignment="1">
      <alignment wrapText="1"/>
    </xf>
    <xf numFmtId="0" fontId="8" fillId="0" borderId="0" xfId="1" applyFont="1" applyAlignment="1">
      <alignment horizontal="right"/>
    </xf>
    <xf numFmtId="0" fontId="9" fillId="0" borderId="0" xfId="0" applyFont="1"/>
    <xf numFmtId="1" fontId="5" fillId="0" borderId="1" xfId="0" applyNumberFormat="1" applyFont="1" applyBorder="1"/>
    <xf numFmtId="2" fontId="5" fillId="0" borderId="1" xfId="0" applyNumberFormat="1" applyFont="1" applyBorder="1"/>
    <xf numFmtId="1" fontId="4" fillId="0" borderId="1" xfId="0" applyNumberFormat="1" applyFont="1" applyBorder="1" applyAlignment="1">
      <alignment horizontal="right"/>
    </xf>
    <xf numFmtId="0" fontId="4" fillId="0" borderId="1" xfId="0" applyFont="1" applyBorder="1" applyAlignment="1">
      <alignment vertical="top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5" fillId="0" borderId="0" xfId="0" applyFont="1" applyBorder="1"/>
    <xf numFmtId="0" fontId="0" fillId="0" borderId="0" xfId="0" applyBorder="1"/>
    <xf numFmtId="0" fontId="2" fillId="0" borderId="0" xfId="0" applyFont="1" applyAlignment="1"/>
    <xf numFmtId="0" fontId="5" fillId="0" borderId="0" xfId="0" applyFont="1" applyFill="1" applyBorder="1"/>
    <xf numFmtId="1" fontId="4" fillId="0" borderId="1" xfId="0" applyNumberFormat="1" applyFont="1" applyBorder="1"/>
    <xf numFmtId="0" fontId="4" fillId="0" borderId="0" xfId="0" applyFont="1" applyBorder="1"/>
    <xf numFmtId="0" fontId="5" fillId="0" borderId="0" xfId="0" applyFont="1" applyBorder="1" applyAlignment="1">
      <alignment vertical="center"/>
    </xf>
    <xf numFmtId="0" fontId="5" fillId="0" borderId="1" xfId="0" applyFont="1" applyFill="1" applyBorder="1"/>
    <xf numFmtId="0" fontId="4" fillId="0" borderId="1" xfId="0" applyFont="1" applyFill="1" applyBorder="1"/>
    <xf numFmtId="0" fontId="7" fillId="0" borderId="1" xfId="0" applyFont="1" applyFill="1" applyBorder="1"/>
    <xf numFmtId="0" fontId="11" fillId="0" borderId="0" xfId="0" applyFont="1"/>
    <xf numFmtId="0" fontId="6" fillId="0" borderId="1" xfId="0" applyFont="1" applyBorder="1" applyAlignment="1">
      <alignment wrapText="1"/>
    </xf>
    <xf numFmtId="0" fontId="0" fillId="0" borderId="0" xfId="0" applyAlignment="1">
      <alignment horizontal="center" vertical="center"/>
    </xf>
    <xf numFmtId="49" fontId="13" fillId="0" borderId="0" xfId="0" applyNumberFormat="1" applyFont="1" applyAlignment="1">
      <alignment horizontal="left"/>
    </xf>
    <xf numFmtId="0" fontId="14" fillId="0" borderId="0" xfId="0" applyFont="1"/>
    <xf numFmtId="0" fontId="15" fillId="0" borderId="1" xfId="0" applyFont="1" applyBorder="1"/>
    <xf numFmtId="0" fontId="16" fillId="0" borderId="1" xfId="0" applyFont="1" applyBorder="1"/>
    <xf numFmtId="0" fontId="17" fillId="0" borderId="1" xfId="0" applyFont="1" applyBorder="1"/>
    <xf numFmtId="0" fontId="8" fillId="0" borderId="1" xfId="0" applyFont="1" applyBorder="1" applyAlignment="1"/>
    <xf numFmtId="164" fontId="5" fillId="0" borderId="1" xfId="0" applyNumberFormat="1" applyFont="1" applyBorder="1"/>
    <xf numFmtId="0" fontId="18" fillId="0" borderId="1" xfId="0" applyFont="1" applyBorder="1"/>
    <xf numFmtId="0" fontId="7" fillId="0" borderId="8" xfId="0" applyFont="1" applyFill="1" applyBorder="1" applyAlignment="1">
      <alignment wrapText="1"/>
    </xf>
    <xf numFmtId="0" fontId="7" fillId="0" borderId="1" xfId="0" applyFont="1" applyFill="1" applyBorder="1" applyAlignment="1">
      <alignment wrapText="1"/>
    </xf>
    <xf numFmtId="0" fontId="19" fillId="0" borderId="1" xfId="0" applyFont="1" applyBorder="1"/>
    <xf numFmtId="0" fontId="15" fillId="0" borderId="1" xfId="0" applyFont="1" applyFill="1" applyBorder="1"/>
    <xf numFmtId="0" fontId="4" fillId="0" borderId="5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5" fillId="0" borderId="0" xfId="0" applyFont="1"/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top"/>
    </xf>
    <xf numFmtId="0" fontId="5" fillId="0" borderId="1" xfId="0" applyFont="1" applyFill="1" applyBorder="1" applyAlignment="1">
      <alignment wrapText="1"/>
    </xf>
    <xf numFmtId="0" fontId="15" fillId="0" borderId="1" xfId="0" applyFont="1" applyBorder="1" applyAlignment="1">
      <alignment horizontal="right" vertical="center" wrapText="1"/>
    </xf>
    <xf numFmtId="1" fontId="0" fillId="0" borderId="0" xfId="0" applyNumberFormat="1"/>
    <xf numFmtId="0" fontId="5" fillId="0" borderId="0" xfId="0" applyFont="1" applyAlignment="1">
      <alignment vertical="center"/>
    </xf>
    <xf numFmtId="9" fontId="0" fillId="0" borderId="0" xfId="0" applyNumberFormat="1"/>
    <xf numFmtId="1" fontId="0" fillId="3" borderId="0" xfId="0" applyNumberFormat="1" applyFill="1"/>
    <xf numFmtId="1" fontId="0" fillId="4" borderId="0" xfId="0" applyNumberFormat="1" applyFill="1"/>
    <xf numFmtId="0" fontId="0" fillId="4" borderId="0" xfId="0" applyFill="1"/>
    <xf numFmtId="1" fontId="0" fillId="5" borderId="0" xfId="0" applyNumberFormat="1" applyFill="1"/>
    <xf numFmtId="0" fontId="0" fillId="0" borderId="0" xfId="0" applyFont="1" applyAlignment="1"/>
    <xf numFmtId="0" fontId="0" fillId="0" borderId="0" xfId="0" applyNumberFormat="1"/>
    <xf numFmtId="1" fontId="0" fillId="6" borderId="0" xfId="0" applyNumberFormat="1" applyFill="1"/>
    <xf numFmtId="10" fontId="0" fillId="0" borderId="0" xfId="0" applyNumberFormat="1"/>
    <xf numFmtId="1" fontId="1" fillId="0" borderId="0" xfId="1" applyNumberFormat="1"/>
    <xf numFmtId="1" fontId="0" fillId="2" borderId="0" xfId="0" applyNumberFormat="1" applyFill="1"/>
    <xf numFmtId="49" fontId="15" fillId="0" borderId="0" xfId="0" applyNumberFormat="1" applyFont="1"/>
    <xf numFmtId="1" fontId="15" fillId="0" borderId="0" xfId="0" applyNumberFormat="1" applyFont="1"/>
    <xf numFmtId="0" fontId="15" fillId="2" borderId="0" xfId="0" applyFont="1" applyFill="1"/>
    <xf numFmtId="0" fontId="15" fillId="7" borderId="0" xfId="0" applyFont="1" applyFill="1"/>
    <xf numFmtId="0" fontId="15" fillId="0" borderId="0" xfId="0" applyFont="1" applyFill="1"/>
    <xf numFmtId="1" fontId="15" fillId="7" borderId="0" xfId="0" applyNumberFormat="1" applyFont="1" applyFill="1"/>
    <xf numFmtId="1" fontId="15" fillId="8" borderId="0" xfId="0" applyNumberFormat="1" applyFont="1" applyFill="1"/>
    <xf numFmtId="0" fontId="15" fillId="8" borderId="0" xfId="0" applyFont="1" applyFill="1"/>
    <xf numFmtId="0" fontId="5" fillId="0" borderId="1" xfId="0" applyFont="1" applyBorder="1" applyAlignment="1"/>
    <xf numFmtId="0" fontId="0" fillId="0" borderId="0" xfId="0" applyBorder="1" applyAlignment="1">
      <alignment horizontal="center" vertical="center" wrapText="1"/>
    </xf>
    <xf numFmtId="0" fontId="0" fillId="0" borderId="0" xfId="0" applyFill="1"/>
    <xf numFmtId="1" fontId="0" fillId="0" borderId="0" xfId="0" applyNumberFormat="1" applyFill="1"/>
    <xf numFmtId="1" fontId="0" fillId="0" borderId="1" xfId="0" applyNumberFormat="1" applyBorder="1"/>
    <xf numFmtId="14" fontId="0" fillId="0" borderId="0" xfId="0" applyNumberFormat="1"/>
    <xf numFmtId="0" fontId="0" fillId="0" borderId="0" xfId="2" applyNumberFormat="1" applyFont="1" applyFill="1"/>
    <xf numFmtId="0" fontId="21" fillId="0" borderId="0" xfId="0" applyFont="1"/>
    <xf numFmtId="0" fontId="8" fillId="0" borderId="0" xfId="1" applyFont="1" applyAlignment="1">
      <alignment horizontal="center" vertical="center"/>
    </xf>
    <xf numFmtId="0" fontId="5" fillId="0" borderId="0" xfId="0" applyFont="1" applyAlignment="1">
      <alignment horizontal="right"/>
    </xf>
    <xf numFmtId="1" fontId="0" fillId="0" borderId="0" xfId="0" applyNumberFormat="1" applyFont="1"/>
    <xf numFmtId="1" fontId="15" fillId="2" borderId="0" xfId="0" applyNumberFormat="1" applyFont="1" applyFill="1"/>
    <xf numFmtId="0" fontId="22" fillId="0" borderId="0" xfId="1" applyFont="1"/>
    <xf numFmtId="0" fontId="9" fillId="0" borderId="1" xfId="0" applyFont="1" applyBorder="1" applyAlignment="1">
      <alignment horizontal="center" vertical="center" wrapText="1"/>
    </xf>
    <xf numFmtId="0" fontId="23" fillId="0" borderId="1" xfId="0" applyFont="1" applyBorder="1"/>
    <xf numFmtId="0" fontId="15" fillId="0" borderId="0" xfId="0" applyFont="1" applyBorder="1"/>
    <xf numFmtId="0" fontId="9" fillId="0" borderId="0" xfId="0" applyFont="1" applyBorder="1" applyAlignment="1">
      <alignment wrapText="1"/>
    </xf>
    <xf numFmtId="0" fontId="8" fillId="0" borderId="1" xfId="0" applyFont="1" applyFill="1" applyBorder="1" applyAlignment="1">
      <alignment wrapText="1"/>
    </xf>
    <xf numFmtId="0" fontId="17" fillId="0" borderId="2" xfId="0" applyFont="1" applyFill="1" applyBorder="1"/>
    <xf numFmtId="0" fontId="9" fillId="0" borderId="1" xfId="0" applyFont="1" applyFill="1" applyBorder="1" applyAlignment="1">
      <alignment wrapText="1"/>
    </xf>
    <xf numFmtId="0" fontId="17" fillId="0" borderId="1" xfId="0" applyFont="1" applyBorder="1" applyAlignment="1">
      <alignment vertical="center"/>
    </xf>
    <xf numFmtId="0" fontId="17" fillId="0" borderId="8" xfId="0" applyFont="1" applyBorder="1" applyAlignment="1">
      <alignment horizontal="left" vertical="center"/>
    </xf>
    <xf numFmtId="0" fontId="9" fillId="0" borderId="1" xfId="1" applyFont="1" applyBorder="1"/>
    <xf numFmtId="49" fontId="0" fillId="0" borderId="0" xfId="0" applyNumberFormat="1"/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9" fillId="0" borderId="7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right"/>
    </xf>
    <xf numFmtId="0" fontId="4" fillId="0" borderId="0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right"/>
    </xf>
    <xf numFmtId="0" fontId="15" fillId="0" borderId="0" xfId="0" applyFont="1" applyBorder="1" applyAlignment="1">
      <alignment horizontal="right"/>
    </xf>
    <xf numFmtId="49" fontId="15" fillId="0" borderId="1" xfId="0" applyNumberFormat="1" applyFont="1" applyBorder="1" applyAlignment="1">
      <alignment horizontal="center" vertical="center"/>
    </xf>
    <xf numFmtId="16" fontId="4" fillId="0" borderId="0" xfId="0" applyNumberFormat="1" applyFont="1" applyAlignment="1">
      <alignment horizont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horizontal="right" vertical="center"/>
    </xf>
    <xf numFmtId="0" fontId="4" fillId="0" borderId="3" xfId="0" applyFont="1" applyBorder="1" applyAlignment="1">
      <alignment horizontal="center" vertical="center"/>
    </xf>
    <xf numFmtId="49" fontId="15" fillId="0" borderId="1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vertical="center"/>
    </xf>
    <xf numFmtId="0" fontId="15" fillId="0" borderId="3" xfId="0" applyFont="1" applyBorder="1" applyAlignment="1">
      <alignment horizontal="center" vertical="center"/>
    </xf>
    <xf numFmtId="49" fontId="15" fillId="0" borderId="1" xfId="0" applyNumberFormat="1" applyFont="1" applyBorder="1" applyAlignment="1"/>
    <xf numFmtId="49" fontId="15" fillId="0" borderId="1" xfId="0" applyNumberFormat="1" applyFont="1" applyBorder="1" applyAlignment="1">
      <alignment horizontal="left" vertical="center"/>
    </xf>
    <xf numFmtId="0" fontId="5" fillId="0" borderId="7" xfId="0" applyFont="1" applyBorder="1"/>
    <xf numFmtId="49" fontId="15" fillId="0" borderId="1" xfId="0" applyNumberFormat="1" applyFont="1" applyBorder="1" applyAlignment="1">
      <alignment wrapText="1"/>
    </xf>
    <xf numFmtId="49" fontId="15" fillId="0" borderId="1" xfId="0" applyNumberFormat="1" applyFont="1" applyBorder="1"/>
    <xf numFmtId="0" fontId="6" fillId="0" borderId="1" xfId="0" applyFont="1" applyBorder="1" applyAlignment="1">
      <alignment horizontal="right"/>
    </xf>
    <xf numFmtId="0" fontId="15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9" fillId="0" borderId="7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15" fillId="0" borderId="0" xfId="0" applyFont="1" applyAlignment="1">
      <alignment horizontal="right"/>
    </xf>
    <xf numFmtId="0" fontId="15" fillId="0" borderId="0" xfId="0" applyFont="1" applyBorder="1" applyAlignment="1">
      <alignment horizontal="right"/>
    </xf>
    <xf numFmtId="0" fontId="8" fillId="0" borderId="0" xfId="1" applyFont="1" applyBorder="1" applyAlignment="1">
      <alignment horizontal="right"/>
    </xf>
    <xf numFmtId="0" fontId="9" fillId="0" borderId="0" xfId="0" applyFont="1" applyBorder="1" applyAlignment="1">
      <alignment horizontal="center" vertical="center" wrapText="1"/>
    </xf>
    <xf numFmtId="0" fontId="7" fillId="0" borderId="0" xfId="0" applyFont="1" applyBorder="1"/>
    <xf numFmtId="0" fontId="17" fillId="0" borderId="0" xfId="0" applyFont="1" applyBorder="1"/>
    <xf numFmtId="0" fontId="15" fillId="0" borderId="0" xfId="0" applyFont="1" applyBorder="1" applyAlignment="1">
      <alignment horizontal="right" vertical="center"/>
    </xf>
    <xf numFmtId="0" fontId="17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wrapText="1"/>
    </xf>
    <xf numFmtId="0" fontId="7" fillId="0" borderId="0" xfId="0" applyFont="1" applyBorder="1" applyAlignment="1">
      <alignment wrapText="1"/>
    </xf>
    <xf numFmtId="0" fontId="4" fillId="0" borderId="0" xfId="0" applyFont="1" applyBorder="1" applyAlignment="1">
      <alignment wrapText="1"/>
    </xf>
    <xf numFmtId="0" fontId="5" fillId="0" borderId="9" xfId="0" applyFont="1" applyBorder="1" applyAlignment="1">
      <alignment wrapText="1"/>
    </xf>
    <xf numFmtId="0" fontId="7" fillId="0" borderId="0" xfId="0" applyFont="1" applyFill="1" applyBorder="1" applyAlignment="1">
      <alignment wrapText="1"/>
    </xf>
    <xf numFmtId="0" fontId="19" fillId="0" borderId="0" xfId="0" applyFont="1" applyBorder="1"/>
    <xf numFmtId="0" fontId="5" fillId="0" borderId="0" xfId="0" applyFont="1" applyFill="1" applyBorder="1" applyAlignment="1">
      <alignment wrapText="1"/>
    </xf>
    <xf numFmtId="0" fontId="4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/>
    </xf>
    <xf numFmtId="1" fontId="5" fillId="0" borderId="1" xfId="0" applyNumberFormat="1" applyFont="1" applyBorder="1" applyAlignment="1">
      <alignment horizontal="right" vertical="center"/>
    </xf>
    <xf numFmtId="1" fontId="5" fillId="0" borderId="1" xfId="0" applyNumberFormat="1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9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15" fillId="0" borderId="0" xfId="0" applyFont="1" applyBorder="1" applyAlignment="1">
      <alignment horizontal="right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9" fillId="0" borderId="7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right"/>
    </xf>
    <xf numFmtId="0" fontId="6" fillId="0" borderId="0" xfId="0" applyFont="1" applyBorder="1"/>
    <xf numFmtId="0" fontId="6" fillId="0" borderId="0" xfId="0" applyFont="1" applyBorder="1" applyAlignment="1">
      <alignment horizontal="right"/>
    </xf>
    <xf numFmtId="0" fontId="6" fillId="0" borderId="0" xfId="0" applyFont="1" applyBorder="1" applyAlignment="1">
      <alignment wrapText="1"/>
    </xf>
    <xf numFmtId="0" fontId="10" fillId="0" borderId="0" xfId="0" applyFont="1" applyBorder="1"/>
    <xf numFmtId="0" fontId="8" fillId="0" borderId="0" xfId="0" applyFont="1" applyBorder="1"/>
    <xf numFmtId="0" fontId="23" fillId="0" borderId="0" xfId="0" applyFont="1" applyBorder="1"/>
    <xf numFmtId="0" fontId="9" fillId="0" borderId="0" xfId="0" applyFont="1" applyBorder="1"/>
    <xf numFmtId="0" fontId="8" fillId="0" borderId="0" xfId="1" applyFont="1" applyBorder="1"/>
    <xf numFmtId="0" fontId="8" fillId="0" borderId="8" xfId="0" applyFont="1" applyFill="1" applyBorder="1"/>
    <xf numFmtId="0" fontId="10" fillId="0" borderId="8" xfId="0" applyFont="1" applyFill="1" applyBorder="1"/>
    <xf numFmtId="0" fontId="8" fillId="0" borderId="0" xfId="0" applyFont="1" applyBorder="1" applyAlignment="1">
      <alignment wrapText="1"/>
    </xf>
    <xf numFmtId="0" fontId="10" fillId="0" borderId="0" xfId="0" applyFont="1" applyBorder="1" applyAlignment="1">
      <alignment wrapText="1"/>
    </xf>
    <xf numFmtId="0" fontId="9" fillId="0" borderId="0" xfId="0" applyFont="1" applyBorder="1" applyAlignment="1"/>
    <xf numFmtId="0" fontId="4" fillId="0" borderId="0" xfId="0" applyFont="1" applyFill="1" applyBorder="1" applyAlignment="1">
      <alignment wrapText="1"/>
    </xf>
    <xf numFmtId="0" fontId="5" fillId="0" borderId="0" xfId="0" applyFont="1" applyBorder="1" applyAlignment="1">
      <alignment horizontal="right"/>
    </xf>
    <xf numFmtId="0" fontId="9" fillId="0" borderId="7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9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9" borderId="0" xfId="0" applyFont="1" applyFill="1" applyBorder="1"/>
    <xf numFmtId="0" fontId="7" fillId="9" borderId="0" xfId="0" applyFont="1" applyFill="1" applyBorder="1"/>
    <xf numFmtId="0" fontId="15" fillId="0" borderId="0" xfId="0" applyFont="1" applyAlignment="1">
      <alignment horizontal="right"/>
    </xf>
    <xf numFmtId="0" fontId="15" fillId="0" borderId="0" xfId="0" applyFont="1" applyBorder="1" applyAlignment="1">
      <alignment horizontal="right"/>
    </xf>
    <xf numFmtId="0" fontId="0" fillId="0" borderId="0" xfId="0" applyAlignment="1">
      <alignment horizontal="center" vertical="center"/>
    </xf>
    <xf numFmtId="0" fontId="8" fillId="0" borderId="8" xfId="0" applyFont="1" applyBorder="1"/>
    <xf numFmtId="0" fontId="10" fillId="0" borderId="8" xfId="0" applyFont="1" applyBorder="1"/>
    <xf numFmtId="0" fontId="0" fillId="0" borderId="0" xfId="0" applyFont="1" applyBorder="1"/>
    <xf numFmtId="0" fontId="4" fillId="0" borderId="0" xfId="0" applyFont="1" applyBorder="1" applyAlignment="1">
      <alignment horizontal="right"/>
    </xf>
    <xf numFmtId="0" fontId="4" fillId="0" borderId="0" xfId="0" applyFont="1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0" fontId="0" fillId="0" borderId="0" xfId="0" applyFont="1" applyAlignment="1">
      <alignment horizontal="left"/>
    </xf>
    <xf numFmtId="0" fontId="5" fillId="0" borderId="1" xfId="0" applyFont="1" applyBorder="1" applyAlignment="1">
      <alignment horizontal="right" vertical="center" wrapText="1"/>
    </xf>
    <xf numFmtId="0" fontId="5" fillId="0" borderId="3" xfId="0" applyFont="1" applyBorder="1" applyAlignment="1">
      <alignment horizontal="left"/>
    </xf>
    <xf numFmtId="0" fontId="9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15" fillId="0" borderId="0" xfId="0" applyFont="1" applyBorder="1" applyAlignment="1">
      <alignment horizontal="right"/>
    </xf>
    <xf numFmtId="0" fontId="9" fillId="0" borderId="0" xfId="1" applyFont="1" applyBorder="1"/>
    <xf numFmtId="0" fontId="14" fillId="0" borderId="1" xfId="0" applyFont="1" applyBorder="1"/>
    <xf numFmtId="0" fontId="14" fillId="2" borderId="1" xfId="0" applyFont="1" applyFill="1" applyBorder="1"/>
    <xf numFmtId="1" fontId="14" fillId="6" borderId="0" xfId="0" applyNumberFormat="1" applyFont="1" applyFill="1"/>
    <xf numFmtId="1" fontId="14" fillId="4" borderId="0" xfId="0" applyNumberFormat="1" applyFont="1" applyFill="1"/>
    <xf numFmtId="1" fontId="14" fillId="5" borderId="0" xfId="0" applyNumberFormat="1" applyFont="1" applyFill="1"/>
    <xf numFmtId="1" fontId="24" fillId="0" borderId="0" xfId="0" applyNumberFormat="1" applyFont="1"/>
    <xf numFmtId="0" fontId="9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17" fillId="0" borderId="8" xfId="0" applyFont="1" applyBorder="1" applyAlignment="1">
      <alignment horizontal="left" vertical="center"/>
    </xf>
    <xf numFmtId="49" fontId="9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5" fillId="0" borderId="0" xfId="0" applyFont="1" applyFill="1" applyBorder="1"/>
    <xf numFmtId="0" fontId="9" fillId="0" borderId="7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9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5" fillId="0" borderId="0" xfId="0" applyFont="1" applyAlignment="1">
      <alignment horizontal="right"/>
    </xf>
    <xf numFmtId="0" fontId="8" fillId="0" borderId="1" xfId="1" applyFont="1" applyBorder="1" applyAlignment="1">
      <alignment horizontal="right" wrapText="1"/>
    </xf>
    <xf numFmtId="0" fontId="8" fillId="0" borderId="1" xfId="1" applyFont="1" applyBorder="1" applyAlignment="1">
      <alignment horizontal="right"/>
    </xf>
    <xf numFmtId="0" fontId="9" fillId="0" borderId="1" xfId="1" applyFont="1" applyBorder="1" applyAlignment="1">
      <alignment horizontal="right"/>
    </xf>
    <xf numFmtId="0" fontId="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right"/>
    </xf>
    <xf numFmtId="0" fontId="15" fillId="0" borderId="0" xfId="0" applyFont="1" applyAlignment="1">
      <alignment horizontal="right"/>
    </xf>
    <xf numFmtId="0" fontId="15" fillId="0" borderId="0" xfId="0" applyFont="1" applyBorder="1" applyAlignment="1">
      <alignment horizontal="right"/>
    </xf>
    <xf numFmtId="0" fontId="15" fillId="0" borderId="0" xfId="0" applyFont="1" applyAlignment="1">
      <alignment vertical="center"/>
    </xf>
    <xf numFmtId="0" fontId="8" fillId="0" borderId="1" xfId="1" applyFont="1" applyBorder="1" applyAlignment="1">
      <alignment horizontal="left"/>
    </xf>
    <xf numFmtId="0" fontId="15" fillId="0" borderId="1" xfId="0" applyFont="1" applyBorder="1" applyAlignment="1">
      <alignment horizontal="center" wrapText="1"/>
    </xf>
    <xf numFmtId="0" fontId="17" fillId="0" borderId="0" xfId="0" applyFont="1" applyBorder="1" applyAlignment="1">
      <alignment vertical="center"/>
    </xf>
    <xf numFmtId="0" fontId="5" fillId="0" borderId="7" xfId="0" applyFont="1" applyFill="1" applyBorder="1"/>
    <xf numFmtId="49" fontId="17" fillId="0" borderId="0" xfId="0" applyNumberFormat="1" applyFont="1" applyFill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15" fillId="0" borderId="5" xfId="0" applyFont="1" applyBorder="1" applyAlignment="1">
      <alignment horizontal="left"/>
    </xf>
    <xf numFmtId="0" fontId="5" fillId="0" borderId="0" xfId="0" applyFont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right"/>
    </xf>
    <xf numFmtId="0" fontId="15" fillId="0" borderId="0" xfId="0" applyFont="1" applyAlignment="1">
      <alignment horizontal="right"/>
    </xf>
    <xf numFmtId="0" fontId="15" fillId="0" borderId="0" xfId="0" applyFont="1" applyBorder="1" applyAlignment="1">
      <alignment horizontal="right"/>
    </xf>
    <xf numFmtId="0" fontId="3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Border="1" applyAlignment="1"/>
    <xf numFmtId="0" fontId="3" fillId="0" borderId="3" xfId="0" applyFont="1" applyBorder="1" applyAlignment="1">
      <alignment horizontal="right"/>
    </xf>
    <xf numFmtId="0" fontId="3" fillId="0" borderId="0" xfId="0" applyFont="1" applyBorder="1" applyAlignment="1">
      <alignment horizontal="right"/>
    </xf>
    <xf numFmtId="0" fontId="21" fillId="0" borderId="0" xfId="0" applyFont="1" applyAlignment="1">
      <alignment horizontal="right"/>
    </xf>
    <xf numFmtId="0" fontId="21" fillId="0" borderId="0" xfId="0" applyFont="1" applyAlignment="1">
      <alignment wrapText="1"/>
    </xf>
    <xf numFmtId="0" fontId="3" fillId="0" borderId="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right" wrapText="1"/>
    </xf>
    <xf numFmtId="0" fontId="21" fillId="0" borderId="1" xfId="0" applyFont="1" applyBorder="1" applyAlignment="1">
      <alignment wrapText="1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right" wrapText="1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horizontal="right" wrapText="1"/>
    </xf>
    <xf numFmtId="0" fontId="3" fillId="0" borderId="2" xfId="0" applyFont="1" applyBorder="1" applyAlignment="1">
      <alignment horizontal="right" wrapText="1"/>
    </xf>
    <xf numFmtId="0" fontId="2" fillId="0" borderId="5" xfId="0" applyFont="1" applyBorder="1" applyAlignment="1">
      <alignment wrapText="1"/>
    </xf>
    <xf numFmtId="0" fontId="2" fillId="0" borderId="7" xfId="0" applyFont="1" applyBorder="1" applyAlignment="1">
      <alignment wrapText="1"/>
    </xf>
    <xf numFmtId="0" fontId="21" fillId="0" borderId="0" xfId="0" applyFont="1" applyAlignment="1">
      <alignment horizontal="center" wrapText="1"/>
    </xf>
    <xf numFmtId="0" fontId="15" fillId="0" borderId="1" xfId="0" applyFont="1" applyBorder="1" applyAlignment="1">
      <alignment horizontal="left" vertical="center" wrapText="1"/>
    </xf>
    <xf numFmtId="0" fontId="15" fillId="0" borderId="0" xfId="0" applyFont="1" applyAlignment="1">
      <alignment horizontal="left"/>
    </xf>
    <xf numFmtId="0" fontId="3" fillId="0" borderId="2" xfId="0" applyFont="1" applyBorder="1" applyAlignment="1">
      <alignment horizontal="right" wrapText="1"/>
    </xf>
    <xf numFmtId="0" fontId="3" fillId="0" borderId="4" xfId="0" applyFont="1" applyBorder="1" applyAlignment="1">
      <alignment horizontal="right" wrapText="1"/>
    </xf>
    <xf numFmtId="0" fontId="3" fillId="0" borderId="1" xfId="0" applyFont="1" applyBorder="1" applyAlignment="1">
      <alignment horizontal="right" wrapText="1"/>
    </xf>
    <xf numFmtId="0" fontId="2" fillId="0" borderId="7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right"/>
    </xf>
    <xf numFmtId="0" fontId="15" fillId="0" borderId="0" xfId="0" applyFont="1" applyAlignment="1">
      <alignment horizontal="right"/>
    </xf>
    <xf numFmtId="0" fontId="15" fillId="0" borderId="0" xfId="0" applyFont="1" applyBorder="1" applyAlignment="1">
      <alignment horizontal="right"/>
    </xf>
    <xf numFmtId="0" fontId="15" fillId="0" borderId="0" xfId="0" applyFont="1" applyAlignment="1">
      <alignment horizontal="center"/>
    </xf>
    <xf numFmtId="0" fontId="5" fillId="2" borderId="0" xfId="0" applyFont="1" applyFill="1" applyBorder="1"/>
    <xf numFmtId="0" fontId="17" fillId="0" borderId="1" xfId="0" applyFont="1" applyBorder="1" applyAlignment="1">
      <alignment horizontal="center"/>
    </xf>
    <xf numFmtId="0" fontId="6" fillId="0" borderId="1" xfId="0" applyFont="1" applyFill="1" applyBorder="1"/>
    <xf numFmtId="0" fontId="16" fillId="0" borderId="1" xfId="0" applyFont="1" applyFill="1" applyBorder="1"/>
    <xf numFmtId="0" fontId="16" fillId="0" borderId="1" xfId="0" applyFont="1" applyBorder="1" applyAlignment="1">
      <alignment horizontal="left" vertical="center" wrapText="1"/>
    </xf>
    <xf numFmtId="49" fontId="0" fillId="0" borderId="1" xfId="0" applyNumberFormat="1" applyBorder="1"/>
    <xf numFmtId="0" fontId="24" fillId="0" borderId="1" xfId="0" applyFont="1" applyBorder="1"/>
    <xf numFmtId="0" fontId="0" fillId="0" borderId="0" xfId="0" applyAlignment="1">
      <alignment horizontal="left"/>
    </xf>
    <xf numFmtId="0" fontId="0" fillId="0" borderId="8" xfId="0" applyFill="1" applyBorder="1"/>
    <xf numFmtId="0" fontId="3" fillId="0" borderId="0" xfId="0" applyFont="1" applyAlignment="1"/>
    <xf numFmtId="0" fontId="3" fillId="0" borderId="8" xfId="0" applyFont="1" applyBorder="1" applyAlignment="1">
      <alignment horizontal="right" wrapText="1"/>
    </xf>
    <xf numFmtId="0" fontId="5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3" fillId="0" borderId="2" xfId="0" applyFont="1" applyBorder="1" applyAlignment="1">
      <alignment horizontal="right" vertical="center" wrapText="1"/>
    </xf>
    <xf numFmtId="0" fontId="3" fillId="0" borderId="4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3" fillId="0" borderId="8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right" wrapText="1"/>
    </xf>
    <xf numFmtId="0" fontId="2" fillId="0" borderId="8" xfId="0" applyFont="1" applyBorder="1" applyAlignment="1">
      <alignment horizontal="right" wrapText="1"/>
    </xf>
    <xf numFmtId="0" fontId="2" fillId="0" borderId="4" xfId="0" applyFont="1" applyBorder="1" applyAlignment="1">
      <alignment horizontal="right" wrapText="1"/>
    </xf>
    <xf numFmtId="0" fontId="3" fillId="0" borderId="1" xfId="0" applyFont="1" applyBorder="1" applyAlignment="1">
      <alignment horizontal="right" wrapText="1"/>
    </xf>
    <xf numFmtId="0" fontId="3" fillId="0" borderId="1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wrapText="1"/>
    </xf>
    <xf numFmtId="0" fontId="21" fillId="0" borderId="4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right" wrapText="1"/>
    </xf>
    <xf numFmtId="0" fontId="3" fillId="0" borderId="4" xfId="0" applyFont="1" applyBorder="1" applyAlignment="1">
      <alignment horizontal="right" wrapText="1"/>
    </xf>
    <xf numFmtId="0" fontId="2" fillId="0" borderId="6" xfId="0" applyFont="1" applyBorder="1" applyAlignment="1">
      <alignment horizontal="center" wrapText="1"/>
    </xf>
    <xf numFmtId="0" fontId="3" fillId="0" borderId="6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15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5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4" fillId="0" borderId="5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/>
    </xf>
    <xf numFmtId="0" fontId="17" fillId="0" borderId="5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49" fontId="17" fillId="0" borderId="5" xfId="0" applyNumberFormat="1" applyFont="1" applyFill="1" applyBorder="1" applyAlignment="1">
      <alignment horizontal="center"/>
    </xf>
    <xf numFmtId="49" fontId="17" fillId="0" borderId="7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15" fillId="0" borderId="2" xfId="0" applyFont="1" applyBorder="1" applyAlignment="1">
      <alignment horizontal="right" vertical="center"/>
    </xf>
    <xf numFmtId="0" fontId="15" fillId="0" borderId="8" xfId="0" applyFont="1" applyBorder="1" applyAlignment="1">
      <alignment horizontal="right" vertical="center"/>
    </xf>
    <xf numFmtId="0" fontId="15" fillId="0" borderId="4" xfId="0" applyFont="1" applyBorder="1" applyAlignment="1">
      <alignment horizontal="right" vertical="center"/>
    </xf>
    <xf numFmtId="0" fontId="17" fillId="0" borderId="2" xfId="0" applyFont="1" applyBorder="1" applyAlignment="1">
      <alignment horizontal="left" vertical="center"/>
    </xf>
    <xf numFmtId="0" fontId="17" fillId="0" borderId="8" xfId="0" applyFont="1" applyBorder="1" applyAlignment="1">
      <alignment horizontal="left" vertical="center"/>
    </xf>
    <xf numFmtId="0" fontId="17" fillId="0" borderId="4" xfId="0" applyFont="1" applyBorder="1" applyAlignment="1">
      <alignment horizontal="left" vertical="center"/>
    </xf>
    <xf numFmtId="0" fontId="15" fillId="0" borderId="2" xfId="0" applyFont="1" applyBorder="1" applyAlignment="1">
      <alignment horizontal="left" vertical="center"/>
    </xf>
    <xf numFmtId="0" fontId="15" fillId="0" borderId="8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2" xfId="0" applyFont="1" applyBorder="1" applyAlignment="1">
      <alignment horizontal="right"/>
    </xf>
    <xf numFmtId="0" fontId="15" fillId="0" borderId="4" xfId="0" applyFont="1" applyBorder="1" applyAlignment="1">
      <alignment horizontal="right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9" fillId="0" borderId="2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/>
    </xf>
    <xf numFmtId="0" fontId="9" fillId="0" borderId="0" xfId="1" applyFont="1" applyAlignment="1">
      <alignment horizontal="center"/>
    </xf>
    <xf numFmtId="0" fontId="8" fillId="0" borderId="0" xfId="1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5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2" xfId="0" applyNumberFormat="1" applyFont="1" applyBorder="1" applyAlignment="1">
      <alignment horizontal="center" vertical="center"/>
    </xf>
    <xf numFmtId="0" fontId="5" fillId="0" borderId="8" xfId="0" applyNumberFormat="1" applyFont="1" applyBorder="1" applyAlignment="1">
      <alignment horizontal="center" vertical="center"/>
    </xf>
    <xf numFmtId="0" fontId="5" fillId="0" borderId="4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1" fontId="5" fillId="0" borderId="5" xfId="0" applyNumberFormat="1" applyFont="1" applyBorder="1" applyAlignment="1">
      <alignment horizontal="center" vertical="center"/>
    </xf>
    <xf numFmtId="1" fontId="5" fillId="0" borderId="7" xfId="0" applyNumberFormat="1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/>
    </xf>
    <xf numFmtId="0" fontId="15" fillId="0" borderId="7" xfId="0" applyFont="1" applyBorder="1" applyAlignment="1">
      <alignment horizontal="center"/>
    </xf>
    <xf numFmtId="1" fontId="5" fillId="0" borderId="1" xfId="0" applyNumberFormat="1" applyFont="1" applyBorder="1" applyAlignment="1">
      <alignment horizontal="center" vertical="center"/>
    </xf>
    <xf numFmtId="0" fontId="5" fillId="0" borderId="5" xfId="0" applyNumberFormat="1" applyFont="1" applyBorder="1" applyAlignment="1">
      <alignment horizontal="center" vertical="center"/>
    </xf>
    <xf numFmtId="0" fontId="5" fillId="0" borderId="7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15" fillId="0" borderId="0" xfId="0" applyFont="1" applyAlignment="1">
      <alignment horizontal="center"/>
    </xf>
    <xf numFmtId="0" fontId="24" fillId="0" borderId="5" xfId="0" applyFont="1" applyBorder="1" applyAlignment="1">
      <alignment horizontal="center" vertical="center"/>
    </xf>
    <xf numFmtId="0" fontId="24" fillId="0" borderId="6" xfId="0" applyFont="1" applyBorder="1" applyAlignment="1">
      <alignment horizontal="center" vertical="center"/>
    </xf>
    <xf numFmtId="0" fontId="24" fillId="0" borderId="7" xfId="0" applyFont="1" applyBorder="1" applyAlignment="1">
      <alignment horizontal="center" vertical="center"/>
    </xf>
    <xf numFmtId="0" fontId="24" fillId="0" borderId="5" xfId="0" applyFont="1" applyBorder="1" applyAlignment="1">
      <alignment horizontal="center" wrapText="1"/>
    </xf>
    <xf numFmtId="0" fontId="24" fillId="0" borderId="6" xfId="0" applyFont="1" applyBorder="1" applyAlignment="1">
      <alignment horizontal="center" wrapText="1"/>
    </xf>
    <xf numFmtId="0" fontId="24" fillId="0" borderId="7" xfId="0" applyFont="1" applyBorder="1" applyAlignment="1">
      <alignment horizontal="center" wrapText="1"/>
    </xf>
  </cellXfs>
  <cellStyles count="3">
    <cellStyle name="Normál" xfId="0" builtinId="0"/>
    <cellStyle name="Normál 2" xfId="1"/>
    <cellStyle name="Százalék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2017\IV%20sz&#225;m&#250;%20m&#243;dos&#237;t&#225;s-2017pen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Mérleg"/>
      <sheetName val="2.Bevételek"/>
      <sheetName val="2.1 Költségvetési bevételek"/>
      <sheetName val="2.2 Működési bevételek"/>
      <sheetName val="3. Kiadások"/>
      <sheetName val="3.1 Személyi és járulékok"/>
      <sheetName val="3.2 Dologi kiadások"/>
      <sheetName val="3.3 Ellátott, egyéb, finansz k"/>
      <sheetName val="3.4. Beruházások és felújítások"/>
      <sheetName val="4. Finanszírozási "/>
      <sheetName val="4.1 Óvoda"/>
      <sheetName val="4.1.1 Köznevelés"/>
      <sheetName val="4.1.2 Konyha"/>
      <sheetName val="Munka2"/>
      <sheetName val="4.2 Közös Hivatal"/>
      <sheetName val="4.2.1 Szakmár"/>
      <sheetName val="4.2.2 Öregcsertő"/>
      <sheetName val="4.2.3 Újtelek"/>
      <sheetName val="4.2.4 Jegyző"/>
      <sheetName val="5. Felhalmozási bev és kiad"/>
      <sheetName val="6. 3 éves terv"/>
      <sheetName val="7. Felhasználási ütemterv"/>
      <sheetName val="8. Adósságot keletkeztető ü"/>
      <sheetName val="9. Létszámadatok"/>
      <sheetName val="Munka1"/>
      <sheetName val="Munka3"/>
      <sheetName val="Bevétel"/>
      <sheetName val="Kiadás"/>
      <sheetName val="R-1,2,3"/>
      <sheetName val="Várható támogatások"/>
      <sheetName val="R-3.1"/>
      <sheetName val="R-3.2"/>
      <sheetName val="R3.3"/>
      <sheetName val="R3.4"/>
      <sheetName val="R.4"/>
      <sheetName val="R-5"/>
      <sheetName val="R-6"/>
      <sheetName val="R-7"/>
      <sheetName val="R-8"/>
      <sheetName val="R-9"/>
      <sheetName val="Konyha felosztá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42">
          <cell r="C42">
            <v>19023307</v>
          </cell>
          <cell r="E42">
            <v>19008307</v>
          </cell>
          <cell r="F42">
            <v>19130307</v>
          </cell>
          <cell r="G42">
            <v>19224141</v>
          </cell>
        </row>
      </sheetData>
      <sheetData sheetId="16">
        <row r="42">
          <cell r="C42">
            <v>13288221</v>
          </cell>
          <cell r="E42">
            <v>13288221</v>
          </cell>
          <cell r="F42">
            <v>13497230</v>
          </cell>
          <cell r="G42">
            <v>13755043</v>
          </cell>
        </row>
      </sheetData>
      <sheetData sheetId="17">
        <row r="42">
          <cell r="C42">
            <v>7462000</v>
          </cell>
          <cell r="D42">
            <v>7462000</v>
          </cell>
          <cell r="F42">
            <v>7562000</v>
          </cell>
          <cell r="G42">
            <v>7685410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7"/>
  <sheetViews>
    <sheetView tabSelected="1" zoomScale="60" zoomScaleNormal="60" workbookViewId="0">
      <selection activeCell="AA22" sqref="AA22"/>
    </sheetView>
  </sheetViews>
  <sheetFormatPr defaultRowHeight="15.75" x14ac:dyDescent="0.25"/>
  <cols>
    <col min="1" max="1" width="40.7109375" style="104" customWidth="1"/>
    <col min="2" max="2" width="14.28515625" style="104" customWidth="1"/>
    <col min="3" max="7" width="12.28515625" style="104" customWidth="1"/>
    <col min="8" max="8" width="23.42578125" style="104" customWidth="1"/>
    <col min="9" max="13" width="13.85546875" style="104" customWidth="1"/>
    <col min="14" max="14" width="13.140625" style="104" customWidth="1"/>
    <col min="15" max="15" width="12.28515625" style="104" customWidth="1"/>
    <col min="16" max="16" width="15.85546875" style="104" customWidth="1"/>
    <col min="17" max="17" width="12.140625" style="104" customWidth="1"/>
    <col min="18" max="18" width="18" style="104" customWidth="1"/>
    <col min="19" max="19" width="11.42578125" style="104" customWidth="1"/>
    <col min="20" max="20" width="11.7109375" style="104" customWidth="1"/>
    <col min="21" max="21" width="11.42578125" style="104" customWidth="1"/>
    <col min="22" max="22" width="12.85546875" style="104" customWidth="1"/>
    <col min="23" max="23" width="12.28515625" style="104" customWidth="1"/>
    <col min="24" max="24" width="14.85546875" style="104" customWidth="1"/>
    <col min="25" max="25" width="13" style="104" customWidth="1"/>
    <col min="26" max="26" width="13.7109375" style="104" customWidth="1"/>
    <col min="27" max="16384" width="9.140625" style="104"/>
  </cols>
  <sheetData>
    <row r="1" spans="1:26" x14ac:dyDescent="0.25">
      <c r="A1" s="354" t="s">
        <v>130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4"/>
      <c r="N1" s="46"/>
    </row>
    <row r="2" spans="1:26" x14ac:dyDescent="0.25">
      <c r="A2" s="355" t="s">
        <v>453</v>
      </c>
      <c r="B2" s="355"/>
      <c r="C2" s="355"/>
      <c r="D2" s="355"/>
      <c r="E2" s="355"/>
      <c r="F2" s="355"/>
      <c r="G2" s="355"/>
      <c r="H2" s="355"/>
      <c r="I2" s="355"/>
      <c r="J2" s="355"/>
      <c r="K2" s="355"/>
      <c r="L2" s="355"/>
      <c r="M2" s="355"/>
      <c r="N2" s="324"/>
    </row>
    <row r="3" spans="1:26" x14ac:dyDescent="0.25">
      <c r="A3" s="355" t="s">
        <v>593</v>
      </c>
      <c r="B3" s="355"/>
      <c r="C3" s="355"/>
      <c r="D3" s="355"/>
      <c r="E3" s="355"/>
      <c r="F3" s="355"/>
      <c r="G3" s="355"/>
      <c r="H3" s="355"/>
      <c r="I3" s="355"/>
      <c r="J3" s="355"/>
      <c r="K3" s="355"/>
      <c r="L3" s="355"/>
      <c r="M3" s="355"/>
      <c r="N3" s="324"/>
    </row>
    <row r="4" spans="1:26" x14ac:dyDescent="0.25">
      <c r="A4" s="273"/>
      <c r="B4" s="273"/>
      <c r="C4" s="273"/>
      <c r="D4" s="273"/>
      <c r="E4" s="273"/>
      <c r="F4" s="273"/>
      <c r="G4" s="273"/>
      <c r="H4" s="273"/>
      <c r="I4" s="273"/>
      <c r="J4" s="273"/>
    </row>
    <row r="5" spans="1:26" x14ac:dyDescent="0.25">
      <c r="A5" s="273"/>
      <c r="B5" s="273"/>
      <c r="C5" s="273"/>
      <c r="D5" s="273"/>
      <c r="E5" s="273"/>
      <c r="F5" s="273"/>
      <c r="G5" s="273"/>
      <c r="H5" s="273"/>
      <c r="I5" s="273"/>
      <c r="J5" s="273"/>
      <c r="L5" s="273"/>
      <c r="M5" s="274" t="s">
        <v>110</v>
      </c>
      <c r="W5" s="273"/>
      <c r="X5" s="274" t="s">
        <v>110</v>
      </c>
    </row>
    <row r="6" spans="1:26" x14ac:dyDescent="0.25">
      <c r="A6" s="273"/>
      <c r="B6" s="273"/>
      <c r="C6" s="273"/>
      <c r="D6" s="273"/>
      <c r="E6" s="273"/>
      <c r="F6" s="273"/>
      <c r="G6" s="273"/>
      <c r="H6" s="273"/>
      <c r="I6" s="275"/>
      <c r="J6" s="275"/>
      <c r="K6" s="275"/>
      <c r="L6" s="273"/>
      <c r="M6" s="274" t="s">
        <v>386</v>
      </c>
      <c r="N6" s="275"/>
      <c r="W6" s="273"/>
      <c r="X6" s="274" t="s">
        <v>386</v>
      </c>
    </row>
    <row r="7" spans="1:26" x14ac:dyDescent="0.25">
      <c r="A7" s="273"/>
      <c r="B7" s="273"/>
      <c r="C7" s="273"/>
      <c r="D7" s="273"/>
      <c r="E7" s="273"/>
      <c r="F7" s="273"/>
      <c r="G7" s="273"/>
      <c r="H7" s="273"/>
      <c r="I7" s="276"/>
      <c r="J7" s="277"/>
      <c r="K7" s="277"/>
      <c r="M7" s="104" t="s">
        <v>697</v>
      </c>
      <c r="N7" s="277"/>
      <c r="X7" s="278" t="s">
        <v>467</v>
      </c>
    </row>
    <row r="8" spans="1:26" s="279" customFormat="1" x14ac:dyDescent="0.25">
      <c r="A8" s="346" t="s">
        <v>1</v>
      </c>
      <c r="B8" s="358" t="s">
        <v>45</v>
      </c>
      <c r="C8" s="358"/>
      <c r="D8" s="358"/>
      <c r="E8" s="358"/>
      <c r="F8" s="358"/>
      <c r="G8" s="358"/>
      <c r="H8" s="358"/>
      <c r="I8" s="358"/>
      <c r="J8" s="358"/>
      <c r="K8" s="333"/>
      <c r="L8" s="303"/>
      <c r="M8" s="303"/>
      <c r="N8" s="353" t="s">
        <v>82</v>
      </c>
      <c r="O8" s="353"/>
      <c r="P8" s="353"/>
      <c r="Q8" s="353"/>
      <c r="R8" s="353"/>
      <c r="S8" s="353"/>
      <c r="T8" s="353"/>
      <c r="U8" s="353"/>
      <c r="V8" s="353"/>
      <c r="W8" s="353"/>
      <c r="X8" s="353"/>
      <c r="Y8" s="353"/>
      <c r="Z8" s="353"/>
    </row>
    <row r="9" spans="1:26" s="279" customFormat="1" ht="31.5" x14ac:dyDescent="0.25">
      <c r="A9" s="346"/>
      <c r="B9" s="280" t="s">
        <v>183</v>
      </c>
      <c r="C9" s="281" t="s">
        <v>184</v>
      </c>
      <c r="D9" s="281" t="s">
        <v>183</v>
      </c>
      <c r="E9" s="281" t="s">
        <v>184</v>
      </c>
      <c r="F9" s="281" t="s">
        <v>183</v>
      </c>
      <c r="G9" s="281" t="s">
        <v>184</v>
      </c>
      <c r="H9" s="281" t="s">
        <v>183</v>
      </c>
      <c r="I9" s="281" t="s">
        <v>184</v>
      </c>
      <c r="J9" s="281" t="s">
        <v>183</v>
      </c>
      <c r="K9" s="281" t="s">
        <v>184</v>
      </c>
      <c r="L9" s="306" t="s">
        <v>183</v>
      </c>
      <c r="M9" s="306" t="s">
        <v>184</v>
      </c>
      <c r="N9" s="282" t="s">
        <v>1</v>
      </c>
      <c r="O9" s="281" t="s">
        <v>183</v>
      </c>
      <c r="P9" s="281" t="s">
        <v>184</v>
      </c>
      <c r="Q9" s="281" t="s">
        <v>183</v>
      </c>
      <c r="R9" s="281" t="s">
        <v>184</v>
      </c>
      <c r="S9" s="281" t="s">
        <v>183</v>
      </c>
      <c r="T9" s="281" t="s">
        <v>184</v>
      </c>
      <c r="U9" s="281" t="s">
        <v>183</v>
      </c>
      <c r="V9" s="281" t="s">
        <v>184</v>
      </c>
      <c r="W9" s="281" t="s">
        <v>183</v>
      </c>
      <c r="X9" s="281" t="s">
        <v>184</v>
      </c>
      <c r="Y9" s="306" t="s">
        <v>183</v>
      </c>
      <c r="Z9" s="306" t="s">
        <v>184</v>
      </c>
    </row>
    <row r="10" spans="1:26" s="279" customFormat="1" ht="15" customHeight="1" x14ac:dyDescent="0.25">
      <c r="A10" s="346"/>
      <c r="B10" s="359" t="s">
        <v>350</v>
      </c>
      <c r="C10" s="352"/>
      <c r="D10" s="351" t="s">
        <v>474</v>
      </c>
      <c r="E10" s="352"/>
      <c r="F10" s="351" t="s">
        <v>488</v>
      </c>
      <c r="G10" s="352"/>
      <c r="H10" s="351" t="s">
        <v>586</v>
      </c>
      <c r="I10" s="352"/>
      <c r="J10" s="351" t="s">
        <v>587</v>
      </c>
      <c r="K10" s="352"/>
      <c r="L10" s="351" t="s">
        <v>506</v>
      </c>
      <c r="M10" s="352"/>
      <c r="N10" s="283"/>
      <c r="O10" s="330" t="s">
        <v>350</v>
      </c>
      <c r="P10" s="331"/>
      <c r="Q10" s="330" t="s">
        <v>458</v>
      </c>
      <c r="R10" s="331"/>
      <c r="S10" s="330" t="s">
        <v>479</v>
      </c>
      <c r="T10" s="331"/>
      <c r="U10" s="330" t="s">
        <v>490</v>
      </c>
      <c r="V10" s="331"/>
      <c r="W10" s="330" t="s">
        <v>505</v>
      </c>
      <c r="X10" s="331"/>
      <c r="Y10" s="330" t="s">
        <v>506</v>
      </c>
      <c r="Z10" s="331"/>
    </row>
    <row r="11" spans="1:26" s="279" customFormat="1" ht="30" customHeight="1" x14ac:dyDescent="0.25">
      <c r="A11" s="284" t="s">
        <v>167</v>
      </c>
      <c r="B11" s="285">
        <f>'2.Bevételek'!C8+'2.Bevételek'!C9+'2.Bevételek'!C10+'2.Bevételek'!C11+'2.Bevételek'!C12+'2.Bevételek'!C13</f>
        <v>104148590</v>
      </c>
      <c r="C11" s="286"/>
      <c r="D11" s="285">
        <f>'2.Bevételek'!D8+'2.Bevételek'!D9+'2.Bevételek'!D10+'2.Bevételek'!D11+'2.Bevételek'!D12+'2.Bevételek'!D13</f>
        <v>104165185</v>
      </c>
      <c r="E11" s="285"/>
      <c r="F11" s="285">
        <f>'2.Bevételek'!E8+'2.Bevételek'!E9+'2.Bevételek'!E10+'2.Bevételek'!E11+'2.Bevételek'!E12+'2.Bevételek'!E13</f>
        <v>104165185</v>
      </c>
      <c r="G11" s="285"/>
      <c r="H11" s="285">
        <f>'2.Bevételek'!F8+'2.Bevételek'!F9+'2.Bevételek'!F10+'2.Bevételek'!F11+'2.Bevételek'!F12+'2.Bevételek'!F13</f>
        <v>108133675</v>
      </c>
      <c r="I11" s="285"/>
      <c r="J11" s="285">
        <f>'2.Bevételek'!G8+'2.Bevételek'!G9+'2.Bevételek'!G10+'2.Bevételek'!G11+'2.Bevételek'!G12+'2.Bevételek'!G13</f>
        <v>116400342</v>
      </c>
      <c r="K11" s="285"/>
      <c r="L11" s="302">
        <f>'2.Bevételek'!H8+'2.Bevételek'!H9+'2.Bevételek'!H10+'2.Bevételek'!H11+'2.Bevételek'!H12+'2.Bevételek'!H13</f>
        <v>116400342</v>
      </c>
      <c r="M11" s="302"/>
      <c r="N11" s="287" t="s">
        <v>5</v>
      </c>
      <c r="O11" s="288">
        <f>'3. Kiadások'!C18</f>
        <v>28294943</v>
      </c>
      <c r="P11" s="286"/>
      <c r="Q11" s="288">
        <f>'3. Kiadások'!D18</f>
        <v>61041793</v>
      </c>
      <c r="R11" s="286"/>
      <c r="S11" s="288">
        <f>'3. Kiadások'!E18</f>
        <v>61441793</v>
      </c>
      <c r="T11" s="286"/>
      <c r="U11" s="288">
        <f>'3. Kiadások'!F18</f>
        <v>61500616</v>
      </c>
      <c r="V11" s="286"/>
      <c r="W11" s="288">
        <f>'3. Kiadások'!G18</f>
        <v>61838197</v>
      </c>
      <c r="X11" s="286"/>
      <c r="Y11" s="288">
        <f>'3. Kiadások'!H18</f>
        <v>61838197</v>
      </c>
      <c r="Z11" s="286"/>
    </row>
    <row r="12" spans="1:26" s="279" customFormat="1" ht="31.5" x14ac:dyDescent="0.25">
      <c r="A12" s="284" t="s">
        <v>90</v>
      </c>
      <c r="B12" s="285">
        <f>'2.Bevételek'!C14</f>
        <v>24034091</v>
      </c>
      <c r="C12" s="286"/>
      <c r="D12" s="285">
        <f>'2.Bevételek'!D14</f>
        <v>65403327</v>
      </c>
      <c r="E12" s="285"/>
      <c r="F12" s="285">
        <f>'2.Bevételek'!E14</f>
        <v>65403327</v>
      </c>
      <c r="G12" s="285"/>
      <c r="H12" s="285">
        <f>'2.Bevételek'!F14</f>
        <v>64471011</v>
      </c>
      <c r="I12" s="285"/>
      <c r="J12" s="285">
        <f>'2.Bevételek'!G14</f>
        <v>60402452</v>
      </c>
      <c r="K12" s="285"/>
      <c r="L12" s="302">
        <f>'2.Bevételek'!H14</f>
        <v>60402452</v>
      </c>
      <c r="M12" s="302"/>
      <c r="N12" s="287" t="s">
        <v>85</v>
      </c>
      <c r="O12" s="288">
        <f>'3. Kiadások'!C24</f>
        <v>5211350</v>
      </c>
      <c r="P12" s="286"/>
      <c r="Q12" s="288">
        <f>'3. Kiadások'!D24</f>
        <v>8723328</v>
      </c>
      <c r="R12" s="286"/>
      <c r="S12" s="288">
        <f>'3. Kiadások'!E24</f>
        <v>8723328</v>
      </c>
      <c r="T12" s="286"/>
      <c r="U12" s="288">
        <f>'3. Kiadások'!F24</f>
        <v>8723328</v>
      </c>
      <c r="V12" s="286"/>
      <c r="W12" s="288">
        <f>'3. Kiadások'!G24</f>
        <v>9508758</v>
      </c>
      <c r="X12" s="286"/>
      <c r="Y12" s="288">
        <f>'3. Kiadások'!H24</f>
        <v>9508758</v>
      </c>
      <c r="Z12" s="286"/>
    </row>
    <row r="13" spans="1:26" s="279" customFormat="1" ht="31.5" x14ac:dyDescent="0.25">
      <c r="A13" s="284" t="s">
        <v>70</v>
      </c>
      <c r="B13" s="285">
        <f>'2.2 Működési bevételek'!C8+'2.2 Működési bevételek'!C9+'2.2 Működési bevételek'!C10+'2.2 Működési bevételek'!C13+'2.2 Működési bevételek'!C14+'2.2 Működési bevételek'!C12</f>
        <v>31135000</v>
      </c>
      <c r="C13" s="285">
        <f>'2.2 Működési bevételek'!C7</f>
        <v>1800000</v>
      </c>
      <c r="D13" s="285">
        <f>'2.2 Működési bevételek'!D8+'2.2 Működési bevételek'!D9+'2.2 Működési bevételek'!D10+'2.2 Működési bevételek'!D13+'2.2 Működési bevételek'!D14+'2.2 Működési bevételek'!D12</f>
        <v>31256384</v>
      </c>
      <c r="E13" s="285">
        <f>'2.2 Működési bevételek'!D7</f>
        <v>1892954</v>
      </c>
      <c r="F13" s="285">
        <f>'2.2 Működési bevételek'!E8+'2.2 Működési bevételek'!E9+'2.2 Működési bevételek'!E10+'2.2 Működési bevételek'!E13+'2.2 Működési bevételek'!E14+'2.2 Működési bevételek'!E12</f>
        <v>54616087</v>
      </c>
      <c r="G13" s="285">
        <f>'2.2 Működési bevételek'!E7</f>
        <v>1988560</v>
      </c>
      <c r="H13" s="285">
        <f>'2.2 Működési bevételek'!F8+'2.2 Működési bevételek'!F9+'2.2 Működési bevételek'!F10+'2.2 Működési bevételek'!F13+'2.2 Működési bevételek'!F14+'2.2 Működési bevételek'!F12</f>
        <v>54678287</v>
      </c>
      <c r="I13" s="285">
        <f>'2.2 Működési bevételek'!F7</f>
        <v>1988560</v>
      </c>
      <c r="J13" s="285">
        <f>'2.2 Működési bevételek'!G8+'2.2 Működési bevételek'!G9+'2.2 Működési bevételek'!G10+'2.2 Működési bevételek'!G13+'2.2 Működési bevételek'!G14+'2.2 Működési bevételek'!G12</f>
        <v>41654950</v>
      </c>
      <c r="K13" s="285">
        <f>'2.2 Működési bevételek'!G7</f>
        <v>1826625</v>
      </c>
      <c r="L13" s="302">
        <f>'2.2 Működési bevételek'!H8+'2.2 Működési bevételek'!H9+'2.2 Működési bevételek'!H10+'2.2 Működési bevételek'!H13+'2.2 Működési bevételek'!H14+'2.2 Működési bevételek'!H12</f>
        <v>40615459</v>
      </c>
      <c r="M13" s="302">
        <f>'2.2 Működési bevételek'!H7</f>
        <v>1663686</v>
      </c>
      <c r="N13" s="287" t="s">
        <v>86</v>
      </c>
      <c r="O13" s="288">
        <f>'3. Kiadások'!C48</f>
        <v>30983168</v>
      </c>
      <c r="P13" s="286"/>
      <c r="Q13" s="288">
        <f>'3. Kiadások'!D48</f>
        <v>36740885</v>
      </c>
      <c r="R13" s="286"/>
      <c r="S13" s="288">
        <f>'3. Kiadások'!E48</f>
        <v>36740885</v>
      </c>
      <c r="T13" s="286"/>
      <c r="U13" s="288">
        <f>'3. Kiadások'!F48</f>
        <v>39173885</v>
      </c>
      <c r="V13" s="286"/>
      <c r="W13" s="288">
        <f>'3. Kiadások'!G48</f>
        <v>39636715</v>
      </c>
      <c r="X13" s="286"/>
      <c r="Y13" s="288">
        <f>'3. Kiadások'!H48</f>
        <v>39067617</v>
      </c>
      <c r="Z13" s="286"/>
    </row>
    <row r="14" spans="1:26" s="279" customFormat="1" ht="47.25" x14ac:dyDescent="0.25">
      <c r="A14" s="327" t="s">
        <v>166</v>
      </c>
      <c r="B14" s="356">
        <f>'2.2 Működési bevételek'!C43</f>
        <v>8526220</v>
      </c>
      <c r="C14" s="347"/>
      <c r="D14" s="356">
        <f>'2.2 Működési bevételek'!D43</f>
        <v>8738557</v>
      </c>
      <c r="E14" s="349"/>
      <c r="F14" s="345">
        <f>'2.2 Működési bevételek'!E43</f>
        <v>8975339</v>
      </c>
      <c r="G14" s="349"/>
      <c r="H14" s="345">
        <f>'2.2 Működési bevételek'!F43</f>
        <v>9025339</v>
      </c>
      <c r="I14" s="349"/>
      <c r="J14" s="345">
        <f>'2.2 Működési bevételek'!G43</f>
        <v>11879356</v>
      </c>
      <c r="K14" s="349"/>
      <c r="L14" s="345">
        <f>'2.2 Működési bevételek'!H43</f>
        <v>11831110</v>
      </c>
      <c r="M14" s="304"/>
      <c r="N14" s="287" t="s">
        <v>87</v>
      </c>
      <c r="O14" s="288">
        <f>'3. Kiadások'!C54</f>
        <v>5945000</v>
      </c>
      <c r="P14" s="286"/>
      <c r="Q14" s="288">
        <f>'3. Kiadások'!D54</f>
        <v>5945000</v>
      </c>
      <c r="R14" s="286"/>
      <c r="S14" s="288">
        <f>'3. Kiadások'!E54</f>
        <v>5945000</v>
      </c>
      <c r="T14" s="286"/>
      <c r="U14" s="288">
        <f>'3. Kiadások'!F54</f>
        <v>6334500</v>
      </c>
      <c r="V14" s="286"/>
      <c r="W14" s="288">
        <f>'3. Kiadások'!G54</f>
        <v>5141140</v>
      </c>
      <c r="X14" s="286"/>
      <c r="Y14" s="288">
        <f>'3. Kiadások'!H54</f>
        <v>5141140</v>
      </c>
      <c r="Z14" s="286"/>
    </row>
    <row r="15" spans="1:26" s="279" customFormat="1" ht="47.25" x14ac:dyDescent="0.25">
      <c r="A15" s="329"/>
      <c r="B15" s="357"/>
      <c r="C15" s="348"/>
      <c r="D15" s="357"/>
      <c r="E15" s="350"/>
      <c r="F15" s="345"/>
      <c r="G15" s="350"/>
      <c r="H15" s="345"/>
      <c r="I15" s="350"/>
      <c r="J15" s="345"/>
      <c r="K15" s="350"/>
      <c r="L15" s="345"/>
      <c r="M15" s="305"/>
      <c r="N15" s="287" t="s">
        <v>109</v>
      </c>
      <c r="O15" s="288">
        <f>'3. Kiadások'!C81</f>
        <v>96629898</v>
      </c>
      <c r="P15" s="286"/>
      <c r="Q15" s="288">
        <f>'3. Kiadások'!D81</f>
        <v>96629898</v>
      </c>
      <c r="R15" s="286"/>
      <c r="S15" s="288">
        <f>'3. Kiadások'!E81</f>
        <v>96629898</v>
      </c>
      <c r="T15" s="286"/>
      <c r="U15" s="288">
        <f>'3. Kiadások'!F81</f>
        <v>97340907</v>
      </c>
      <c r="V15" s="286"/>
      <c r="W15" s="288">
        <f>'3. Kiadások'!G81</f>
        <v>137153915</v>
      </c>
      <c r="X15" s="286"/>
      <c r="Y15" s="288">
        <f>'3. Kiadások'!H81</f>
        <v>136548007</v>
      </c>
      <c r="Z15" s="286"/>
    </row>
    <row r="16" spans="1:26" s="279" customFormat="1" ht="78.75" x14ac:dyDescent="0.25">
      <c r="A16" s="284" t="s">
        <v>91</v>
      </c>
      <c r="B16" s="285">
        <f>'2.2 Működési bevételek'!C45</f>
        <v>500000</v>
      </c>
      <c r="C16" s="286"/>
      <c r="D16" s="285">
        <f>'2.2 Működési bevételek'!D45</f>
        <v>500000</v>
      </c>
      <c r="E16" s="285"/>
      <c r="F16" s="285">
        <f>'2.2 Működési bevételek'!E45</f>
        <v>732040</v>
      </c>
      <c r="G16" s="285"/>
      <c r="H16" s="285">
        <f>'2.2 Működési bevételek'!F45</f>
        <v>732040</v>
      </c>
      <c r="I16" s="285"/>
      <c r="J16" s="285">
        <f>'2.2 Működési bevételek'!G45</f>
        <v>732040</v>
      </c>
      <c r="K16" s="285"/>
      <c r="L16" s="302">
        <f>'2.2 Működési bevételek'!H45</f>
        <v>732040</v>
      </c>
      <c r="M16" s="302"/>
      <c r="N16" s="287" t="s">
        <v>88</v>
      </c>
      <c r="O16" s="288">
        <f>'3. Kiadások'!C61</f>
        <v>3079542</v>
      </c>
      <c r="P16" s="286"/>
      <c r="Q16" s="288">
        <f>'3. Kiadások'!D61</f>
        <v>24184578</v>
      </c>
      <c r="R16" s="286"/>
      <c r="S16" s="288">
        <f>'3. Kiadások'!E61</f>
        <v>44803423</v>
      </c>
      <c r="T16" s="286"/>
      <c r="U16" s="288">
        <f>'3. Kiadások'!F61</f>
        <v>45950204</v>
      </c>
      <c r="V16" s="286"/>
      <c r="W16" s="288">
        <f>'3. Kiadások'!G61</f>
        <v>58274763</v>
      </c>
      <c r="X16" s="286"/>
      <c r="Y16" s="288">
        <f>'3. Kiadások'!H61</f>
        <v>3977765</v>
      </c>
      <c r="Z16" s="286"/>
    </row>
    <row r="17" spans="1:26" s="279" customFormat="1" ht="63" x14ac:dyDescent="0.25">
      <c r="A17" s="284" t="s">
        <v>584</v>
      </c>
      <c r="B17" s="285"/>
      <c r="C17" s="286"/>
      <c r="D17" s="285"/>
      <c r="E17" s="285"/>
      <c r="F17" s="285"/>
      <c r="G17" s="285"/>
      <c r="H17" s="285"/>
      <c r="I17" s="285"/>
      <c r="J17" s="285">
        <f>'2.2 Működési bevételek'!G48+'2.2 Működési bevételek'!G50</f>
        <v>39082445</v>
      </c>
      <c r="K17" s="285"/>
      <c r="L17" s="302">
        <f>'2.2 Működési bevételek'!H48+'2.2 Működési bevételek'!H50</f>
        <v>39082445</v>
      </c>
      <c r="M17" s="302"/>
      <c r="N17" s="291" t="s">
        <v>95</v>
      </c>
      <c r="O17" s="292">
        <f>SUM(O11:O16)</f>
        <v>170143901</v>
      </c>
      <c r="P17" s="286"/>
      <c r="Q17" s="292">
        <f>SUM(Q11:Q16)</f>
        <v>233265482</v>
      </c>
      <c r="R17" s="286"/>
      <c r="S17" s="292">
        <f>SUM(S11:S16)</f>
        <v>254284327</v>
      </c>
      <c r="T17" s="286"/>
      <c r="U17" s="292">
        <f>SUM(U11:U16)</f>
        <v>259023440</v>
      </c>
      <c r="V17" s="286"/>
      <c r="W17" s="292">
        <f>SUM(W11:W16)</f>
        <v>311553488</v>
      </c>
      <c r="X17" s="286"/>
      <c r="Y17" s="292">
        <f>SUM(Y11:Y16)</f>
        <v>256081484</v>
      </c>
      <c r="Z17" s="286"/>
    </row>
    <row r="18" spans="1:26" s="279" customFormat="1" x14ac:dyDescent="0.25">
      <c r="A18" s="289" t="s">
        <v>93</v>
      </c>
      <c r="B18" s="290">
        <f>SUM(B11:B16)</f>
        <v>168343901</v>
      </c>
      <c r="C18" s="290"/>
      <c r="D18" s="290">
        <f>SUM(D11:D16)</f>
        <v>210063453</v>
      </c>
      <c r="E18" s="285"/>
      <c r="F18" s="290">
        <f>SUM(F11:F16)</f>
        <v>233891978</v>
      </c>
      <c r="G18" s="285"/>
      <c r="H18" s="290">
        <f>SUM(H11:H16)</f>
        <v>237040352</v>
      </c>
      <c r="I18" s="285"/>
      <c r="J18" s="290">
        <f>SUM(J11:J17)</f>
        <v>270151585</v>
      </c>
      <c r="K18" s="285"/>
      <c r="L18" s="290">
        <f>SUM(L11:L17)</f>
        <v>269063848</v>
      </c>
      <c r="M18" s="300"/>
      <c r="N18" s="327" t="s">
        <v>89</v>
      </c>
      <c r="O18" s="338"/>
      <c r="P18" s="334">
        <f>'3. Kiadások'!C67</f>
        <v>6000000</v>
      </c>
      <c r="Q18" s="342"/>
      <c r="R18" s="334">
        <f>'3. Kiadások'!D67</f>
        <v>28706055</v>
      </c>
      <c r="S18" s="342"/>
      <c r="T18" s="334">
        <f>'3. Kiadások'!E67</f>
        <v>32478395</v>
      </c>
      <c r="U18" s="342"/>
      <c r="V18" s="334">
        <f>'3. Kiadások'!F67</f>
        <v>62709598</v>
      </c>
      <c r="W18" s="342"/>
      <c r="X18" s="334">
        <f>'3. Kiadások'!G67</f>
        <v>39372745</v>
      </c>
      <c r="Y18" s="342"/>
      <c r="Z18" s="334">
        <f>'3. Kiadások'!H67</f>
        <v>39372745</v>
      </c>
    </row>
    <row r="19" spans="1:26" s="279" customFormat="1" x14ac:dyDescent="0.25">
      <c r="A19" s="284" t="s">
        <v>580</v>
      </c>
      <c r="B19" s="290"/>
      <c r="C19" s="290"/>
      <c r="D19" s="293"/>
      <c r="E19" s="285"/>
      <c r="F19" s="293"/>
      <c r="G19" s="285"/>
      <c r="H19" s="293"/>
      <c r="I19" s="285"/>
      <c r="J19" s="293"/>
      <c r="K19" s="285">
        <f>'2.2 Működési bevételek'!G44</f>
        <v>650000</v>
      </c>
      <c r="L19" s="325"/>
      <c r="M19" s="302">
        <f>'2.2 Működési bevételek'!H44</f>
        <v>650000</v>
      </c>
      <c r="N19" s="328"/>
      <c r="O19" s="339"/>
      <c r="P19" s="341"/>
      <c r="Q19" s="343"/>
      <c r="R19" s="341"/>
      <c r="S19" s="343"/>
      <c r="T19" s="341"/>
      <c r="U19" s="343"/>
      <c r="V19" s="341"/>
      <c r="W19" s="343"/>
      <c r="X19" s="341"/>
      <c r="Y19" s="343"/>
      <c r="Z19" s="341"/>
    </row>
    <row r="20" spans="1:26" s="279" customFormat="1" ht="31.5" customHeight="1" x14ac:dyDescent="0.25">
      <c r="A20" s="284" t="s">
        <v>475</v>
      </c>
      <c r="B20" s="290"/>
      <c r="C20" s="290">
        <v>0</v>
      </c>
      <c r="D20" s="293"/>
      <c r="E20" s="285">
        <f>'2.Bevételek'!D16</f>
        <v>14789446</v>
      </c>
      <c r="F20" s="293"/>
      <c r="G20" s="285">
        <f>'2.Bevételek'!E16</f>
        <v>15656500</v>
      </c>
      <c r="H20" s="293"/>
      <c r="I20" s="285">
        <f>'2.Bevételek'!F16</f>
        <v>46978316</v>
      </c>
      <c r="J20" s="293"/>
      <c r="K20" s="285">
        <f>'2.Bevételek'!G16</f>
        <v>46866622</v>
      </c>
      <c r="L20" s="301"/>
      <c r="M20" s="302">
        <f>'2.Bevételek'!H16</f>
        <v>46866622</v>
      </c>
      <c r="N20" s="329"/>
      <c r="O20" s="340"/>
      <c r="P20" s="335"/>
      <c r="Q20" s="344"/>
      <c r="R20" s="335"/>
      <c r="S20" s="344"/>
      <c r="T20" s="335"/>
      <c r="U20" s="344"/>
      <c r="V20" s="335"/>
      <c r="W20" s="344"/>
      <c r="X20" s="335"/>
      <c r="Y20" s="344"/>
      <c r="Z20" s="335"/>
    </row>
    <row r="21" spans="1:26" s="279" customFormat="1" ht="39.75" customHeight="1" x14ac:dyDescent="0.25">
      <c r="A21" s="284" t="s">
        <v>414</v>
      </c>
      <c r="B21" s="286"/>
      <c r="C21" s="285">
        <f>'2.2 Működési bevételek'!C46</f>
        <v>0</v>
      </c>
      <c r="D21" s="294"/>
      <c r="E21" s="285">
        <f>'2.2 Működési bevételek'!D46</f>
        <v>24776670</v>
      </c>
      <c r="F21" s="294"/>
      <c r="G21" s="285">
        <f>'2.2 Működési bevételek'!E46</f>
        <v>24776670</v>
      </c>
      <c r="H21" s="294"/>
      <c r="I21" s="285">
        <f>'2.2 Működési bevételek'!F46</f>
        <v>24776670</v>
      </c>
      <c r="J21" s="294"/>
      <c r="K21" s="285">
        <f>'2.2 Működési bevételek'!G46</f>
        <v>26726670</v>
      </c>
      <c r="L21" s="300"/>
      <c r="M21" s="302">
        <f>'2.2 Működési bevételek'!H46</f>
        <v>26726670</v>
      </c>
      <c r="N21" s="327" t="s">
        <v>36</v>
      </c>
      <c r="O21" s="336"/>
      <c r="P21" s="334">
        <f>'3. Kiadások'!C72</f>
        <v>0</v>
      </c>
      <c r="Q21" s="336"/>
      <c r="R21" s="334">
        <f>'3. Kiadások'!D72</f>
        <v>20649708</v>
      </c>
      <c r="S21" s="336"/>
      <c r="T21" s="334">
        <f>'3. Kiadások'!E72</f>
        <v>20649708</v>
      </c>
      <c r="U21" s="336"/>
      <c r="V21" s="334">
        <f>'3. Kiadások'!F72</f>
        <v>20149582</v>
      </c>
      <c r="W21" s="336"/>
      <c r="X21" s="334">
        <f>'3. Kiadások'!G72</f>
        <v>26393991</v>
      </c>
      <c r="Y21" s="336"/>
      <c r="Z21" s="334">
        <f>'3. Kiadások'!H72</f>
        <v>26393991</v>
      </c>
    </row>
    <row r="22" spans="1:26" s="279" customFormat="1" x14ac:dyDescent="0.25">
      <c r="A22" s="284" t="s">
        <v>415</v>
      </c>
      <c r="B22" s="286"/>
      <c r="C22" s="285">
        <f>'2.2 Működési bevételek'!C49</f>
        <v>6000000</v>
      </c>
      <c r="D22" s="294"/>
      <c r="E22" s="285">
        <f>'2.2 Működési bevételek'!D49</f>
        <v>31098722</v>
      </c>
      <c r="F22" s="294"/>
      <c r="G22" s="285">
        <f>'2.2 Működési bevételek'!E49</f>
        <v>31098722</v>
      </c>
      <c r="H22" s="294"/>
      <c r="I22" s="285">
        <f>'2.2 Működési bevételek'!F49</f>
        <v>31098722</v>
      </c>
      <c r="J22" s="294"/>
      <c r="K22" s="285">
        <f>'2.2 Működési bevételek'!G49</f>
        <v>31098722</v>
      </c>
      <c r="L22" s="301"/>
      <c r="M22" s="302">
        <f>'2.2 Működési bevételek'!H49</f>
        <v>31098722</v>
      </c>
      <c r="N22" s="329"/>
      <c r="O22" s="337"/>
      <c r="P22" s="335"/>
      <c r="Q22" s="337"/>
      <c r="R22" s="335"/>
      <c r="S22" s="337"/>
      <c r="T22" s="335"/>
      <c r="U22" s="337"/>
      <c r="V22" s="335"/>
      <c r="W22" s="337"/>
      <c r="X22" s="335"/>
      <c r="Y22" s="337"/>
      <c r="Z22" s="335"/>
    </row>
    <row r="23" spans="1:26" s="279" customFormat="1" ht="63" x14ac:dyDescent="0.25">
      <c r="A23" s="289" t="s">
        <v>92</v>
      </c>
      <c r="B23" s="286"/>
      <c r="C23" s="290">
        <f>SUM(C13:C22)</f>
        <v>7800000</v>
      </c>
      <c r="D23" s="290"/>
      <c r="E23" s="290">
        <f>SUM(E13:E22)</f>
        <v>72557792</v>
      </c>
      <c r="F23" s="290"/>
      <c r="G23" s="290">
        <f>SUM(G13:G22)</f>
        <v>73520452</v>
      </c>
      <c r="H23" s="290"/>
      <c r="I23" s="290">
        <f>SUM(I13:I22)</f>
        <v>104842268</v>
      </c>
      <c r="J23" s="290"/>
      <c r="K23" s="290">
        <f>SUM(K13:K22)</f>
        <v>107168639</v>
      </c>
      <c r="L23" s="290"/>
      <c r="M23" s="290">
        <f>SUM(M13:M22)</f>
        <v>107005700</v>
      </c>
      <c r="N23" s="291" t="s">
        <v>111</v>
      </c>
      <c r="O23" s="291"/>
      <c r="P23" s="292">
        <f>SUM(P18:P21)</f>
        <v>6000000</v>
      </c>
      <c r="Q23" s="291"/>
      <c r="R23" s="292">
        <f>SUM(R18:R21)</f>
        <v>49355763</v>
      </c>
      <c r="S23" s="291"/>
      <c r="T23" s="292">
        <f>SUM(T18:T21)</f>
        <v>53128103</v>
      </c>
      <c r="U23" s="291"/>
      <c r="V23" s="292">
        <f>SUM(V18:V21)</f>
        <v>82859180</v>
      </c>
      <c r="W23" s="291"/>
      <c r="X23" s="292">
        <f>SUM(X18:X21)</f>
        <v>65766736</v>
      </c>
      <c r="Y23" s="291"/>
      <c r="Z23" s="292">
        <f>SUM(Z18:Z21)</f>
        <v>65766736</v>
      </c>
    </row>
    <row r="24" spans="1:26" s="279" customFormat="1" ht="31.5" x14ac:dyDescent="0.25">
      <c r="A24" s="289" t="s">
        <v>94</v>
      </c>
      <c r="B24" s="332">
        <f>B18+C23</f>
        <v>176143901</v>
      </c>
      <c r="C24" s="333"/>
      <c r="D24" s="332">
        <f>D18+E23</f>
        <v>282621245</v>
      </c>
      <c r="E24" s="333"/>
      <c r="F24" s="332">
        <f>F18+G23</f>
        <v>307412430</v>
      </c>
      <c r="G24" s="333"/>
      <c r="H24" s="295">
        <f>H18+I23</f>
        <v>341882620</v>
      </c>
      <c r="I24" s="296"/>
      <c r="J24" s="332">
        <f>J18+K23</f>
        <v>377320224</v>
      </c>
      <c r="K24" s="333"/>
      <c r="L24" s="332">
        <f>L18+M23</f>
        <v>376069548</v>
      </c>
      <c r="M24" s="333"/>
      <c r="N24" s="291" t="s">
        <v>112</v>
      </c>
      <c r="O24" s="332">
        <f>SUM(O17+P23)</f>
        <v>176143901</v>
      </c>
      <c r="P24" s="333"/>
      <c r="Q24" s="332">
        <f>SUM(Q17+R23)</f>
        <v>282621245</v>
      </c>
      <c r="R24" s="333"/>
      <c r="S24" s="332">
        <f>SUM(S17+T23)</f>
        <v>307412430</v>
      </c>
      <c r="T24" s="333"/>
      <c r="U24" s="332">
        <f>SUM(U17+V23)</f>
        <v>341882620</v>
      </c>
      <c r="V24" s="333"/>
      <c r="W24" s="332">
        <f>SUM(W17+X23)</f>
        <v>377320224</v>
      </c>
      <c r="X24" s="333"/>
      <c r="Y24" s="332">
        <f>SUM(Y17+Z23)</f>
        <v>321848220</v>
      </c>
      <c r="Z24" s="333"/>
    </row>
    <row r="25" spans="1:26" s="279" customFormat="1" x14ac:dyDescent="0.25">
      <c r="A25" s="104"/>
      <c r="B25" s="278"/>
      <c r="C25" s="278"/>
      <c r="D25" s="278"/>
      <c r="E25" s="278"/>
      <c r="F25" s="278"/>
      <c r="G25" s="278"/>
      <c r="H25" s="104"/>
      <c r="I25" s="104"/>
      <c r="J25" s="104"/>
      <c r="K25" s="104"/>
      <c r="L25" s="104"/>
      <c r="M25" s="104"/>
      <c r="N25" s="104"/>
      <c r="P25" s="297"/>
    </row>
    <row r="26" spans="1:26" x14ac:dyDescent="0.25">
      <c r="O26" s="279"/>
      <c r="P26" s="279"/>
      <c r="Q26" s="279"/>
      <c r="R26" s="279"/>
      <c r="S26" s="279"/>
      <c r="T26" s="279"/>
      <c r="U26" s="279"/>
      <c r="V26" s="279"/>
      <c r="W26" s="279"/>
      <c r="X26" s="279"/>
    </row>
    <row r="27" spans="1:26" x14ac:dyDescent="0.25">
      <c r="O27" s="279"/>
      <c r="P27" s="279"/>
      <c r="Q27" s="279"/>
      <c r="R27" s="279"/>
      <c r="S27" s="279"/>
      <c r="T27" s="279"/>
      <c r="U27" s="279"/>
      <c r="V27" s="279"/>
      <c r="W27" s="279"/>
      <c r="X27" s="279"/>
    </row>
  </sheetData>
  <mergeCells count="67">
    <mergeCell ref="A1:M1"/>
    <mergeCell ref="A2:M2"/>
    <mergeCell ref="A3:M3"/>
    <mergeCell ref="Y10:Z10"/>
    <mergeCell ref="Y18:Y20"/>
    <mergeCell ref="Z18:Z20"/>
    <mergeCell ref="A14:A15"/>
    <mergeCell ref="B14:B15"/>
    <mergeCell ref="D14:D15"/>
    <mergeCell ref="F10:G10"/>
    <mergeCell ref="F14:F15"/>
    <mergeCell ref="D10:E10"/>
    <mergeCell ref="B8:K8"/>
    <mergeCell ref="B10:C10"/>
    <mergeCell ref="K14:K15"/>
    <mergeCell ref="L10:M10"/>
    <mergeCell ref="Y24:Z24"/>
    <mergeCell ref="N8:Z8"/>
    <mergeCell ref="Y21:Y22"/>
    <mergeCell ref="Z21:Z22"/>
    <mergeCell ref="S10:T10"/>
    <mergeCell ref="S24:T24"/>
    <mergeCell ref="Q24:R24"/>
    <mergeCell ref="Q10:R10"/>
    <mergeCell ref="O10:P10"/>
    <mergeCell ref="O24:P24"/>
    <mergeCell ref="Q21:Q22"/>
    <mergeCell ref="R21:R22"/>
    <mergeCell ref="S21:S22"/>
    <mergeCell ref="T21:T22"/>
    <mergeCell ref="N21:N22"/>
    <mergeCell ref="O21:O22"/>
    <mergeCell ref="L24:M24"/>
    <mergeCell ref="A8:A10"/>
    <mergeCell ref="C14:C15"/>
    <mergeCell ref="E14:E15"/>
    <mergeCell ref="G14:G15"/>
    <mergeCell ref="I14:I15"/>
    <mergeCell ref="B24:C24"/>
    <mergeCell ref="D24:E24"/>
    <mergeCell ref="F24:G24"/>
    <mergeCell ref="J24:K24"/>
    <mergeCell ref="H10:I10"/>
    <mergeCell ref="H14:H15"/>
    <mergeCell ref="J10:K10"/>
    <mergeCell ref="J14:J15"/>
    <mergeCell ref="V18:V20"/>
    <mergeCell ref="W18:W20"/>
    <mergeCell ref="X18:X20"/>
    <mergeCell ref="X21:X22"/>
    <mergeCell ref="L14:L15"/>
    <mergeCell ref="N18:N20"/>
    <mergeCell ref="U10:V10"/>
    <mergeCell ref="U24:V24"/>
    <mergeCell ref="V21:V22"/>
    <mergeCell ref="W21:W22"/>
    <mergeCell ref="U21:U22"/>
    <mergeCell ref="P21:P22"/>
    <mergeCell ref="W10:X10"/>
    <mergeCell ref="W24:X24"/>
    <mergeCell ref="O18:O20"/>
    <mergeCell ref="P18:P20"/>
    <mergeCell ref="Q18:Q20"/>
    <mergeCell ref="S18:S20"/>
    <mergeCell ref="R18:R20"/>
    <mergeCell ref="T18:T20"/>
    <mergeCell ref="U18:U20"/>
  </mergeCells>
  <phoneticPr fontId="12" type="noConversion"/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4"/>
  <sheetViews>
    <sheetView topLeftCell="F1" zoomScaleNormal="100" workbookViewId="0">
      <selection activeCell="R28" sqref="R28"/>
    </sheetView>
  </sheetViews>
  <sheetFormatPr defaultRowHeight="15" x14ac:dyDescent="0.25"/>
  <cols>
    <col min="1" max="1" width="27.7109375" customWidth="1"/>
    <col min="2" max="2" width="19.7109375" customWidth="1"/>
    <col min="3" max="3" width="20.5703125" customWidth="1"/>
    <col min="4" max="4" width="21.85546875" customWidth="1"/>
    <col min="5" max="5" width="21.28515625" customWidth="1"/>
    <col min="6" max="7" width="16.7109375" customWidth="1"/>
    <col min="8" max="8" width="16" customWidth="1"/>
    <col min="9" max="9" width="16.85546875" customWidth="1"/>
    <col min="10" max="10" width="15.5703125" customWidth="1"/>
    <col min="11" max="11" width="15.7109375" customWidth="1"/>
    <col min="12" max="12" width="16.85546875" customWidth="1"/>
    <col min="13" max="13" width="14.85546875" customWidth="1"/>
    <col min="14" max="14" width="17.85546875" customWidth="1"/>
  </cols>
  <sheetData>
    <row r="1" spans="1:6" ht="15.75" x14ac:dyDescent="0.25">
      <c r="A1" s="400" t="s">
        <v>44</v>
      </c>
      <c r="B1" s="400"/>
      <c r="C1" s="400"/>
      <c r="D1" s="400"/>
    </row>
    <row r="2" spans="1:6" x14ac:dyDescent="0.25">
      <c r="A2" s="366" t="s">
        <v>594</v>
      </c>
      <c r="B2" s="366"/>
      <c r="C2" s="366"/>
      <c r="D2" s="366"/>
    </row>
    <row r="3" spans="1:6" x14ac:dyDescent="0.25">
      <c r="A3" s="366"/>
      <c r="B3" s="366"/>
      <c r="C3" s="366"/>
      <c r="D3" s="366"/>
    </row>
    <row r="4" spans="1:6" x14ac:dyDescent="0.25">
      <c r="A4" s="366" t="s">
        <v>593</v>
      </c>
      <c r="B4" s="366"/>
      <c r="C4" s="366"/>
      <c r="D4" s="366"/>
    </row>
    <row r="5" spans="1:6" x14ac:dyDescent="0.25">
      <c r="A5" s="6"/>
      <c r="B5" s="6"/>
      <c r="C5" s="6"/>
      <c r="D5" s="240" t="s">
        <v>155</v>
      </c>
    </row>
    <row r="6" spans="1:6" x14ac:dyDescent="0.25">
      <c r="A6" s="6"/>
      <c r="B6" s="6"/>
      <c r="C6" s="6"/>
      <c r="D6" s="240" t="s">
        <v>388</v>
      </c>
    </row>
    <row r="7" spans="1:6" x14ac:dyDescent="0.25">
      <c r="A7" s="6"/>
      <c r="B7" s="6"/>
      <c r="C7" s="6"/>
      <c r="D7" s="240"/>
    </row>
    <row r="8" spans="1:6" x14ac:dyDescent="0.25">
      <c r="A8" s="386" t="s">
        <v>118</v>
      </c>
      <c r="B8" s="386"/>
      <c r="C8" s="6"/>
      <c r="D8" s="240"/>
    </row>
    <row r="9" spans="1:6" x14ac:dyDescent="0.25">
      <c r="A9" s="28"/>
      <c r="B9" s="252" t="s">
        <v>533</v>
      </c>
      <c r="C9" s="252" t="s">
        <v>534</v>
      </c>
      <c r="D9" s="252" t="s">
        <v>535</v>
      </c>
      <c r="E9" s="253" t="s">
        <v>500</v>
      </c>
      <c r="F9" s="253" t="s">
        <v>515</v>
      </c>
    </row>
    <row r="10" spans="1:6" x14ac:dyDescent="0.25">
      <c r="A10" s="249" t="s">
        <v>5</v>
      </c>
      <c r="B10" s="250">
        <f>'4.1 Óvoda'!C19</f>
        <v>27418192</v>
      </c>
      <c r="C10" s="250">
        <f>'4.1 Óvoda'!D19</f>
        <v>27418192</v>
      </c>
      <c r="D10" s="250">
        <f>'4.1 Óvoda'!E19</f>
        <v>27418192</v>
      </c>
      <c r="E10" s="250">
        <f>'4.1 Óvoda'!F19</f>
        <v>27418192</v>
      </c>
      <c r="F10" s="250">
        <f>'4.1 Óvoda'!G19</f>
        <v>27869634</v>
      </c>
    </row>
    <row r="11" spans="1:6" ht="30" x14ac:dyDescent="0.25">
      <c r="A11" s="249" t="s">
        <v>6</v>
      </c>
      <c r="B11" s="250">
        <f>'4.1 Óvoda'!C25</f>
        <v>6425091</v>
      </c>
      <c r="C11" s="250">
        <f>'4.1 Óvoda'!D25</f>
        <v>6425091</v>
      </c>
      <c r="D11" s="250">
        <f>'4.1 Óvoda'!E25</f>
        <v>6425091</v>
      </c>
      <c r="E11" s="250">
        <f>'4.1 Óvoda'!F25</f>
        <v>6425091</v>
      </c>
      <c r="F11" s="250">
        <f>'4.1 Óvoda'!G25</f>
        <v>6588690</v>
      </c>
    </row>
    <row r="12" spans="1:6" x14ac:dyDescent="0.25">
      <c r="A12" s="249" t="s">
        <v>116</v>
      </c>
      <c r="B12" s="250">
        <f>'4.1 Óvoda'!C45</f>
        <v>20043567</v>
      </c>
      <c r="C12" s="250">
        <f>'4.1 Óvoda'!D45</f>
        <v>20043567</v>
      </c>
      <c r="D12" s="250">
        <f>'4.1 Óvoda'!E45</f>
        <v>20043567</v>
      </c>
      <c r="E12" s="250">
        <f>'4.1 Óvoda'!F45</f>
        <v>20295567</v>
      </c>
      <c r="F12" s="250">
        <f>'4.1 Óvoda'!G45</f>
        <v>21753313</v>
      </c>
    </row>
    <row r="13" spans="1:6" x14ac:dyDescent="0.25">
      <c r="A13" s="249" t="s">
        <v>315</v>
      </c>
      <c r="B13" s="250">
        <f>'4.1 Óvoda'!C46</f>
        <v>0</v>
      </c>
      <c r="C13" s="250">
        <f>'4.1 Óvoda'!D46</f>
        <v>0</v>
      </c>
      <c r="D13" s="250">
        <f>'4.1 Óvoda'!E46</f>
        <v>0</v>
      </c>
      <c r="E13" s="250">
        <f>'4.1 Óvoda'!F46</f>
        <v>0</v>
      </c>
      <c r="F13" s="250">
        <f>'4.1 Óvoda'!G46</f>
        <v>0</v>
      </c>
    </row>
    <row r="14" spans="1:6" x14ac:dyDescent="0.25">
      <c r="A14" s="249" t="s">
        <v>31</v>
      </c>
      <c r="B14" s="250">
        <f>'4.1 Óvoda'!C50</f>
        <v>3960000</v>
      </c>
      <c r="C14" s="250">
        <f>'4.1 Óvoda'!D50</f>
        <v>3960000</v>
      </c>
      <c r="D14" s="250">
        <f>'4.1 Óvoda'!E50</f>
        <v>3960000</v>
      </c>
      <c r="E14" s="250">
        <f>'4.1 Óvoda'!F50</f>
        <v>3960000</v>
      </c>
      <c r="F14" s="250">
        <f>'4.1 Óvoda'!G50</f>
        <v>4958337</v>
      </c>
    </row>
    <row r="15" spans="1:6" x14ac:dyDescent="0.25">
      <c r="A15" s="251" t="s">
        <v>43</v>
      </c>
      <c r="B15" s="251">
        <f>SUM(B10:B14)</f>
        <v>57846850</v>
      </c>
      <c r="C15" s="251">
        <f>SUM(C10:C14)</f>
        <v>57846850</v>
      </c>
      <c r="D15" s="251">
        <f t="shared" ref="D15:E15" si="0">SUM(D10:D14)</f>
        <v>57846850</v>
      </c>
      <c r="E15" s="251">
        <f t="shared" si="0"/>
        <v>58098850</v>
      </c>
      <c r="F15" s="251">
        <f t="shared" ref="F15" si="1">SUM(F10:F14)</f>
        <v>61169974</v>
      </c>
    </row>
    <row r="16" spans="1:6" x14ac:dyDescent="0.25">
      <c r="A16" s="6"/>
      <c r="B16" s="6"/>
      <c r="C16" s="6"/>
      <c r="D16" s="6"/>
    </row>
    <row r="17" spans="1:18" x14ac:dyDescent="0.25">
      <c r="A17" s="386" t="s">
        <v>84</v>
      </c>
      <c r="B17" s="386"/>
      <c r="C17" s="43"/>
      <c r="D17" s="43"/>
    </row>
    <row r="18" spans="1:18" x14ac:dyDescent="0.25">
      <c r="A18" s="238"/>
      <c r="B18" s="238"/>
      <c r="C18" s="238"/>
      <c r="D18" s="238"/>
      <c r="P18" s="399"/>
      <c r="Q18" s="399"/>
      <c r="R18" s="399"/>
    </row>
    <row r="19" spans="1:18" ht="15.75" x14ac:dyDescent="0.25">
      <c r="A19" s="242" t="s">
        <v>45</v>
      </c>
      <c r="B19" s="242" t="s">
        <v>127</v>
      </c>
      <c r="C19" s="242" t="s">
        <v>45</v>
      </c>
      <c r="D19" s="242" t="s">
        <v>511</v>
      </c>
      <c r="E19" s="239" t="s">
        <v>0</v>
      </c>
      <c r="F19" s="239" t="s">
        <v>526</v>
      </c>
      <c r="G19" s="239" t="s">
        <v>527</v>
      </c>
      <c r="H19" s="239" t="s">
        <v>528</v>
      </c>
      <c r="I19" s="241" t="s">
        <v>529</v>
      </c>
      <c r="J19" s="61" t="s">
        <v>530</v>
      </c>
      <c r="K19" s="61" t="s">
        <v>531</v>
      </c>
      <c r="L19" s="61" t="s">
        <v>532</v>
      </c>
      <c r="O19" s="243"/>
      <c r="P19" s="243"/>
      <c r="Q19" s="45"/>
      <c r="R19" s="45"/>
    </row>
    <row r="20" spans="1:18" x14ac:dyDescent="0.25">
      <c r="A20" s="11" t="s">
        <v>124</v>
      </c>
      <c r="B20" s="37">
        <v>17948104</v>
      </c>
      <c r="C20" s="37">
        <v>3348</v>
      </c>
      <c r="D20" s="37">
        <v>329034</v>
      </c>
      <c r="E20" s="101">
        <f t="shared" ref="E20:H22" si="2">J26</f>
        <v>21882898</v>
      </c>
      <c r="F20" s="101">
        <f t="shared" si="2"/>
        <v>21875473</v>
      </c>
      <c r="G20" s="101">
        <f t="shared" si="2"/>
        <v>22011613</v>
      </c>
      <c r="H20" s="101">
        <f t="shared" si="2"/>
        <v>22194928</v>
      </c>
      <c r="I20" s="37">
        <f>E20-B20-C20</f>
        <v>3931446</v>
      </c>
      <c r="J20" s="37">
        <f>F20-C20-B20</f>
        <v>3924021</v>
      </c>
      <c r="K20" s="37">
        <f>G20-C20-B20</f>
        <v>4060161</v>
      </c>
      <c r="L20" s="37">
        <f>H20-D20-C20-B20</f>
        <v>3914442</v>
      </c>
    </row>
    <row r="21" spans="1:18" x14ac:dyDescent="0.25">
      <c r="A21" s="11" t="s">
        <v>125</v>
      </c>
      <c r="B21" s="37">
        <v>11764005</v>
      </c>
      <c r="C21" s="37">
        <v>0</v>
      </c>
      <c r="D21" s="37">
        <v>181536</v>
      </c>
      <c r="E21" s="101">
        <f t="shared" si="2"/>
        <v>15162527</v>
      </c>
      <c r="F21" s="101">
        <f t="shared" si="2"/>
        <v>15167492</v>
      </c>
      <c r="G21" s="101">
        <f t="shared" si="2"/>
        <v>15385770</v>
      </c>
      <c r="H21" s="101">
        <f t="shared" si="2"/>
        <v>15702232</v>
      </c>
      <c r="I21" s="37">
        <f>E21-B21-C21</f>
        <v>3398522</v>
      </c>
      <c r="J21" s="37">
        <f>F21-C21-B21</f>
        <v>3403487</v>
      </c>
      <c r="K21" s="37">
        <f>G21-B21-C21</f>
        <v>3621765</v>
      </c>
      <c r="L21" s="37">
        <f t="shared" ref="L21:L23" si="3">H21-D21-C21-B21</f>
        <v>3756691</v>
      </c>
      <c r="O21" s="233"/>
    </row>
    <row r="22" spans="1:18" x14ac:dyDescent="0.25">
      <c r="A22" s="11" t="s">
        <v>126</v>
      </c>
      <c r="B22" s="37">
        <v>5828691</v>
      </c>
      <c r="C22" s="37">
        <v>0</v>
      </c>
      <c r="D22" s="37">
        <v>81374</v>
      </c>
      <c r="E22" s="101">
        <f t="shared" si="2"/>
        <v>8390660</v>
      </c>
      <c r="F22" s="101">
        <f t="shared" si="2"/>
        <v>8393120</v>
      </c>
      <c r="G22" s="101">
        <f t="shared" si="2"/>
        <v>8497711</v>
      </c>
      <c r="H22" s="101">
        <f t="shared" si="2"/>
        <v>8650180</v>
      </c>
      <c r="I22" s="37">
        <f>E22-B22-C22</f>
        <v>2561969</v>
      </c>
      <c r="J22" s="37">
        <f>F22-C22-B22</f>
        <v>2564429</v>
      </c>
      <c r="K22" s="37">
        <f>G22-B22-C22</f>
        <v>2669020</v>
      </c>
      <c r="L22" s="37">
        <f t="shared" si="3"/>
        <v>2740115</v>
      </c>
      <c r="O22" s="233"/>
    </row>
    <row r="23" spans="1:18" x14ac:dyDescent="0.25">
      <c r="A23" s="29" t="s">
        <v>114</v>
      </c>
      <c r="B23" s="39">
        <f>SUM(B20:B22)</f>
        <v>35540800</v>
      </c>
      <c r="C23" s="39">
        <f>SUM(C20:C22)</f>
        <v>3348</v>
      </c>
      <c r="D23" s="39">
        <f>SUM(D20:D22)</f>
        <v>591944</v>
      </c>
      <c r="E23" s="39">
        <f t="shared" ref="E23:H23" si="4">SUM(E20:E22)</f>
        <v>45436085</v>
      </c>
      <c r="F23" s="39">
        <f t="shared" si="4"/>
        <v>45436085</v>
      </c>
      <c r="G23" s="39">
        <f t="shared" si="4"/>
        <v>45895094</v>
      </c>
      <c r="H23" s="39">
        <f t="shared" si="4"/>
        <v>46547340</v>
      </c>
      <c r="I23" s="48">
        <f>E23-B23-C23</f>
        <v>9891937</v>
      </c>
      <c r="J23" s="37">
        <f>F23-C23-B23</f>
        <v>9891937</v>
      </c>
      <c r="K23" s="37">
        <f>G23-B23-C23</f>
        <v>10350946</v>
      </c>
      <c r="L23" s="37">
        <f t="shared" si="3"/>
        <v>10411248</v>
      </c>
    </row>
    <row r="24" spans="1:18" x14ac:dyDescent="0.25">
      <c r="A24" s="6"/>
      <c r="B24" s="6"/>
      <c r="C24" s="6"/>
      <c r="D24" s="6"/>
    </row>
    <row r="25" spans="1:18" x14ac:dyDescent="0.25">
      <c r="A25" s="241" t="s">
        <v>0</v>
      </c>
      <c r="B25" s="241" t="s">
        <v>128</v>
      </c>
      <c r="C25" s="241" t="s">
        <v>480</v>
      </c>
      <c r="D25" s="241" t="s">
        <v>497</v>
      </c>
      <c r="E25" s="241" t="s">
        <v>512</v>
      </c>
      <c r="F25" s="241" t="s">
        <v>129</v>
      </c>
      <c r="G25" s="241" t="s">
        <v>481</v>
      </c>
      <c r="H25" s="241" t="s">
        <v>498</v>
      </c>
      <c r="I25" s="241" t="s">
        <v>513</v>
      </c>
      <c r="J25" s="241" t="s">
        <v>114</v>
      </c>
      <c r="K25" s="241" t="s">
        <v>482</v>
      </c>
      <c r="L25" s="241" t="s">
        <v>499</v>
      </c>
      <c r="M25" s="241" t="s">
        <v>514</v>
      </c>
      <c r="N25" s="241" t="s">
        <v>516</v>
      </c>
    </row>
    <row r="26" spans="1:18" x14ac:dyDescent="0.25">
      <c r="A26" s="11" t="s">
        <v>124</v>
      </c>
      <c r="B26" s="11">
        <f>'[1]4.2.1 Szakmár'!C42</f>
        <v>19023307</v>
      </c>
      <c r="C26" s="11">
        <f>'[1]4.2.1 Szakmár'!E42</f>
        <v>19008307</v>
      </c>
      <c r="D26" s="11">
        <f>'[1]4.2.1 Szakmár'!F42</f>
        <v>19130307</v>
      </c>
      <c r="E26" s="11">
        <f>'[1]4.2.1 Szakmár'!G42</f>
        <v>19224141</v>
      </c>
      <c r="F26" s="37">
        <v>2859591</v>
      </c>
      <c r="G26" s="37">
        <v>2867166</v>
      </c>
      <c r="H26" s="37">
        <v>2881306</v>
      </c>
      <c r="I26" s="37">
        <v>2970787</v>
      </c>
      <c r="J26" s="37">
        <f t="shared" ref="J26:M28" si="5">B26+F26</f>
        <v>21882898</v>
      </c>
      <c r="K26" s="37">
        <f t="shared" si="5"/>
        <v>21875473</v>
      </c>
      <c r="L26" s="37">
        <f t="shared" si="5"/>
        <v>22011613</v>
      </c>
      <c r="M26" s="37">
        <f t="shared" si="5"/>
        <v>22194928</v>
      </c>
      <c r="N26" s="37">
        <f>E26+I26</f>
        <v>22194928</v>
      </c>
    </row>
    <row r="27" spans="1:18" x14ac:dyDescent="0.25">
      <c r="A27" s="11" t="s">
        <v>125</v>
      </c>
      <c r="B27" s="11">
        <f>'[1]4.2.2 Öregcsertő'!C42</f>
        <v>13288221</v>
      </c>
      <c r="C27" s="11">
        <f>'[1]4.2.2 Öregcsertő'!E42</f>
        <v>13288221</v>
      </c>
      <c r="D27" s="11">
        <f>'[1]4.2.2 Öregcsertő'!F42</f>
        <v>13497230</v>
      </c>
      <c r="E27" s="11">
        <f>'[1]4.2.2 Öregcsertő'!G42</f>
        <v>13755043</v>
      </c>
      <c r="F27" s="37">
        <v>1874306</v>
      </c>
      <c r="G27" s="37">
        <v>1879271</v>
      </c>
      <c r="H27" s="37">
        <v>1888540</v>
      </c>
      <c r="I27" s="37">
        <v>1947189</v>
      </c>
      <c r="J27" s="37">
        <f t="shared" si="5"/>
        <v>15162527</v>
      </c>
      <c r="K27" s="37">
        <f t="shared" si="5"/>
        <v>15167492</v>
      </c>
      <c r="L27" s="37">
        <f t="shared" si="5"/>
        <v>15385770</v>
      </c>
      <c r="M27" s="37">
        <f t="shared" si="5"/>
        <v>15702232</v>
      </c>
      <c r="N27" s="37">
        <f t="shared" ref="N27:N28" si="6">E27+I27</f>
        <v>15702232</v>
      </c>
    </row>
    <row r="28" spans="1:18" x14ac:dyDescent="0.25">
      <c r="A28" s="11" t="s">
        <v>126</v>
      </c>
      <c r="B28" s="11">
        <f>'[1]4.2.3 Újtelek'!C42</f>
        <v>7462000</v>
      </c>
      <c r="C28" s="11">
        <f>'[1]4.2.3 Újtelek'!D42</f>
        <v>7462000</v>
      </c>
      <c r="D28" s="11">
        <f>'[1]4.2.3 Újtelek'!F42</f>
        <v>7562000</v>
      </c>
      <c r="E28" s="11">
        <f>'[1]4.2.3 Újtelek'!G42</f>
        <v>7685410</v>
      </c>
      <c r="F28" s="37">
        <v>928660</v>
      </c>
      <c r="G28" s="37">
        <v>931120</v>
      </c>
      <c r="H28" s="37">
        <v>935711</v>
      </c>
      <c r="I28" s="37">
        <v>964770</v>
      </c>
      <c r="J28" s="37">
        <f t="shared" si="5"/>
        <v>8390660</v>
      </c>
      <c r="K28" s="37">
        <f t="shared" si="5"/>
        <v>8393120</v>
      </c>
      <c r="L28" s="37">
        <f t="shared" si="5"/>
        <v>8497711</v>
      </c>
      <c r="M28" s="37">
        <f t="shared" si="5"/>
        <v>8650180</v>
      </c>
      <c r="N28" s="37">
        <f t="shared" si="6"/>
        <v>8650180</v>
      </c>
    </row>
    <row r="29" spans="1:18" ht="15.75" x14ac:dyDescent="0.25">
      <c r="A29" s="14" t="s">
        <v>114</v>
      </c>
      <c r="B29" s="14">
        <f>SUM(B26:B28)</f>
        <v>39773528</v>
      </c>
      <c r="C29" s="14">
        <f>SUM(C26:C28)</f>
        <v>39758528</v>
      </c>
      <c r="D29" s="14">
        <f>SUM(D26:D28)</f>
        <v>40189537</v>
      </c>
      <c r="E29" s="14">
        <f>SUM(E26:E28)</f>
        <v>40664594</v>
      </c>
      <c r="F29" s="14">
        <f t="shared" ref="F29:N29" si="7">SUM(F26:F28)</f>
        <v>5662557</v>
      </c>
      <c r="G29" s="14">
        <f t="shared" si="7"/>
        <v>5677557</v>
      </c>
      <c r="H29" s="14">
        <f t="shared" si="7"/>
        <v>5705557</v>
      </c>
      <c r="I29" s="14">
        <f t="shared" si="7"/>
        <v>5882746</v>
      </c>
      <c r="J29" s="14">
        <f t="shared" si="7"/>
        <v>45436085</v>
      </c>
      <c r="K29" s="14">
        <f t="shared" si="7"/>
        <v>45436085</v>
      </c>
      <c r="L29" s="14">
        <f t="shared" si="7"/>
        <v>45895094</v>
      </c>
      <c r="M29" s="14">
        <f t="shared" si="7"/>
        <v>46547340</v>
      </c>
      <c r="N29" s="14">
        <f t="shared" si="7"/>
        <v>46547340</v>
      </c>
    </row>
    <row r="30" spans="1:18" x14ac:dyDescent="0.25">
      <c r="A30" s="6"/>
      <c r="B30" s="6"/>
      <c r="C30" s="6"/>
      <c r="D30" s="6"/>
    </row>
    <row r="31" spans="1:18" x14ac:dyDescent="0.25">
      <c r="A31" s="40" t="s">
        <v>152</v>
      </c>
      <c r="B31" s="30" t="s">
        <v>154</v>
      </c>
      <c r="C31" s="30" t="s">
        <v>153</v>
      </c>
      <c r="D31" s="6"/>
    </row>
    <row r="32" spans="1:18" x14ac:dyDescent="0.25">
      <c r="A32" s="11" t="s">
        <v>124</v>
      </c>
      <c r="B32" s="11">
        <v>1228</v>
      </c>
      <c r="C32" s="63">
        <f>B32/B35*100</f>
        <v>50.472667488697084</v>
      </c>
    </row>
    <row r="33" spans="1:4" x14ac:dyDescent="0.25">
      <c r="A33" s="11" t="s">
        <v>125</v>
      </c>
      <c r="B33" s="11">
        <v>805</v>
      </c>
      <c r="C33" s="63">
        <f>B33/B35*100</f>
        <v>33.086724208795729</v>
      </c>
    </row>
    <row r="34" spans="1:4" x14ac:dyDescent="0.25">
      <c r="A34" s="11" t="s">
        <v>126</v>
      </c>
      <c r="B34" s="11">
        <v>400</v>
      </c>
      <c r="C34" s="63">
        <f>B34/B35*100</f>
        <v>16.440608302507194</v>
      </c>
      <c r="D34" s="6"/>
    </row>
    <row r="35" spans="1:4" x14ac:dyDescent="0.25">
      <c r="A35" s="11" t="s">
        <v>114</v>
      </c>
      <c r="B35" s="11">
        <f>SUM(B32:B34)</f>
        <v>2433</v>
      </c>
      <c r="C35" s="38">
        <f>SUM(C32:C34)</f>
        <v>100</v>
      </c>
      <c r="D35" s="6"/>
    </row>
    <row r="36" spans="1:4" x14ac:dyDescent="0.25">
      <c r="A36" s="6"/>
      <c r="B36" s="6"/>
      <c r="C36" s="6"/>
      <c r="D36" s="6"/>
    </row>
    <row r="37" spans="1:4" x14ac:dyDescent="0.25">
      <c r="A37" s="47"/>
    </row>
    <row r="43" spans="1:4" x14ac:dyDescent="0.25">
      <c r="A43" s="6"/>
    </row>
    <row r="44" spans="1:4" x14ac:dyDescent="0.25">
      <c r="A44" s="6"/>
    </row>
  </sheetData>
  <mergeCells count="7">
    <mergeCell ref="A17:B17"/>
    <mergeCell ref="P18:R18"/>
    <mergeCell ref="A1:D1"/>
    <mergeCell ref="A2:D2"/>
    <mergeCell ref="A8:B8"/>
    <mergeCell ref="A3:D3"/>
    <mergeCell ref="A4:D4"/>
  </mergeCells>
  <phoneticPr fontId="12" type="noConversion"/>
  <pageMargins left="0.70866141732283472" right="0.70866141732283472" top="0.74803149606299213" bottom="0.74803149606299213" header="0.31496062992125984" footer="0.31496062992125984"/>
  <pageSetup paperSize="8" scale="7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7"/>
  <sheetViews>
    <sheetView topLeftCell="B1" workbookViewId="0">
      <selection activeCell="C68" sqref="C68"/>
    </sheetView>
  </sheetViews>
  <sheetFormatPr defaultRowHeight="15" x14ac:dyDescent="0.25"/>
  <cols>
    <col min="1" max="1" width="6.28515625" customWidth="1"/>
    <col min="2" max="2" width="39.7109375" customWidth="1"/>
    <col min="3" max="3" width="13.28515625" customWidth="1"/>
    <col min="4" max="11" width="15.140625" customWidth="1"/>
  </cols>
  <sheetData>
    <row r="1" spans="1:11" x14ac:dyDescent="0.25">
      <c r="A1" s="401" t="s">
        <v>118</v>
      </c>
      <c r="B1" s="401"/>
      <c r="C1" s="401"/>
      <c r="D1" s="401"/>
      <c r="E1" s="401"/>
      <c r="F1" s="401"/>
    </row>
    <row r="2" spans="1:11" x14ac:dyDescent="0.25">
      <c r="A2" s="402" t="s">
        <v>589</v>
      </c>
      <c r="B2" s="402"/>
      <c r="C2" s="402"/>
      <c r="D2" s="402"/>
      <c r="E2" s="402"/>
      <c r="F2" s="402"/>
    </row>
    <row r="3" spans="1:11" x14ac:dyDescent="0.25">
      <c r="A3" s="401" t="s">
        <v>525</v>
      </c>
      <c r="B3" s="401"/>
      <c r="C3" s="401"/>
      <c r="D3" s="401"/>
      <c r="E3" s="401"/>
      <c r="F3" s="401"/>
    </row>
    <row r="4" spans="1:11" x14ac:dyDescent="0.25">
      <c r="A4" s="71"/>
      <c r="B4" s="31"/>
      <c r="C4" s="31"/>
    </row>
    <row r="5" spans="1:11" x14ac:dyDescent="0.25">
      <c r="A5" s="71"/>
      <c r="B5" s="31"/>
      <c r="G5" s="35" t="s">
        <v>148</v>
      </c>
    </row>
    <row r="6" spans="1:11" x14ac:dyDescent="0.25">
      <c r="A6" s="71"/>
      <c r="B6" s="31"/>
      <c r="G6" s="33" t="s">
        <v>386</v>
      </c>
    </row>
    <row r="7" spans="1:11" ht="28.5" x14ac:dyDescent="0.25">
      <c r="A7" s="59"/>
      <c r="B7" s="110" t="s">
        <v>1</v>
      </c>
      <c r="C7" s="110" t="s">
        <v>354</v>
      </c>
      <c r="D7" s="110" t="s">
        <v>458</v>
      </c>
      <c r="E7" s="110" t="s">
        <v>479</v>
      </c>
      <c r="F7" s="110" t="s">
        <v>490</v>
      </c>
      <c r="G7" s="110" t="s">
        <v>505</v>
      </c>
      <c r="H7" s="110" t="s">
        <v>506</v>
      </c>
      <c r="I7" s="159"/>
      <c r="J7" s="159"/>
      <c r="K7" s="159"/>
    </row>
    <row r="8" spans="1:11" x14ac:dyDescent="0.25">
      <c r="A8" s="59" t="s">
        <v>199</v>
      </c>
      <c r="B8" s="9" t="s">
        <v>3</v>
      </c>
      <c r="C8" s="11">
        <f>'4.1.1 Köznevelés'!C8+'4.1.2 Konyha'!C8</f>
        <v>24794736</v>
      </c>
      <c r="D8" s="11">
        <f>'4.1.1 Köznevelés'!D8+'4.1.2 Konyha'!D8</f>
        <v>24794736</v>
      </c>
      <c r="E8" s="11">
        <f>'4.1.1 Köznevelés'!E8+'4.1.2 Konyha'!E8</f>
        <v>24794736</v>
      </c>
      <c r="F8" s="11">
        <f>'4.1.1 Köznevelés'!F8+'4.1.2 Konyha'!F8</f>
        <v>24794736</v>
      </c>
      <c r="G8" s="11">
        <f>'4.1.1 Köznevelés'!G8+'4.1.2 Konyha'!G8</f>
        <v>22368276</v>
      </c>
      <c r="H8" s="11">
        <f>'4.1.1 Köznevelés'!H8+'4.1.2 Konyha'!H8</f>
        <v>22368276</v>
      </c>
      <c r="I8" s="44"/>
      <c r="J8" s="44"/>
      <c r="K8" s="44"/>
    </row>
    <row r="9" spans="1:11" x14ac:dyDescent="0.25">
      <c r="A9" s="59" t="s">
        <v>294</v>
      </c>
      <c r="B9" s="9" t="s">
        <v>420</v>
      </c>
      <c r="C9" s="11">
        <f>'4.1.1 Köznevelés'!C9+'4.1.2 Konyha'!C9</f>
        <v>0</v>
      </c>
      <c r="D9" s="11">
        <f>'4.1.1 Köznevelés'!D9+'4.1.2 Konyha'!D9</f>
        <v>0</v>
      </c>
      <c r="E9" s="11">
        <f>'4.1.1 Köznevelés'!E9+'4.1.2 Konyha'!E9</f>
        <v>0</v>
      </c>
      <c r="F9" s="11">
        <f>'4.1.1 Köznevelés'!F9+'4.1.2 Konyha'!F9</f>
        <v>0</v>
      </c>
      <c r="G9" s="11">
        <f>'4.1.1 Köznevelés'!G9+'4.1.2 Konyha'!G9</f>
        <v>1503760</v>
      </c>
      <c r="H9" s="11">
        <f>'4.1.1 Köznevelés'!H9+'4.1.2 Konyha'!H9</f>
        <v>1503760</v>
      </c>
      <c r="I9" s="44"/>
      <c r="J9" s="44"/>
      <c r="K9" s="44"/>
    </row>
    <row r="10" spans="1:11" x14ac:dyDescent="0.25">
      <c r="A10" s="59" t="s">
        <v>370</v>
      </c>
      <c r="B10" s="9" t="s">
        <v>367</v>
      </c>
      <c r="C10" s="11">
        <f>'4.1.1 Köznevelés'!C10+'4.1.2 Konyha'!C10</f>
        <v>1328406</v>
      </c>
      <c r="D10" s="11">
        <f>'4.1.1 Köznevelés'!D10+'4.1.2 Konyha'!D10</f>
        <v>1328406</v>
      </c>
      <c r="E10" s="11">
        <f>'4.1.1 Köznevelés'!E10+'4.1.2 Konyha'!E10</f>
        <v>1328406</v>
      </c>
      <c r="F10" s="11">
        <f>'4.1.1 Köznevelés'!F10+'4.1.2 Konyha'!F10</f>
        <v>1328406</v>
      </c>
      <c r="G10" s="11">
        <f>'4.1.1 Köznevelés'!G10+'4.1.2 Konyha'!G10</f>
        <v>1328400</v>
      </c>
      <c r="H10" s="11">
        <f>'4.1.1 Köznevelés'!H10+'4.1.2 Konyha'!H10</f>
        <v>1328400</v>
      </c>
      <c r="I10" s="44"/>
      <c r="J10" s="44"/>
      <c r="K10" s="44"/>
    </row>
    <row r="11" spans="1:11" x14ac:dyDescent="0.25">
      <c r="A11" s="59" t="s">
        <v>202</v>
      </c>
      <c r="B11" s="9" t="s">
        <v>117</v>
      </c>
      <c r="C11" s="11">
        <f>'4.1.1 Köznevelés'!C11+'4.1.2 Konyha'!C11</f>
        <v>745050</v>
      </c>
      <c r="D11" s="11">
        <f>'4.1.1 Köznevelés'!D11+'4.1.2 Konyha'!D11</f>
        <v>745050</v>
      </c>
      <c r="E11" s="11">
        <f>'4.1.1 Köznevelés'!E11+'4.1.2 Konyha'!E11</f>
        <v>745050</v>
      </c>
      <c r="F11" s="11">
        <f>'4.1.1 Köznevelés'!F11+'4.1.2 Konyha'!F11</f>
        <v>745050</v>
      </c>
      <c r="G11" s="11">
        <f>'4.1.1 Köznevelés'!G11+'4.1.2 Konyha'!G11</f>
        <v>757468</v>
      </c>
      <c r="H11" s="11">
        <f>'4.1.1 Köznevelés'!H11+'4.1.2 Konyha'!H11</f>
        <v>757468</v>
      </c>
      <c r="I11" s="44"/>
      <c r="J11" s="44"/>
      <c r="K11" s="44"/>
    </row>
    <row r="12" spans="1:11" x14ac:dyDescent="0.25">
      <c r="A12" s="59" t="s">
        <v>203</v>
      </c>
      <c r="B12" s="9" t="s">
        <v>4</v>
      </c>
      <c r="C12" s="11">
        <f>'4.1.1 Köznevelés'!C12+'4.1.2 Konyha'!C12</f>
        <v>200000</v>
      </c>
      <c r="D12" s="11">
        <f>'4.1.1 Köznevelés'!D12+'4.1.2 Konyha'!D12</f>
        <v>200000</v>
      </c>
      <c r="E12" s="11">
        <f>'4.1.1 Köznevelés'!E12+'4.1.2 Konyha'!E12</f>
        <v>200000</v>
      </c>
      <c r="F12" s="11">
        <f>'4.1.1 Köznevelés'!F12+'4.1.2 Konyha'!F12</f>
        <v>200000</v>
      </c>
      <c r="G12" s="11">
        <f>'4.1.1 Köznevelés'!G12+'4.1.2 Konyha'!G12</f>
        <v>90629</v>
      </c>
      <c r="H12" s="11">
        <f>'4.1.1 Köznevelés'!H12+'4.1.2 Konyha'!H12</f>
        <v>90629</v>
      </c>
      <c r="I12" s="44"/>
      <c r="J12" s="44"/>
      <c r="K12" s="44"/>
    </row>
    <row r="13" spans="1:11" x14ac:dyDescent="0.25">
      <c r="A13" s="59" t="s">
        <v>390</v>
      </c>
      <c r="B13" s="9" t="s">
        <v>241</v>
      </c>
      <c r="C13" s="11">
        <f>'4.1.1 Köznevelés'!C13+'4.1.2 Konyha'!C13</f>
        <v>200000</v>
      </c>
      <c r="D13" s="11">
        <f>'4.1.1 Köznevelés'!D13+'4.1.2 Konyha'!D13</f>
        <v>200000</v>
      </c>
      <c r="E13" s="11">
        <f>'4.1.1 Köznevelés'!E13+'4.1.2 Konyha'!E13</f>
        <v>200000</v>
      </c>
      <c r="F13" s="11">
        <f>'4.1.1 Köznevelés'!F13+'4.1.2 Konyha'!F13</f>
        <v>200000</v>
      </c>
      <c r="G13" s="11">
        <f>'4.1.1 Köznevelés'!G13+'4.1.2 Konyha'!G13</f>
        <v>150659</v>
      </c>
      <c r="H13" s="11">
        <f>'4.1.1 Köznevelés'!H13+'4.1.2 Konyha'!H13</f>
        <v>150659</v>
      </c>
      <c r="I13" s="44"/>
      <c r="J13" s="44"/>
      <c r="K13" s="44"/>
    </row>
    <row r="14" spans="1:11" x14ac:dyDescent="0.25">
      <c r="A14" s="60" t="s">
        <v>204</v>
      </c>
      <c r="B14" s="24" t="s">
        <v>5</v>
      </c>
      <c r="C14" s="11">
        <f>'4.1.1 Köznevelés'!C14+'4.1.2 Konyha'!C14</f>
        <v>27268192</v>
      </c>
      <c r="D14" s="11">
        <f>'4.1.1 Köznevelés'!D14+'4.1.2 Konyha'!D14</f>
        <v>27268192</v>
      </c>
      <c r="E14" s="11">
        <f>'4.1.1 Köznevelés'!E14+'4.1.2 Konyha'!E14</f>
        <v>27268192</v>
      </c>
      <c r="F14" s="11">
        <f>'4.1.1 Köznevelés'!F14+'4.1.2 Konyha'!F14</f>
        <v>27268192</v>
      </c>
      <c r="G14" s="11">
        <f>'4.1.1 Köznevelés'!G14+'4.1.2 Konyha'!G14</f>
        <v>26199192</v>
      </c>
      <c r="H14" s="11">
        <f>'4.1.1 Köznevelés'!H14+'4.1.2 Konyha'!H14</f>
        <v>26199192</v>
      </c>
      <c r="I14" s="44"/>
      <c r="J14" s="44"/>
      <c r="K14" s="44"/>
    </row>
    <row r="15" spans="1:11" x14ac:dyDescent="0.25">
      <c r="A15" s="59" t="s">
        <v>205</v>
      </c>
      <c r="B15" s="20" t="s">
        <v>21</v>
      </c>
      <c r="C15" s="11">
        <f>'4.1.1 Köznevelés'!C15+'4.1.2 Konyha'!C15</f>
        <v>0</v>
      </c>
      <c r="D15" s="11">
        <f>'4.1.1 Köznevelés'!D15+'4.1.2 Konyha'!D15</f>
        <v>0</v>
      </c>
      <c r="E15" s="11">
        <f>'4.1.1 Köznevelés'!E15+'4.1.2 Konyha'!E15</f>
        <v>0</v>
      </c>
      <c r="F15" s="11">
        <f>'4.1.1 Köznevelés'!F15+'4.1.2 Konyha'!F15</f>
        <v>0</v>
      </c>
      <c r="G15" s="11">
        <f>'4.1.1 Köznevelés'!G15+'4.1.2 Konyha'!G15</f>
        <v>0</v>
      </c>
      <c r="H15" s="11">
        <f>'4.1.1 Köznevelés'!H15+'4.1.2 Konyha'!H15</f>
        <v>0</v>
      </c>
      <c r="I15" s="44"/>
      <c r="J15" s="44"/>
      <c r="K15" s="44"/>
    </row>
    <row r="16" spans="1:11" ht="30" x14ac:dyDescent="0.25">
      <c r="A16" s="59" t="s">
        <v>206</v>
      </c>
      <c r="B16" s="20" t="s">
        <v>230</v>
      </c>
      <c r="C16" s="11">
        <f>'4.1.1 Köznevelés'!C16+'4.1.2 Konyha'!C16</f>
        <v>150000</v>
      </c>
      <c r="D16" s="11">
        <f>'4.1.1 Köznevelés'!D16+'4.1.2 Konyha'!D16</f>
        <v>150000</v>
      </c>
      <c r="E16" s="11">
        <f>'4.1.1 Köznevelés'!E16+'4.1.2 Konyha'!E16</f>
        <v>150000</v>
      </c>
      <c r="F16" s="11">
        <f>'4.1.1 Köznevelés'!F16+'4.1.2 Konyha'!F16</f>
        <v>150000</v>
      </c>
      <c r="G16" s="11">
        <f>'4.1.1 Köznevelés'!G16+'4.1.2 Konyha'!G16</f>
        <v>1631859</v>
      </c>
      <c r="H16" s="11">
        <f>'4.1.1 Köznevelés'!H16+'4.1.2 Konyha'!H16</f>
        <v>1631859</v>
      </c>
      <c r="I16" s="44"/>
      <c r="J16" s="44"/>
      <c r="K16" s="44"/>
    </row>
    <row r="17" spans="1:11" ht="30" x14ac:dyDescent="0.25">
      <c r="A17" s="59" t="s">
        <v>207</v>
      </c>
      <c r="B17" s="20" t="s">
        <v>231</v>
      </c>
      <c r="C17" s="11">
        <f>'4.1.1 Köznevelés'!C17+'4.1.2 Konyha'!C17</f>
        <v>0</v>
      </c>
      <c r="D17" s="11">
        <f>'4.1.1 Köznevelés'!D17+'4.1.2 Konyha'!D17</f>
        <v>0</v>
      </c>
      <c r="E17" s="11">
        <f>'4.1.1 Köznevelés'!E17+'4.1.2 Konyha'!E17</f>
        <v>0</v>
      </c>
      <c r="F17" s="11">
        <f>'4.1.1 Köznevelés'!F17+'4.1.2 Konyha'!F17</f>
        <v>0</v>
      </c>
      <c r="G17" s="11">
        <f>'4.1.1 Köznevelés'!G17+'4.1.2 Konyha'!G17</f>
        <v>38583</v>
      </c>
      <c r="H17" s="11">
        <f>'4.1.1 Köznevelés'!H17+'4.1.2 Konyha'!H17</f>
        <v>38583</v>
      </c>
      <c r="I17" s="44"/>
      <c r="J17" s="44"/>
      <c r="K17" s="44"/>
    </row>
    <row r="18" spans="1:11" x14ac:dyDescent="0.25">
      <c r="A18" s="60" t="s">
        <v>208</v>
      </c>
      <c r="B18" s="24" t="s">
        <v>22</v>
      </c>
      <c r="C18" s="11">
        <f>'4.1.1 Köznevelés'!C18+'4.1.2 Konyha'!C18</f>
        <v>150000</v>
      </c>
      <c r="D18" s="11">
        <f>'4.1.1 Köznevelés'!D18+'4.1.2 Konyha'!D18</f>
        <v>150000</v>
      </c>
      <c r="E18" s="11">
        <f>'4.1.1 Köznevelés'!E18+'4.1.2 Konyha'!E18</f>
        <v>150000</v>
      </c>
      <c r="F18" s="11">
        <f>'4.1.1 Köznevelés'!F18+'4.1.2 Konyha'!F18</f>
        <v>150000</v>
      </c>
      <c r="G18" s="11">
        <f>'4.1.1 Köznevelés'!G18+'4.1.2 Konyha'!G18</f>
        <v>1670442</v>
      </c>
      <c r="H18" s="11">
        <f>'4.1.1 Köznevelés'!H18+'4.1.2 Konyha'!H18</f>
        <v>1670442</v>
      </c>
      <c r="I18" s="44"/>
      <c r="J18" s="44"/>
      <c r="K18" s="44"/>
    </row>
    <row r="19" spans="1:11" x14ac:dyDescent="0.25">
      <c r="A19" s="61" t="s">
        <v>209</v>
      </c>
      <c r="B19" s="21" t="s">
        <v>5</v>
      </c>
      <c r="C19" s="11">
        <f>'4.1.1 Köznevelés'!C19+'4.1.2 Konyha'!C19</f>
        <v>27418192</v>
      </c>
      <c r="D19" s="11">
        <f>'4.1.1 Köznevelés'!D19+'4.1.2 Konyha'!D19</f>
        <v>27418192</v>
      </c>
      <c r="E19" s="11">
        <f>'4.1.1 Köznevelés'!E19+'4.1.2 Konyha'!E19</f>
        <v>27418192</v>
      </c>
      <c r="F19" s="11">
        <f>'4.1.1 Köznevelés'!F19+'4.1.2 Konyha'!F19</f>
        <v>27418192</v>
      </c>
      <c r="G19" s="11">
        <f>'4.1.1 Köznevelés'!G19+'4.1.2 Konyha'!G19</f>
        <v>27869634</v>
      </c>
      <c r="H19" s="11">
        <f>'4.1.1 Köznevelés'!H19+'4.1.2 Konyha'!H19</f>
        <v>27869634</v>
      </c>
      <c r="I19" s="44"/>
      <c r="J19" s="44"/>
      <c r="K19" s="44"/>
    </row>
    <row r="20" spans="1:11" x14ac:dyDescent="0.25">
      <c r="A20" s="59" t="s">
        <v>210</v>
      </c>
      <c r="B20" s="20" t="s">
        <v>232</v>
      </c>
      <c r="C20" s="11">
        <f>'4.1.1 Köznevelés'!C20+'4.1.2 Konyha'!C20</f>
        <v>5802091</v>
      </c>
      <c r="D20" s="11">
        <f>'4.1.1 Köznevelés'!D20+'4.1.2 Konyha'!D20</f>
        <v>5802091</v>
      </c>
      <c r="E20" s="11">
        <f>'4.1.1 Köznevelés'!E20+'4.1.2 Konyha'!E20</f>
        <v>5802091</v>
      </c>
      <c r="F20" s="11">
        <f>'4.1.1 Köznevelés'!F20+'4.1.2 Konyha'!F20</f>
        <v>5802091</v>
      </c>
      <c r="G20" s="11">
        <f>'4.1.1 Köznevelés'!G20+'4.1.2 Konyha'!G20</f>
        <v>6004178</v>
      </c>
      <c r="H20" s="11">
        <f>'4.1.1 Köznevelés'!H20+'4.1.2 Konyha'!H20</f>
        <v>6004178</v>
      </c>
      <c r="I20" s="44"/>
      <c r="J20" s="44"/>
      <c r="K20" s="44"/>
    </row>
    <row r="21" spans="1:11" x14ac:dyDescent="0.25">
      <c r="A21" s="59" t="s">
        <v>211</v>
      </c>
      <c r="B21" s="20" t="s">
        <v>233</v>
      </c>
      <c r="C21" s="11">
        <f>'4.1.1 Köznevelés'!C21+'4.1.2 Konyha'!C21</f>
        <v>0</v>
      </c>
      <c r="D21" s="11">
        <f>'4.1.1 Köznevelés'!D21+'4.1.2 Konyha'!O21</f>
        <v>0</v>
      </c>
      <c r="E21" s="11">
        <v>0</v>
      </c>
      <c r="F21" s="11">
        <v>0</v>
      </c>
      <c r="G21" s="11">
        <v>0</v>
      </c>
      <c r="H21" s="11">
        <v>0</v>
      </c>
      <c r="I21" s="44"/>
      <c r="J21" s="44"/>
      <c r="K21" s="44"/>
    </row>
    <row r="22" spans="1:11" x14ac:dyDescent="0.25">
      <c r="A22" s="59" t="s">
        <v>212</v>
      </c>
      <c r="B22" s="20" t="s">
        <v>234</v>
      </c>
      <c r="C22" s="11">
        <f>'4.1.1 Köznevelés'!C22+'4.1.2 Konyha'!C22</f>
        <v>135000</v>
      </c>
      <c r="D22" s="11">
        <f>'4.1.1 Köznevelés'!D22+'4.1.2 Konyha'!D22</f>
        <v>135000</v>
      </c>
      <c r="E22" s="11">
        <f>'4.1.1 Köznevelés'!E22+'4.1.2 Konyha'!E22</f>
        <v>135000</v>
      </c>
      <c r="F22" s="11">
        <f>'4.1.1 Köznevelés'!F22+'4.1.2 Konyha'!F22</f>
        <v>135000</v>
      </c>
      <c r="G22" s="11">
        <f>'4.1.1 Köznevelés'!G22+'4.1.2 Konyha'!G22</f>
        <v>145620</v>
      </c>
      <c r="H22" s="11">
        <f>'4.1.1 Köznevelés'!H22+'4.1.2 Konyha'!H22</f>
        <v>145620</v>
      </c>
      <c r="I22" s="44"/>
      <c r="J22" s="44"/>
      <c r="K22" s="44"/>
    </row>
    <row r="23" spans="1:11" x14ac:dyDescent="0.25">
      <c r="A23" s="59" t="s">
        <v>235</v>
      </c>
      <c r="B23" s="20" t="s">
        <v>236</v>
      </c>
      <c r="C23" s="11">
        <f>'4.1.1 Köznevelés'!C23+'4.1.2 Konyha'!C23</f>
        <v>350000</v>
      </c>
      <c r="D23" s="11">
        <f>'4.1.1 Köznevelés'!D23+'4.1.2 Konyha'!D23</f>
        <v>350000</v>
      </c>
      <c r="E23" s="11">
        <f>'4.1.1 Köznevelés'!E23+'4.1.2 Konyha'!E23</f>
        <v>350000</v>
      </c>
      <c r="F23" s="11">
        <f>'4.1.1 Köznevelés'!F23+'4.1.2 Konyha'!F23</f>
        <v>350000</v>
      </c>
      <c r="G23" s="11">
        <f>'4.1.1 Köznevelés'!G23+'4.1.2 Konyha'!G23</f>
        <v>290914</v>
      </c>
      <c r="H23" s="11">
        <f>'4.1.1 Köznevelés'!H23+'4.1.2 Konyha'!H23</f>
        <v>290914</v>
      </c>
      <c r="I23" s="44"/>
      <c r="J23" s="44"/>
      <c r="K23" s="44"/>
    </row>
    <row r="24" spans="1:11" x14ac:dyDescent="0.25">
      <c r="A24" s="59" t="s">
        <v>213</v>
      </c>
      <c r="B24" s="20" t="s">
        <v>237</v>
      </c>
      <c r="C24" s="11">
        <f>'4.1.1 Köznevelés'!C24+'4.1.2 Konyha'!C24</f>
        <v>138000</v>
      </c>
      <c r="D24" s="11">
        <f>'4.1.1 Köznevelés'!D24+'4.1.2 Konyha'!D24</f>
        <v>138000</v>
      </c>
      <c r="E24" s="11">
        <f>'4.1.1 Köznevelés'!E24+'4.1.2 Konyha'!E24</f>
        <v>138000</v>
      </c>
      <c r="F24" s="11">
        <f>'4.1.1 Köznevelés'!F24+'4.1.2 Konyha'!F24</f>
        <v>138000</v>
      </c>
      <c r="G24" s="11">
        <f>'4.1.1 Köznevelés'!G24+'4.1.2 Konyha'!G24</f>
        <v>147978</v>
      </c>
      <c r="H24" s="11">
        <f>'4.1.1 Köznevelés'!H24+'4.1.2 Konyha'!H24</f>
        <v>147978</v>
      </c>
      <c r="I24" s="44"/>
      <c r="J24" s="44"/>
      <c r="K24" s="44"/>
    </row>
    <row r="25" spans="1:11" x14ac:dyDescent="0.25">
      <c r="A25" s="61" t="s">
        <v>214</v>
      </c>
      <c r="B25" s="26" t="s">
        <v>238</v>
      </c>
      <c r="C25" s="11">
        <f>'4.1.1 Köznevelés'!C25+'4.1.2 Konyha'!C25</f>
        <v>6425091</v>
      </c>
      <c r="D25" s="11">
        <f>'4.1.1 Köznevelés'!D25+'4.1.2 Konyha'!D25</f>
        <v>6425091</v>
      </c>
      <c r="E25" s="11">
        <f>'4.1.1 Köznevelés'!E25+'4.1.2 Konyha'!E25</f>
        <v>6425091</v>
      </c>
      <c r="F25" s="11">
        <f>'4.1.1 Köznevelés'!F25+'4.1.2 Konyha'!F25</f>
        <v>6425091</v>
      </c>
      <c r="G25" s="11">
        <f>'4.1.1 Köznevelés'!G25+'4.1.2 Konyha'!G25</f>
        <v>6588690</v>
      </c>
      <c r="H25" s="11">
        <f>'4.1.1 Köznevelés'!H25+'4.1.2 Konyha'!H25</f>
        <v>6588690</v>
      </c>
      <c r="I25" s="44"/>
      <c r="J25" s="44"/>
      <c r="K25" s="44"/>
    </row>
    <row r="26" spans="1:11" x14ac:dyDescent="0.25">
      <c r="A26" s="59" t="s">
        <v>239</v>
      </c>
      <c r="B26" s="62" t="s">
        <v>7</v>
      </c>
      <c r="C26" s="11">
        <f>'4.1.1 Köznevelés'!C26+'4.1.2 Konyha'!C26</f>
        <v>65000</v>
      </c>
      <c r="D26" s="11">
        <f>'4.1.1 Köznevelés'!D26+'4.1.2 Konyha'!D26</f>
        <v>65000</v>
      </c>
      <c r="E26" s="11">
        <f>'4.1.1 Köznevelés'!E26+'4.1.2 Konyha'!E26</f>
        <v>65000</v>
      </c>
      <c r="F26" s="11">
        <f>'4.1.1 Köznevelés'!F26+'4.1.2 Konyha'!F26</f>
        <v>65000</v>
      </c>
      <c r="G26" s="11">
        <f>'4.1.1 Köznevelés'!G26+'4.1.2 Konyha'!G26</f>
        <v>35558</v>
      </c>
      <c r="H26" s="11">
        <f>'4.1.1 Köznevelés'!H26+'4.1.2 Konyha'!H26</f>
        <v>35558</v>
      </c>
      <c r="I26" s="44"/>
      <c r="J26" s="44"/>
      <c r="K26" s="44"/>
    </row>
    <row r="27" spans="1:11" x14ac:dyDescent="0.25">
      <c r="A27" s="59" t="s">
        <v>215</v>
      </c>
      <c r="B27" s="62" t="s">
        <v>416</v>
      </c>
      <c r="C27" s="11">
        <f>'4.1.1 Köznevelés'!C27+'4.1.2 Konyha'!C27</f>
        <v>10000000</v>
      </c>
      <c r="D27" s="11">
        <f>'4.1.1 Köznevelés'!D27+'4.1.2 Konyha'!D27</f>
        <v>10000000</v>
      </c>
      <c r="E27" s="11">
        <f>'4.1.1 Köznevelés'!E27+'4.1.2 Konyha'!E27</f>
        <v>10000000</v>
      </c>
      <c r="F27" s="11">
        <f>'4.1.1 Köznevelés'!F27+'4.1.2 Konyha'!F27</f>
        <v>10000000</v>
      </c>
      <c r="G27" s="11">
        <f>'4.1.1 Köznevelés'!G27+'4.1.2 Konyha'!G27</f>
        <v>0</v>
      </c>
      <c r="H27" s="11">
        <f>'4.1.1 Köznevelés'!H27+'4.1.2 Konyha'!H27</f>
        <v>0</v>
      </c>
      <c r="I27" s="44"/>
      <c r="J27" s="44"/>
      <c r="K27" s="44"/>
    </row>
    <row r="28" spans="1:11" x14ac:dyDescent="0.25">
      <c r="A28" s="59" t="s">
        <v>215</v>
      </c>
      <c r="B28" s="9" t="s">
        <v>417</v>
      </c>
      <c r="C28" s="11">
        <f>'4.1.1 Köznevelés'!C28+'4.1.2 Konyha'!C28</f>
        <v>1963000</v>
      </c>
      <c r="D28" s="11">
        <f>'4.1.1 Köznevelés'!D28+'4.1.2 Konyha'!D28</f>
        <v>1963000</v>
      </c>
      <c r="E28" s="11">
        <f>'4.1.1 Köznevelés'!E28+'4.1.2 Konyha'!E28</f>
        <v>1963000</v>
      </c>
      <c r="F28" s="11">
        <f>'4.1.1 Köznevelés'!F28+'4.1.2 Konyha'!F28</f>
        <v>1963000</v>
      </c>
      <c r="G28" s="11">
        <f>'4.1.1 Köznevelés'!G28+'4.1.2 Konyha'!G28</f>
        <v>13508157</v>
      </c>
      <c r="H28" s="11">
        <f>'4.1.1 Köznevelés'!H28+'4.1.2 Konyha'!H28</f>
        <v>13115660</v>
      </c>
      <c r="I28" s="44"/>
      <c r="J28" s="44"/>
      <c r="K28" s="44"/>
    </row>
    <row r="29" spans="1:11" x14ac:dyDescent="0.25">
      <c r="A29" s="60" t="s">
        <v>216</v>
      </c>
      <c r="B29" s="24" t="s">
        <v>9</v>
      </c>
      <c r="C29" s="11">
        <f>'4.1.1 Köznevelés'!C29+'4.1.2 Konyha'!C29</f>
        <v>12028000</v>
      </c>
      <c r="D29" s="11">
        <f>'4.1.1 Köznevelés'!D29+'4.1.2 Konyha'!D29</f>
        <v>12028000</v>
      </c>
      <c r="E29" s="11">
        <f>'4.1.1 Köznevelés'!E29+'4.1.2 Konyha'!E29</f>
        <v>12028000</v>
      </c>
      <c r="F29" s="11">
        <f>'4.1.1 Köznevelés'!F29+'4.1.2 Konyha'!F29</f>
        <v>12028000</v>
      </c>
      <c r="G29" s="11">
        <f>'4.1.1 Köznevelés'!G29+'4.1.2 Konyha'!G29</f>
        <v>13543715</v>
      </c>
      <c r="H29" s="11">
        <f>'4.1.1 Köznevelés'!H29+'4.1.2 Konyha'!H29</f>
        <v>13151218</v>
      </c>
      <c r="I29" s="44"/>
      <c r="J29" s="44"/>
      <c r="K29" s="44"/>
    </row>
    <row r="30" spans="1:11" x14ac:dyDescent="0.25">
      <c r="A30" s="59" t="s">
        <v>217</v>
      </c>
      <c r="B30" s="20" t="s">
        <v>10</v>
      </c>
      <c r="C30" s="11">
        <f>'4.1.1 Köznevelés'!C30+'4.1.2 Konyha'!C30</f>
        <v>150000</v>
      </c>
      <c r="D30" s="11">
        <f>'4.1.1 Köznevelés'!D30+'4.1.2 Konyha'!D30</f>
        <v>150000</v>
      </c>
      <c r="E30" s="11">
        <f>'4.1.1 Köznevelés'!E30+'4.1.2 Konyha'!E30</f>
        <v>200000</v>
      </c>
      <c r="F30" s="11">
        <f>'4.1.1 Köznevelés'!F30+'4.1.2 Konyha'!F30</f>
        <v>200000</v>
      </c>
      <c r="G30" s="11">
        <f>'4.1.1 Köznevelés'!G30+'4.1.2 Konyha'!G30</f>
        <v>182880</v>
      </c>
      <c r="H30" s="11">
        <f>'4.1.1 Köznevelés'!H30+'4.1.2 Konyha'!H30</f>
        <v>182880</v>
      </c>
      <c r="I30" s="44"/>
      <c r="J30" s="44"/>
      <c r="K30" s="44"/>
    </row>
    <row r="31" spans="1:11" x14ac:dyDescent="0.25">
      <c r="A31" s="59" t="s">
        <v>218</v>
      </c>
      <c r="B31" s="20" t="s">
        <v>11</v>
      </c>
      <c r="C31" s="11">
        <f>'4.1.1 Köznevelés'!C31+'4.1.2 Konyha'!C31</f>
        <v>120000</v>
      </c>
      <c r="D31" s="11">
        <f>'4.1.1 Köznevelés'!D31+'4.1.2 Konyha'!D31</f>
        <v>130000</v>
      </c>
      <c r="E31" s="11">
        <f>'4.1.1 Köznevelés'!E31+'4.1.2 Konyha'!E31</f>
        <v>130000</v>
      </c>
      <c r="F31" s="11">
        <f>'4.1.1 Köznevelés'!F31+'4.1.2 Konyha'!F31</f>
        <v>130000</v>
      </c>
      <c r="G31" s="11">
        <f>'4.1.1 Köznevelés'!G31+'4.1.2 Konyha'!G31</f>
        <v>115015</v>
      </c>
      <c r="H31" s="11">
        <f>'4.1.1 Köznevelés'!H31+'4.1.2 Konyha'!H31</f>
        <v>115015</v>
      </c>
      <c r="I31" s="44"/>
      <c r="J31" s="44"/>
      <c r="K31" s="44"/>
    </row>
    <row r="32" spans="1:11" x14ac:dyDescent="0.25">
      <c r="A32" s="60" t="s">
        <v>219</v>
      </c>
      <c r="B32" s="24" t="s">
        <v>12</v>
      </c>
      <c r="C32" s="11">
        <f>'4.1.1 Köznevelés'!C32+'4.1.2 Konyha'!C32</f>
        <v>270000</v>
      </c>
      <c r="D32" s="11">
        <f>'4.1.1 Köznevelés'!D32+'4.1.2 Konyha'!D32</f>
        <v>280000</v>
      </c>
      <c r="E32" s="11">
        <f>'4.1.1 Köznevelés'!E32+'4.1.2 Konyha'!E32</f>
        <v>330000</v>
      </c>
      <c r="F32" s="11">
        <f>'4.1.1 Köznevelés'!F32+'4.1.2 Konyha'!F32</f>
        <v>330000</v>
      </c>
      <c r="G32" s="11">
        <f>'4.1.1 Köznevelés'!G32+'4.1.2 Konyha'!G32</f>
        <v>297895</v>
      </c>
      <c r="H32" s="11">
        <f>'4.1.1 Köznevelés'!H32+'4.1.2 Konyha'!H32</f>
        <v>297895</v>
      </c>
      <c r="I32" s="44"/>
      <c r="J32" s="44"/>
      <c r="K32" s="44"/>
    </row>
    <row r="33" spans="1:11" x14ac:dyDescent="0.25">
      <c r="A33" s="59" t="s">
        <v>220</v>
      </c>
      <c r="B33" s="20" t="s">
        <v>13</v>
      </c>
      <c r="C33" s="11">
        <f>'4.1.1 Köznevelés'!C33+'4.1.2 Konyha'!C33</f>
        <v>1911000</v>
      </c>
      <c r="D33" s="11">
        <f>'4.1.1 Köznevelés'!D33+'4.1.2 Konyha'!D33</f>
        <v>1911000</v>
      </c>
      <c r="E33" s="11">
        <f>'4.1.1 Köznevelés'!E33+'4.1.2 Konyha'!E33</f>
        <v>1911000</v>
      </c>
      <c r="F33" s="11">
        <f>'4.1.1 Köznevelés'!F33+'4.1.2 Konyha'!F33</f>
        <v>1911000</v>
      </c>
      <c r="G33" s="11">
        <f>'4.1.1 Köznevelés'!G33+'4.1.2 Konyha'!G33</f>
        <v>1811776</v>
      </c>
      <c r="H33" s="11">
        <f>'4.1.1 Köznevelés'!H33+'4.1.2 Konyha'!H33</f>
        <v>1811776</v>
      </c>
      <c r="I33" s="44"/>
      <c r="J33" s="44"/>
      <c r="K33" s="44"/>
    </row>
    <row r="34" spans="1:11" x14ac:dyDescent="0.25">
      <c r="A34" s="59" t="s">
        <v>300</v>
      </c>
      <c r="B34" s="9" t="s">
        <v>14</v>
      </c>
      <c r="C34" s="11">
        <f>'4.1.1 Köznevelés'!C34+'4.1.2 Konyha'!C34</f>
        <v>0</v>
      </c>
      <c r="D34" s="11">
        <f>'4.1.1 Köznevelés'!D34+'4.1.2 Konyha'!D34</f>
        <v>0</v>
      </c>
      <c r="E34" s="11">
        <f>'4.1.1 Köznevelés'!E34+'4.1.2 Konyha'!E34</f>
        <v>0</v>
      </c>
      <c r="F34" s="11">
        <f>'4.1.1 Köznevelés'!F34+'4.1.2 Konyha'!F34</f>
        <v>0</v>
      </c>
      <c r="G34" s="11">
        <f>'4.1.1 Köznevelés'!G34+'4.1.2 Konyha'!G34</f>
        <v>0</v>
      </c>
      <c r="H34" s="11">
        <f>'4.1.1 Köznevelés'!H34+'4.1.2 Konyha'!H34</f>
        <v>0</v>
      </c>
      <c r="I34" s="44"/>
      <c r="J34" s="44"/>
      <c r="K34" s="44"/>
    </row>
    <row r="35" spans="1:11" x14ac:dyDescent="0.25">
      <c r="A35" s="59" t="s">
        <v>221</v>
      </c>
      <c r="B35" s="9" t="s">
        <v>242</v>
      </c>
      <c r="C35" s="11">
        <f>'4.1.1 Köznevelés'!C35+'4.1.2 Konyha'!C35</f>
        <v>400000</v>
      </c>
      <c r="D35" s="11">
        <f>'4.1.1 Köznevelés'!D35+'4.1.2 Konyha'!D35</f>
        <v>400000</v>
      </c>
      <c r="E35" s="11">
        <f>'4.1.1 Köznevelés'!E35+'4.1.2 Konyha'!E35</f>
        <v>350000</v>
      </c>
      <c r="F35" s="11">
        <f>'4.1.1 Köznevelés'!F35+'4.1.2 Konyha'!F35</f>
        <v>342126</v>
      </c>
      <c r="G35" s="11">
        <f>'4.1.1 Köznevelés'!G35+'4.1.2 Konyha'!G35</f>
        <v>387381</v>
      </c>
      <c r="H35" s="11">
        <f>'4.1.1 Köznevelés'!H35+'4.1.2 Konyha'!H35</f>
        <v>387381</v>
      </c>
      <c r="I35" s="44"/>
      <c r="J35" s="44"/>
      <c r="K35" s="44"/>
    </row>
    <row r="36" spans="1:11" x14ac:dyDescent="0.25">
      <c r="A36" s="59" t="s">
        <v>418</v>
      </c>
      <c r="B36" s="9" t="s">
        <v>419</v>
      </c>
      <c r="C36" s="11">
        <f>'4.1.1 Köznevelés'!C36+'4.1.2 Konyha'!C36</f>
        <v>0</v>
      </c>
      <c r="D36" s="11">
        <f>'4.1.1 Köznevelés'!D36+'4.1.2 Konyha'!D36</f>
        <v>0</v>
      </c>
      <c r="E36" s="11">
        <f>'4.1.1 Köznevelés'!E36+'4.1.2 Konyha'!E36</f>
        <v>0</v>
      </c>
      <c r="F36" s="11">
        <f>'4.1.1 Köznevelés'!F36+'4.1.2 Konyha'!F36</f>
        <v>0</v>
      </c>
      <c r="G36" s="11">
        <f>'4.1.1 Köznevelés'!G36+'4.1.2 Konyha'!G36</f>
        <v>0</v>
      </c>
      <c r="H36" s="11">
        <f>'4.1.1 Köznevelés'!H36+'4.1.2 Konyha'!H36</f>
        <v>0</v>
      </c>
      <c r="I36" s="44"/>
      <c r="J36" s="44"/>
      <c r="K36" s="44"/>
    </row>
    <row r="37" spans="1:11" x14ac:dyDescent="0.25">
      <c r="A37" s="59" t="s">
        <v>375</v>
      </c>
      <c r="B37" s="9" t="s">
        <v>376</v>
      </c>
      <c r="C37" s="11"/>
      <c r="D37" s="11"/>
      <c r="E37" s="11">
        <f>'4.1.1 Köznevelés'!E37+'4.1.2 Konyha'!E37</f>
        <v>0</v>
      </c>
      <c r="F37" s="11">
        <f>'4.1.1 Köznevelés'!F37+'4.1.2 Konyha'!F37</f>
        <v>7874</v>
      </c>
      <c r="G37" s="11">
        <f>'4.1.1 Köznevelés'!G37+'4.1.2 Konyha'!G37</f>
        <v>7874</v>
      </c>
      <c r="H37" s="11">
        <f>'4.1.1 Köznevelés'!H37+'4.1.2 Konyha'!H37</f>
        <v>7874</v>
      </c>
      <c r="I37" s="44"/>
      <c r="J37" s="44"/>
      <c r="K37" s="44"/>
    </row>
    <row r="38" spans="1:11" x14ac:dyDescent="0.25">
      <c r="A38" s="59" t="s">
        <v>391</v>
      </c>
      <c r="B38" s="9" t="s">
        <v>15</v>
      </c>
      <c r="C38" s="11">
        <f>'4.1.1 Köznevelés'!C38+'4.1.2 Konyha'!C38</f>
        <v>1400000</v>
      </c>
      <c r="D38" s="11">
        <f>'4.1.1 Köznevelés'!D38+'4.1.2 Konyha'!D38</f>
        <v>1390000</v>
      </c>
      <c r="E38" s="11">
        <f>'4.1.1 Köznevelés'!E38+'4.1.2 Konyha'!E38</f>
        <v>999000</v>
      </c>
      <c r="F38" s="11">
        <f>'4.1.1 Köznevelés'!F38+'4.1.2 Konyha'!F38</f>
        <v>999000</v>
      </c>
      <c r="G38" s="11">
        <f>'4.1.1 Köznevelés'!G38+'4.1.2 Konyha'!G38</f>
        <v>1415291</v>
      </c>
      <c r="H38" s="11">
        <f>'4.1.1 Köznevelés'!H38+'4.1.2 Konyha'!H38</f>
        <v>1160491</v>
      </c>
      <c r="I38" s="44"/>
      <c r="J38" s="44"/>
      <c r="K38" s="44"/>
    </row>
    <row r="39" spans="1:11" x14ac:dyDescent="0.25">
      <c r="A39" s="60" t="s">
        <v>222</v>
      </c>
      <c r="B39" s="24" t="s">
        <v>16</v>
      </c>
      <c r="C39" s="11">
        <f>'4.1.1 Köznevelés'!C39+'4.1.2 Konyha'!C39</f>
        <v>3711000</v>
      </c>
      <c r="D39" s="11">
        <f>'4.1.1 Köznevelés'!D39+'4.1.2 Konyha'!D39</f>
        <v>3701000</v>
      </c>
      <c r="E39" s="11">
        <f>'4.1.1 Köznevelés'!E39+'4.1.2 Konyha'!E39</f>
        <v>3260000</v>
      </c>
      <c r="F39" s="11">
        <f>'4.1.1 Köznevelés'!F39+'4.1.2 Konyha'!F39</f>
        <v>3260000</v>
      </c>
      <c r="G39" s="11">
        <f>'4.1.1 Köznevelés'!G39+'4.1.2 Konyha'!G39</f>
        <v>3622322</v>
      </c>
      <c r="H39" s="11">
        <f>'4.1.1 Köznevelés'!H39+'4.1.2 Konyha'!H39</f>
        <v>3367522</v>
      </c>
      <c r="I39" s="44"/>
      <c r="J39" s="44"/>
      <c r="K39" s="44"/>
    </row>
    <row r="40" spans="1:11" x14ac:dyDescent="0.25">
      <c r="A40" s="60" t="s">
        <v>223</v>
      </c>
      <c r="B40" s="24" t="s">
        <v>120</v>
      </c>
      <c r="C40" s="11">
        <f>'4.1.1 Köznevelés'!C40+'4.1.2 Konyha'!C40</f>
        <v>10000</v>
      </c>
      <c r="D40" s="11">
        <f>'4.1.1 Köznevelés'!D40+'4.1.2 Konyha'!D40</f>
        <v>10000</v>
      </c>
      <c r="E40" s="11">
        <f>'4.1.1 Köznevelés'!E40+'4.1.2 Konyha'!E40</f>
        <v>10000</v>
      </c>
      <c r="F40" s="11">
        <f>'4.1.1 Köznevelés'!F40+'4.1.2 Konyha'!F40</f>
        <v>10000</v>
      </c>
      <c r="G40" s="11">
        <f>'4.1.1 Köznevelés'!G40+'4.1.2 Konyha'!G40</f>
        <v>0</v>
      </c>
      <c r="H40" s="11">
        <f>'4.1.1 Köznevelés'!H40+'4.1.2 Konyha'!H40</f>
        <v>0</v>
      </c>
      <c r="I40" s="44"/>
      <c r="J40" s="44"/>
      <c r="K40" s="44"/>
    </row>
    <row r="41" spans="1:11" x14ac:dyDescent="0.25">
      <c r="A41" s="59" t="s">
        <v>224</v>
      </c>
      <c r="B41" s="20" t="s">
        <v>229</v>
      </c>
      <c r="C41" s="11">
        <f>'4.1.1 Köznevelés'!C41+'4.1.2 Konyha'!C41</f>
        <v>4012830</v>
      </c>
      <c r="D41" s="11">
        <f>'4.1.1 Köznevelés'!D41+'4.1.2 Konyha'!D41</f>
        <v>4012830</v>
      </c>
      <c r="E41" s="11">
        <f>'4.1.1 Köznevelés'!E41+'4.1.2 Konyha'!E41</f>
        <v>4012830</v>
      </c>
      <c r="F41" s="11">
        <f>'4.1.1 Köznevelés'!F41+'4.1.2 Konyha'!F41</f>
        <v>4012830</v>
      </c>
      <c r="G41" s="11">
        <f>'4.1.1 Köznevelés'!G41+'4.1.2 Konyha'!G41</f>
        <v>3458993</v>
      </c>
      <c r="H41" s="11">
        <f>'4.1.1 Köznevelés'!H41+'4.1.2 Konyha'!H41</f>
        <v>3295635</v>
      </c>
      <c r="I41" s="44"/>
      <c r="J41" s="44"/>
      <c r="K41" s="44"/>
    </row>
    <row r="42" spans="1:11" x14ac:dyDescent="0.25">
      <c r="A42" s="59" t="s">
        <v>478</v>
      </c>
      <c r="B42" s="20" t="s">
        <v>477</v>
      </c>
      <c r="C42" s="11">
        <v>0</v>
      </c>
      <c r="D42" s="11">
        <v>0</v>
      </c>
      <c r="E42" s="11">
        <f>'4.1.1 Köznevelés'!E42+'4.1.2 Konyha'!E42</f>
        <v>391000</v>
      </c>
      <c r="F42" s="11">
        <f>'4.1.1 Köznevelés'!F42+'4.1.2 Konyha'!F42</f>
        <v>643000</v>
      </c>
      <c r="G42" s="11">
        <f>'4.1.1 Köznevelés'!G42+'4.1.2 Konyha'!G42</f>
        <v>825000</v>
      </c>
      <c r="H42" s="11">
        <f>'4.1.1 Köznevelés'!H42+'4.1.2 Konyha'!H42</f>
        <v>825000</v>
      </c>
      <c r="I42" s="44"/>
      <c r="J42" s="44"/>
      <c r="K42" s="44"/>
    </row>
    <row r="43" spans="1:11" x14ac:dyDescent="0.25">
      <c r="A43" s="59" t="s">
        <v>226</v>
      </c>
      <c r="B43" s="20" t="s">
        <v>227</v>
      </c>
      <c r="C43" s="11">
        <f>'4.1.1 Köznevelés'!C43+'4.1.2 Konyha'!C43</f>
        <v>11737</v>
      </c>
      <c r="D43" s="11">
        <f>'4.1.1 Köznevelés'!D43+'4.1.2 Konyha'!D43</f>
        <v>11737</v>
      </c>
      <c r="E43" s="11">
        <f>'4.1.1 Köznevelés'!E43+'4.1.2 Konyha'!E43</f>
        <v>11737</v>
      </c>
      <c r="F43" s="11">
        <f>'4.1.1 Köznevelés'!F43+'4.1.2 Konyha'!F43</f>
        <v>11737</v>
      </c>
      <c r="G43" s="11">
        <f>'4.1.1 Köznevelés'!G43+'4.1.2 Konyha'!G43</f>
        <v>5388</v>
      </c>
      <c r="H43" s="11">
        <f>'4.1.1 Köznevelés'!H43+'4.1.2 Konyha'!H43</f>
        <v>5388</v>
      </c>
      <c r="I43" s="44"/>
      <c r="J43" s="44"/>
      <c r="K43" s="44"/>
    </row>
    <row r="44" spans="1:11" x14ac:dyDescent="0.25">
      <c r="A44" s="60" t="s">
        <v>228</v>
      </c>
      <c r="B44" s="24" t="s">
        <v>227</v>
      </c>
      <c r="C44" s="11">
        <f>'4.1.1 Köznevelés'!C44+'4.1.2 Konyha'!C44</f>
        <v>4024567</v>
      </c>
      <c r="D44" s="11">
        <f>'4.1.1 Köznevelés'!D44+'4.1.2 Konyha'!D44</f>
        <v>4024567</v>
      </c>
      <c r="E44" s="11">
        <f>'4.1.1 Köznevelés'!E44+'4.1.2 Konyha'!E44</f>
        <v>4415567</v>
      </c>
      <c r="F44" s="11">
        <f>'4.1.1 Köznevelés'!F44+'4.1.2 Konyha'!F44</f>
        <v>4667567</v>
      </c>
      <c r="G44" s="11">
        <f>'4.1.1 Köznevelés'!G44+'4.1.2 Konyha'!G44</f>
        <v>4289381</v>
      </c>
      <c r="H44" s="11">
        <f>'4.1.1 Köznevelés'!H44+'4.1.2 Konyha'!H44</f>
        <v>4126023</v>
      </c>
      <c r="I44" s="44"/>
      <c r="J44" s="44"/>
      <c r="K44" s="44"/>
    </row>
    <row r="45" spans="1:11" x14ac:dyDescent="0.25">
      <c r="A45" s="61" t="s">
        <v>225</v>
      </c>
      <c r="B45" s="21" t="s">
        <v>116</v>
      </c>
      <c r="C45" s="11">
        <f>'4.1.1 Köznevelés'!C45+'4.1.2 Konyha'!C45</f>
        <v>20043567</v>
      </c>
      <c r="D45" s="11">
        <f>'4.1.1 Köznevelés'!D45+'4.1.2 Konyha'!D45</f>
        <v>20043567</v>
      </c>
      <c r="E45" s="11">
        <f>'4.1.1 Köznevelés'!E45+'4.1.2 Konyha'!E45</f>
        <v>20043567</v>
      </c>
      <c r="F45" s="11">
        <f>'4.1.1 Köznevelés'!F45+'4.1.2 Konyha'!F45</f>
        <v>20295567</v>
      </c>
      <c r="G45" s="11">
        <f>'4.1.1 Köznevelés'!G45+'4.1.2 Konyha'!G45</f>
        <v>21753313</v>
      </c>
      <c r="H45" s="11">
        <f>'4.1.1 Köznevelés'!H45+'4.1.2 Konyha'!H45</f>
        <v>20942658</v>
      </c>
      <c r="I45" s="44"/>
      <c r="J45" s="44"/>
      <c r="K45" s="44"/>
    </row>
    <row r="46" spans="1:11" x14ac:dyDescent="0.25">
      <c r="A46" s="61" t="s">
        <v>348</v>
      </c>
      <c r="B46" s="21" t="s">
        <v>315</v>
      </c>
      <c r="C46" s="11">
        <f>'4.1.1 Köznevelés'!C46+'4.1.2 Konyha'!C46</f>
        <v>0</v>
      </c>
      <c r="D46" s="11">
        <f>'4.1.1 Köznevelés'!D46+'4.1.2 Konyha'!D46</f>
        <v>0</v>
      </c>
      <c r="E46" s="11">
        <f>'4.1.1 Köznevelés'!E46+'4.1.2 Konyha'!E46</f>
        <v>0</v>
      </c>
      <c r="F46" s="11">
        <f>'4.1.1 Köznevelés'!F46+'4.1.2 Konyha'!F46</f>
        <v>0</v>
      </c>
      <c r="G46" s="11">
        <f>'4.1.1 Köznevelés'!G46+'4.1.2 Konyha'!G46</f>
        <v>0</v>
      </c>
      <c r="H46" s="11">
        <f>'4.1.1 Köznevelés'!H46+'4.1.2 Konyha'!H46</f>
        <v>0</v>
      </c>
      <c r="I46" s="44"/>
      <c r="J46" s="44"/>
      <c r="K46" s="44"/>
    </row>
    <row r="47" spans="1:11" s="2" customFormat="1" x14ac:dyDescent="0.25">
      <c r="A47" s="59" t="s">
        <v>491</v>
      </c>
      <c r="B47" s="20" t="s">
        <v>29</v>
      </c>
      <c r="C47" s="11"/>
      <c r="D47" s="11"/>
      <c r="E47" s="11"/>
      <c r="F47" s="11">
        <f>'4.1.1 Köznevelés'!F47+'4.1.2 Konyha'!F47</f>
        <v>27953</v>
      </c>
      <c r="G47" s="11">
        <f>'4.1.1 Köznevelés'!G47+'4.1.2 Konyha'!G47</f>
        <v>293150</v>
      </c>
      <c r="H47" s="11">
        <f>'4.1.1 Köznevelés'!H47+'4.1.2 Konyha'!H47</f>
        <v>293150</v>
      </c>
      <c r="I47" s="44"/>
      <c r="J47" s="44"/>
      <c r="K47" s="44"/>
    </row>
    <row r="48" spans="1:11" x14ac:dyDescent="0.25">
      <c r="A48" s="59" t="s">
        <v>319</v>
      </c>
      <c r="B48" s="20" t="s">
        <v>320</v>
      </c>
      <c r="C48" s="11">
        <f>'4.1.1 Köznevelés'!C48+'4.1.2 Konyha'!C48</f>
        <v>3118110</v>
      </c>
      <c r="D48" s="11">
        <f>'4.1.1 Köznevelés'!D48+'4.1.2 Konyha'!D48</f>
        <v>3118110</v>
      </c>
      <c r="E48" s="11">
        <f>'4.1.1 Köznevelés'!E48+'4.1.2 Konyha'!E48</f>
        <v>3118110</v>
      </c>
      <c r="F48" s="11">
        <f>'4.1.1 Köznevelés'!F48+'4.1.2 Konyha'!F48</f>
        <v>3090157</v>
      </c>
      <c r="G48" s="11">
        <f>'4.1.1 Köznevelés'!G48+'4.1.2 Konyha'!G48</f>
        <v>3710973</v>
      </c>
      <c r="H48" s="11">
        <f>'4.1.1 Köznevelés'!H48+'4.1.2 Konyha'!H48</f>
        <v>3710973</v>
      </c>
      <c r="I48" s="44"/>
      <c r="J48" s="44"/>
      <c r="K48" s="44"/>
    </row>
    <row r="49" spans="1:11" x14ac:dyDescent="0.25">
      <c r="A49" s="59" t="s">
        <v>321</v>
      </c>
      <c r="B49" s="20" t="s">
        <v>355</v>
      </c>
      <c r="C49" s="11">
        <f>'4.1.1 Köznevelés'!C49+'4.1.2 Konyha'!C49</f>
        <v>841890</v>
      </c>
      <c r="D49" s="11">
        <f>'4.1.1 Köznevelés'!D49+'4.1.2 Konyha'!D49</f>
        <v>841890</v>
      </c>
      <c r="E49" s="11">
        <f>'4.1.1 Köznevelés'!E49+'4.1.2 Konyha'!E49</f>
        <v>841890</v>
      </c>
      <c r="F49" s="11">
        <f>'4.1.1 Köznevelés'!F49+'4.1.2 Konyha'!F49</f>
        <v>841890</v>
      </c>
      <c r="G49" s="11">
        <f>'4.1.1 Köznevelés'!G49+'4.1.2 Konyha'!G49</f>
        <v>954214</v>
      </c>
      <c r="H49" s="11">
        <f>'4.1.1 Köznevelés'!H49+'4.1.2 Konyha'!H49</f>
        <v>954214</v>
      </c>
      <c r="I49" s="44"/>
      <c r="J49" s="44"/>
      <c r="K49" s="44"/>
    </row>
    <row r="50" spans="1:11" x14ac:dyDescent="0.25">
      <c r="A50" s="61" t="s">
        <v>356</v>
      </c>
      <c r="B50" s="21" t="s">
        <v>357</v>
      </c>
      <c r="C50" s="11">
        <f>'4.1.1 Köznevelés'!C50+'4.1.2 Konyha'!C50</f>
        <v>3960000</v>
      </c>
      <c r="D50" s="11">
        <f>'4.1.1 Köznevelés'!D50+'4.1.2 Konyha'!D50</f>
        <v>3960000</v>
      </c>
      <c r="E50" s="11">
        <f>'4.1.1 Köznevelés'!E50+'4.1.2 Konyha'!E50</f>
        <v>3960000</v>
      </c>
      <c r="F50" s="11">
        <f>'4.1.1 Köznevelés'!F50+'4.1.2 Konyha'!F50</f>
        <v>3960000</v>
      </c>
      <c r="G50" s="11">
        <f>'4.1.1 Köznevelés'!G50+'4.1.2 Konyha'!G50</f>
        <v>4958337</v>
      </c>
      <c r="H50" s="11">
        <f>'4.1.1 Köznevelés'!H50+'4.1.2 Konyha'!H50</f>
        <v>4958337</v>
      </c>
      <c r="I50" s="44"/>
      <c r="J50" s="44"/>
      <c r="K50" s="44"/>
    </row>
    <row r="51" spans="1:11" x14ac:dyDescent="0.25">
      <c r="A51" s="59"/>
      <c r="B51" s="21" t="s">
        <v>115</v>
      </c>
      <c r="C51" s="16">
        <f>'4.1.1 Köznevelés'!C51+'4.1.2 Konyha'!C51</f>
        <v>57846850</v>
      </c>
      <c r="D51" s="16">
        <f>'4.1.1 Köznevelés'!D51+'4.1.2 Konyha'!D51</f>
        <v>57846850</v>
      </c>
      <c r="E51" s="16">
        <f>'4.1.1 Köznevelés'!E51+'4.1.2 Konyha'!E51</f>
        <v>57846850</v>
      </c>
      <c r="F51" s="16">
        <f>'4.1.1 Köznevelés'!F51+'4.1.2 Konyha'!F51</f>
        <v>58098850</v>
      </c>
      <c r="G51" s="16">
        <f>'4.1.1 Köznevelés'!G51+'4.1.2 Konyha'!G51</f>
        <v>61169974</v>
      </c>
      <c r="H51" s="16">
        <f>'4.1.1 Köznevelés'!H51+'4.1.2 Konyha'!H51</f>
        <v>60359319</v>
      </c>
      <c r="I51" s="44"/>
      <c r="J51" s="49"/>
      <c r="K51" s="44"/>
    </row>
    <row r="52" spans="1:11" x14ac:dyDescent="0.25">
      <c r="A52" s="112"/>
      <c r="B52" s="113"/>
      <c r="C52" s="44"/>
      <c r="D52" s="44"/>
      <c r="E52" s="44"/>
      <c r="F52" s="44"/>
      <c r="G52" s="44"/>
      <c r="H52" s="44"/>
      <c r="I52" s="44"/>
      <c r="J52" s="44"/>
      <c r="K52" s="44"/>
    </row>
    <row r="53" spans="1:11" x14ac:dyDescent="0.25">
      <c r="A53" s="71"/>
      <c r="B53" s="71"/>
      <c r="C53" s="71"/>
      <c r="D53" s="71"/>
      <c r="E53" s="71"/>
      <c r="F53" s="71"/>
      <c r="G53" s="71"/>
      <c r="H53" s="71"/>
      <c r="I53" s="71"/>
      <c r="J53" s="71"/>
      <c r="K53" s="71"/>
    </row>
    <row r="54" spans="1:11" x14ac:dyDescent="0.25">
      <c r="A54" s="59" t="s">
        <v>269</v>
      </c>
      <c r="B54" s="20" t="s">
        <v>71</v>
      </c>
      <c r="C54" s="59">
        <f>'4.1.1 Köznevelés'!C54+'4.1.2 Konyha'!C54</f>
        <v>2300000</v>
      </c>
      <c r="D54" s="59">
        <f>'4.1.1 Köznevelés'!D54+'4.1.2 Konyha'!D54</f>
        <v>2300000</v>
      </c>
      <c r="E54" s="59">
        <f>'4.1.1 Köznevelés'!E54+'4.1.2 Konyha'!E54</f>
        <v>2300000</v>
      </c>
      <c r="F54" s="59">
        <f>'4.1.1 Köznevelés'!F54+'4.1.2 Konyha'!F54</f>
        <v>2300000</v>
      </c>
      <c r="G54" s="59">
        <f>'4.1.1 Köznevelés'!G54+'4.1.2 Konyha'!G54</f>
        <v>3104201</v>
      </c>
      <c r="H54" s="59">
        <f>'4.1.1 Köznevelés'!H54+'4.1.2 Konyha'!H54</f>
        <v>3060029</v>
      </c>
      <c r="I54" s="112"/>
      <c r="J54" s="112"/>
      <c r="K54" s="112"/>
    </row>
    <row r="55" spans="1:11" x14ac:dyDescent="0.25">
      <c r="A55" s="59" t="s">
        <v>282</v>
      </c>
      <c r="B55" s="20" t="s">
        <v>78</v>
      </c>
      <c r="C55" s="59">
        <f>'4.1.1 Köznevelés'!C55+'4.1.2 Konyha'!C55</f>
        <v>3700000</v>
      </c>
      <c r="D55" s="59">
        <f>'4.1.1 Köznevelés'!D55+'4.1.2 Konyha'!D55</f>
        <v>3700000</v>
      </c>
      <c r="E55" s="59">
        <f>'4.1.1 Köznevelés'!E55+'4.1.2 Konyha'!E55</f>
        <v>3700000</v>
      </c>
      <c r="F55" s="59">
        <f>'4.1.1 Köznevelés'!F55+'4.1.2 Konyha'!F55</f>
        <v>3700000</v>
      </c>
      <c r="G55" s="59">
        <f>'4.1.1 Köznevelés'!G55+'4.1.2 Konyha'!G55</f>
        <v>4235145</v>
      </c>
      <c r="H55" s="59">
        <f>'4.1.1 Köznevelés'!H55+'4.1.2 Konyha'!H55</f>
        <v>4118102</v>
      </c>
      <c r="I55" s="112"/>
      <c r="J55" s="112"/>
      <c r="K55" s="112"/>
    </row>
    <row r="56" spans="1:11" x14ac:dyDescent="0.25">
      <c r="A56" s="68" t="s">
        <v>285</v>
      </c>
      <c r="B56" s="114" t="s">
        <v>426</v>
      </c>
      <c r="C56" s="59">
        <f>'4.1.1 Köznevelés'!C56+'4.1.2 Konyha'!C56</f>
        <v>1620000</v>
      </c>
      <c r="D56" s="59">
        <f>'4.1.1 Köznevelés'!D56+'4.1.2 Konyha'!D56</f>
        <v>1620000</v>
      </c>
      <c r="E56" s="59">
        <f>'4.1.1 Köznevelés'!E56+'4.1.2 Konyha'!E56</f>
        <v>1620000</v>
      </c>
      <c r="F56" s="59">
        <f>'4.1.1 Köznevelés'!F56+'4.1.2 Konyha'!F56</f>
        <v>1620000</v>
      </c>
      <c r="G56" s="59">
        <f>'4.1.1 Köznevelés'!G56+'4.1.2 Konyha'!G56</f>
        <v>1981630</v>
      </c>
      <c r="H56" s="59">
        <f>'4.1.1 Köznevelés'!H56+'4.1.2 Konyha'!H56</f>
        <v>1938098</v>
      </c>
      <c r="I56" s="112"/>
      <c r="J56" s="112"/>
      <c r="K56" s="112"/>
    </row>
    <row r="57" spans="1:11" x14ac:dyDescent="0.25">
      <c r="A57" s="68" t="s">
        <v>286</v>
      </c>
      <c r="B57" s="114" t="s">
        <v>287</v>
      </c>
      <c r="C57" s="59">
        <f>'4.1.1 Köznevelés'!C57+'4.1.2 Konyha'!C57</f>
        <v>2655000</v>
      </c>
      <c r="D57" s="59">
        <f>'4.1.1 Köznevelés'!D57+'4.1.2 Konyha'!D57</f>
        <v>2655000</v>
      </c>
      <c r="E57" s="59">
        <f>'4.1.1 Köznevelés'!E57+'4.1.2 Konyha'!E57</f>
        <v>2655000</v>
      </c>
      <c r="F57" s="59">
        <f>'4.1.1 Köznevelés'!F57+'4.1.2 Konyha'!F57</f>
        <v>2655000</v>
      </c>
      <c r="G57" s="59">
        <f>'4.1.1 Köznevelés'!G57+'4.1.2 Konyha'!G57</f>
        <v>0</v>
      </c>
      <c r="H57" s="59">
        <f>'4.1.1 Köznevelés'!H57+'4.1.2 Konyha'!H57</f>
        <v>0</v>
      </c>
      <c r="I57" s="112"/>
      <c r="J57" s="112"/>
      <c r="K57" s="112"/>
    </row>
    <row r="58" spans="1:11" x14ac:dyDescent="0.25">
      <c r="A58" s="68" t="s">
        <v>433</v>
      </c>
      <c r="B58" s="114" t="s">
        <v>457</v>
      </c>
      <c r="C58" s="59">
        <f>'4.1.1 Köznevelés'!C58+'4.1.2 Konyha'!C58</f>
        <v>2000</v>
      </c>
      <c r="D58" s="59">
        <f>'4.1.1 Köznevelés'!D58+'4.1.2 Konyha'!D58</f>
        <v>2000</v>
      </c>
      <c r="E58" s="59">
        <f>'4.1.1 Köznevelés'!E58+'4.1.2 Konyha'!E58</f>
        <v>2000</v>
      </c>
      <c r="F58" s="59">
        <f>'4.1.1 Köznevelés'!F58+'4.1.2 Konyha'!F58</f>
        <v>2000</v>
      </c>
      <c r="G58" s="59">
        <f>'4.1.1 Köznevelés'!G58+'4.1.2 Konyha'!G58</f>
        <v>1102</v>
      </c>
      <c r="H58" s="59">
        <f>'4.1.1 Köznevelés'!H58+'4.1.2 Konyha'!H58</f>
        <v>1102</v>
      </c>
      <c r="I58" s="112"/>
      <c r="J58" s="112"/>
      <c r="K58" s="112"/>
    </row>
    <row r="59" spans="1:11" x14ac:dyDescent="0.25">
      <c r="A59" s="68" t="s">
        <v>373</v>
      </c>
      <c r="B59" s="114" t="s">
        <v>290</v>
      </c>
      <c r="C59" s="59">
        <f>'4.1.1 Köznevelés'!C59+'4.1.2 Konyha'!C59</f>
        <v>10000</v>
      </c>
      <c r="D59" s="59">
        <f>'4.1.1 Köznevelés'!D59+'4.1.2 Konyha'!D59</f>
        <v>10000</v>
      </c>
      <c r="E59" s="59">
        <f>'4.1.1 Köznevelés'!E59+'4.1.2 Konyha'!E59</f>
        <v>10000</v>
      </c>
      <c r="F59" s="59">
        <f>'4.1.1 Köznevelés'!F59+'4.1.2 Konyha'!F59</f>
        <v>10000</v>
      </c>
      <c r="G59" s="59">
        <f>'4.1.1 Köznevelés'!G59+'4.1.2 Konyha'!G59</f>
        <v>5236</v>
      </c>
      <c r="H59" s="59">
        <f>'4.1.1 Köznevelés'!H59+'4.1.2 Konyha'!H59</f>
        <v>5236</v>
      </c>
      <c r="I59" s="112"/>
      <c r="J59" s="112"/>
      <c r="K59" s="112"/>
    </row>
    <row r="60" spans="1:11" x14ac:dyDescent="0.25">
      <c r="A60" s="115" t="s">
        <v>291</v>
      </c>
      <c r="B60" s="116" t="s">
        <v>80</v>
      </c>
      <c r="C60" s="59">
        <f>'4.1.1 Köznevelés'!C60+'4.1.2 Konyha'!C60</f>
        <v>10287000</v>
      </c>
      <c r="D60" s="59">
        <f>'4.1.1 Köznevelés'!D60+'4.1.2 Konyha'!D60</f>
        <v>10287000</v>
      </c>
      <c r="E60" s="59">
        <f>'4.1.1 Köznevelés'!E60+'4.1.2 Konyha'!E60</f>
        <v>10287000</v>
      </c>
      <c r="F60" s="59">
        <f>'4.1.1 Köznevelés'!F60+'4.1.2 Konyha'!F60</f>
        <v>10287000</v>
      </c>
      <c r="G60" s="59">
        <f>'4.1.1 Köznevelés'!G60+'4.1.2 Konyha'!G60</f>
        <v>9327314</v>
      </c>
      <c r="H60" s="59">
        <f>'4.1.1 Köznevelés'!H60+'4.1.2 Konyha'!H60</f>
        <v>9122567</v>
      </c>
      <c r="I60" s="112"/>
      <c r="J60" s="112"/>
      <c r="K60" s="112"/>
    </row>
    <row r="61" spans="1:11" ht="29.25" x14ac:dyDescent="0.25">
      <c r="A61" s="115" t="s">
        <v>372</v>
      </c>
      <c r="B61" s="116" t="s">
        <v>346</v>
      </c>
      <c r="C61" s="59">
        <f>'4.1.1 Köznevelés'!C61+'4.1.2 Konyha'!C61</f>
        <v>150000</v>
      </c>
      <c r="D61" s="59">
        <f>'4.1.1 Köznevelés'!D61+'4.1.2 Konyha'!D61</f>
        <v>150000</v>
      </c>
      <c r="E61" s="59">
        <f>'4.1.1 Köznevelés'!E61+'4.1.2 Konyha'!E61</f>
        <v>150000</v>
      </c>
      <c r="F61" s="59">
        <f>'4.1.1 Köznevelés'!F61+'4.1.2 Konyha'!F61</f>
        <v>150000</v>
      </c>
      <c r="G61" s="59">
        <f>'4.1.1 Köznevelés'!G61+'4.1.2 Konyha'!G61</f>
        <v>20200</v>
      </c>
      <c r="H61" s="59">
        <f>'4.1.1 Köznevelés'!H61+'4.1.2 Konyha'!H61</f>
        <v>20200</v>
      </c>
      <c r="I61" s="112"/>
      <c r="J61" s="112"/>
      <c r="K61" s="112"/>
    </row>
    <row r="62" spans="1:11" x14ac:dyDescent="0.25">
      <c r="A62" s="406" t="s">
        <v>383</v>
      </c>
      <c r="B62" s="406" t="s">
        <v>427</v>
      </c>
      <c r="C62" s="403">
        <f>'4.1.1 Köznevelés'!C66+'4.1.2 Konyha'!C66</f>
        <v>47409850</v>
      </c>
      <c r="D62" s="403">
        <f>'4.1.1 Köznevelés'!D66+'4.1.2 Konyha'!D66</f>
        <v>47409850</v>
      </c>
      <c r="E62" s="403">
        <f>'4.1.1 Köznevelés'!E66+'4.1.2 Konyha'!E66</f>
        <v>47409850</v>
      </c>
      <c r="F62" s="403">
        <f>'4.1.1 Köznevelés'!F66+'4.1.2 Konyha'!F66</f>
        <v>47661850</v>
      </c>
      <c r="G62" s="403">
        <f>'4.1.1 Köznevelés'!G66+'4.1.2 Konyha'!G66</f>
        <v>51822460</v>
      </c>
      <c r="H62" s="403">
        <f>'4.1.1 Köznevelés'!H66+'4.1.2 Konyha'!H66</f>
        <v>51216552</v>
      </c>
      <c r="I62" s="162"/>
      <c r="J62" s="162"/>
      <c r="K62" s="162"/>
    </row>
    <row r="63" spans="1:11" x14ac:dyDescent="0.25">
      <c r="A63" s="407"/>
      <c r="B63" s="407"/>
      <c r="C63" s="404"/>
      <c r="D63" s="404"/>
      <c r="E63" s="404"/>
      <c r="F63" s="404"/>
      <c r="G63" s="404"/>
      <c r="H63" s="404"/>
      <c r="I63" s="162"/>
      <c r="J63" s="162"/>
      <c r="K63" s="162"/>
    </row>
    <row r="64" spans="1:11" x14ac:dyDescent="0.25">
      <c r="A64" s="407"/>
      <c r="B64" s="407"/>
      <c r="C64" s="404"/>
      <c r="D64" s="404"/>
      <c r="E64" s="404"/>
      <c r="F64" s="404"/>
      <c r="G64" s="404"/>
      <c r="H64" s="404"/>
      <c r="I64" s="162"/>
      <c r="J64" s="162"/>
      <c r="K64" s="162"/>
    </row>
    <row r="65" spans="1:11" x14ac:dyDescent="0.25">
      <c r="A65" s="407"/>
      <c r="B65" s="407"/>
      <c r="C65" s="404"/>
      <c r="D65" s="404"/>
      <c r="E65" s="404"/>
      <c r="F65" s="404"/>
      <c r="G65" s="404"/>
      <c r="H65" s="404"/>
      <c r="I65" s="162"/>
      <c r="J65" s="162"/>
      <c r="K65" s="162"/>
    </row>
    <row r="66" spans="1:11" x14ac:dyDescent="0.25">
      <c r="A66" s="408"/>
      <c r="B66" s="408"/>
      <c r="C66" s="405"/>
      <c r="D66" s="405"/>
      <c r="E66" s="405"/>
      <c r="F66" s="405"/>
      <c r="G66" s="405"/>
      <c r="H66" s="405"/>
      <c r="I66" s="162"/>
      <c r="J66" s="162"/>
      <c r="K66" s="162"/>
    </row>
    <row r="67" spans="1:11" x14ac:dyDescent="0.25">
      <c r="A67" s="117"/>
      <c r="B67" s="61" t="s">
        <v>384</v>
      </c>
      <c r="C67" s="61">
        <f>'4.1.1 Köznevelés'!C67+'4.1.2 Konyha'!C67</f>
        <v>57846850</v>
      </c>
      <c r="D67" s="61">
        <f>'4.1.1 Köznevelés'!D67+'4.1.2 Konyha'!D67</f>
        <v>57846850</v>
      </c>
      <c r="E67" s="61">
        <f>'4.1.1 Köznevelés'!E67+'4.1.2 Konyha'!E67</f>
        <v>57846850</v>
      </c>
      <c r="F67" s="61">
        <f>'4.1.1 Köznevelés'!F67+'4.1.2 Konyha'!F67</f>
        <v>58098850</v>
      </c>
      <c r="G67" s="61">
        <f>'4.1.1 Köznevelés'!G67+'4.1.2 Konyha'!G67</f>
        <v>61169974</v>
      </c>
      <c r="H67" s="61">
        <f>'4.1.1 Köznevelés'!H67+'4.1.2 Konyha'!H67</f>
        <v>60359319</v>
      </c>
      <c r="I67" s="161"/>
      <c r="J67" s="161"/>
      <c r="K67" s="112"/>
    </row>
  </sheetData>
  <mergeCells count="11">
    <mergeCell ref="A1:F1"/>
    <mergeCell ref="A2:F2"/>
    <mergeCell ref="A3:F3"/>
    <mergeCell ref="G62:G66"/>
    <mergeCell ref="H62:H66"/>
    <mergeCell ref="F62:F66"/>
    <mergeCell ref="A62:A66"/>
    <mergeCell ref="B62:B66"/>
    <mergeCell ref="C62:C66"/>
    <mergeCell ref="E62:E66"/>
    <mergeCell ref="D62:D66"/>
  </mergeCells>
  <pageMargins left="0.70866141732283472" right="0.70866141732283472" top="0.74803149606299213" bottom="0.74803149606299213" header="0.31496062992125984" footer="0.31496062992125984"/>
  <pageSetup paperSize="9" scale="6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7"/>
  <sheetViews>
    <sheetView topLeftCell="E67" workbookViewId="0">
      <selection activeCell="S61" sqref="S61"/>
    </sheetView>
  </sheetViews>
  <sheetFormatPr defaultRowHeight="15" x14ac:dyDescent="0.25"/>
  <cols>
    <col min="2" max="2" width="41" customWidth="1"/>
    <col min="3" max="3" width="13.5703125" customWidth="1"/>
    <col min="4" max="11" width="13" customWidth="1"/>
    <col min="12" max="12" width="19.28515625" customWidth="1"/>
    <col min="15" max="15" width="13.140625" customWidth="1"/>
    <col min="16" max="16" width="12.5703125" customWidth="1"/>
    <col min="17" max="17" width="10.5703125" bestFit="1" customWidth="1"/>
    <col min="18" max="18" width="11.5703125" customWidth="1"/>
    <col min="20" max="20" width="11.7109375" customWidth="1"/>
    <col min="21" max="21" width="9.5703125" bestFit="1" customWidth="1"/>
    <col min="23" max="23" width="9.5703125" bestFit="1" customWidth="1"/>
  </cols>
  <sheetData>
    <row r="1" spans="1:24" ht="16.5" customHeight="1" x14ac:dyDescent="0.25">
      <c r="A1" s="401" t="s">
        <v>118</v>
      </c>
      <c r="B1" s="401"/>
      <c r="C1" s="401"/>
      <c r="D1" s="401"/>
      <c r="E1" s="401"/>
      <c r="F1" s="401"/>
      <c r="G1" s="224"/>
      <c r="H1" s="224"/>
      <c r="I1" s="234"/>
      <c r="J1" s="224"/>
      <c r="K1" s="176"/>
      <c r="L1" s="152"/>
    </row>
    <row r="2" spans="1:24" ht="16.5" customHeight="1" x14ac:dyDescent="0.25">
      <c r="A2" s="402" t="s">
        <v>589</v>
      </c>
      <c r="B2" s="402"/>
      <c r="C2" s="402"/>
      <c r="D2" s="402"/>
      <c r="E2" s="402"/>
      <c r="F2" s="402"/>
      <c r="G2" s="225"/>
      <c r="H2" s="225"/>
      <c r="I2" s="235"/>
      <c r="J2" s="225"/>
      <c r="K2" s="177"/>
      <c r="L2" s="153"/>
    </row>
    <row r="3" spans="1:24" ht="16.5" customHeight="1" x14ac:dyDescent="0.25">
      <c r="A3" s="401" t="s">
        <v>368</v>
      </c>
      <c r="B3" s="401"/>
      <c r="C3" s="401"/>
      <c r="D3" s="401"/>
      <c r="E3" s="401"/>
      <c r="F3" s="401"/>
      <c r="G3" s="224"/>
      <c r="H3" s="224"/>
      <c r="I3" s="234"/>
      <c r="J3" s="224"/>
      <c r="K3" s="176"/>
      <c r="L3" s="152"/>
    </row>
    <row r="4" spans="1:24" ht="16.5" customHeight="1" x14ac:dyDescent="0.25">
      <c r="A4" s="361" t="s">
        <v>541</v>
      </c>
      <c r="B4" s="361"/>
      <c r="C4" s="361"/>
      <c r="D4" s="361"/>
      <c r="E4" s="361"/>
      <c r="F4" s="361"/>
      <c r="G4" s="259"/>
      <c r="H4" s="259"/>
      <c r="I4" s="31"/>
      <c r="J4" s="31"/>
      <c r="K4" s="31"/>
      <c r="L4" s="31"/>
    </row>
    <row r="5" spans="1:24" ht="16.5" customHeight="1" x14ac:dyDescent="0.25">
      <c r="A5" s="71"/>
      <c r="B5" s="31"/>
      <c r="D5" s="35"/>
      <c r="E5" s="35"/>
      <c r="F5" s="35"/>
      <c r="G5" s="35" t="s">
        <v>454</v>
      </c>
      <c r="H5" s="35"/>
      <c r="I5" s="35"/>
      <c r="J5" s="35"/>
      <c r="K5" s="35"/>
      <c r="L5" s="35"/>
    </row>
    <row r="6" spans="1:24" ht="16.5" customHeight="1" x14ac:dyDescent="0.25">
      <c r="A6" s="71"/>
      <c r="B6" s="31"/>
      <c r="D6" s="158"/>
      <c r="E6" s="158"/>
      <c r="F6" s="158"/>
      <c r="G6" s="33" t="s">
        <v>386</v>
      </c>
      <c r="H6" s="158"/>
      <c r="I6" s="158"/>
      <c r="J6" s="158"/>
      <c r="K6" s="158"/>
      <c r="L6" s="158"/>
    </row>
    <row r="7" spans="1:24" ht="33" customHeight="1" x14ac:dyDescent="0.25">
      <c r="A7" s="59"/>
      <c r="B7" s="110" t="s">
        <v>1</v>
      </c>
      <c r="C7" s="110" t="s">
        <v>354</v>
      </c>
      <c r="D7" s="110" t="s">
        <v>458</v>
      </c>
      <c r="E7" s="110" t="s">
        <v>479</v>
      </c>
      <c r="F7" s="110" t="s">
        <v>490</v>
      </c>
      <c r="G7" s="110" t="s">
        <v>505</v>
      </c>
      <c r="H7" s="110" t="s">
        <v>506</v>
      </c>
      <c r="I7" s="159"/>
      <c r="J7" s="159"/>
      <c r="K7" s="159"/>
      <c r="L7" s="159"/>
      <c r="O7" s="1"/>
      <c r="P7" s="416"/>
      <c r="Q7" s="416"/>
      <c r="R7" s="416"/>
      <c r="S7" s="416"/>
      <c r="T7" s="417"/>
      <c r="U7" s="417"/>
      <c r="V7" s="1"/>
      <c r="W7" s="1"/>
      <c r="X7" s="1"/>
    </row>
    <row r="8" spans="1:24" ht="16.5" customHeight="1" x14ac:dyDescent="0.25">
      <c r="A8" s="59" t="s">
        <v>199</v>
      </c>
      <c r="B8" s="9" t="s">
        <v>3</v>
      </c>
      <c r="C8" s="11">
        <v>17372236</v>
      </c>
      <c r="D8" s="11">
        <v>17372236</v>
      </c>
      <c r="E8" s="11">
        <v>17372236</v>
      </c>
      <c r="F8" s="11">
        <v>17372236</v>
      </c>
      <c r="G8" s="11">
        <v>15884752</v>
      </c>
      <c r="H8" s="11">
        <v>15884752</v>
      </c>
      <c r="I8" s="44"/>
      <c r="J8" s="44"/>
      <c r="K8" s="44"/>
      <c r="L8" s="44"/>
      <c r="O8" s="1"/>
      <c r="P8" s="1"/>
      <c r="Q8" s="1"/>
      <c r="R8" s="1"/>
      <c r="S8" s="1"/>
      <c r="T8" s="1"/>
      <c r="U8" s="1"/>
      <c r="V8" s="1"/>
      <c r="W8" s="1"/>
      <c r="X8" s="1"/>
    </row>
    <row r="9" spans="1:24" ht="16.5" customHeight="1" x14ac:dyDescent="0.25">
      <c r="A9" s="59" t="s">
        <v>294</v>
      </c>
      <c r="B9" s="9" t="s">
        <v>420</v>
      </c>
      <c r="C9" s="11">
        <v>0</v>
      </c>
      <c r="D9" s="11">
        <v>0</v>
      </c>
      <c r="E9" s="11">
        <v>0</v>
      </c>
      <c r="F9" s="11">
        <v>0</v>
      </c>
      <c r="G9" s="11">
        <v>827068</v>
      </c>
      <c r="H9" s="11">
        <v>827068</v>
      </c>
      <c r="I9" s="44"/>
      <c r="J9" s="44"/>
      <c r="K9" s="44"/>
      <c r="L9" s="44"/>
      <c r="O9" s="1"/>
      <c r="P9" s="1"/>
      <c r="Q9" s="1"/>
      <c r="R9" s="1"/>
      <c r="S9" s="1"/>
      <c r="T9" s="1"/>
      <c r="U9" s="1"/>
      <c r="V9" s="1"/>
      <c r="W9" s="1"/>
      <c r="X9" s="1"/>
    </row>
    <row r="10" spans="1:24" ht="16.5" customHeight="1" x14ac:dyDescent="0.25">
      <c r="A10" s="59" t="s">
        <v>370</v>
      </c>
      <c r="B10" s="9" t="s">
        <v>429</v>
      </c>
      <c r="C10" s="11">
        <v>1328406</v>
      </c>
      <c r="D10" s="11">
        <v>1328406</v>
      </c>
      <c r="E10" s="11">
        <v>1328406</v>
      </c>
      <c r="F10" s="11">
        <v>1328406</v>
      </c>
      <c r="G10" s="11">
        <v>1328400</v>
      </c>
      <c r="H10" s="11">
        <v>1328400</v>
      </c>
      <c r="I10" s="44"/>
      <c r="J10" s="44"/>
      <c r="K10" s="44"/>
      <c r="L10" s="44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1:24" ht="16.5" customHeight="1" x14ac:dyDescent="0.25">
      <c r="A11" s="59" t="s">
        <v>202</v>
      </c>
      <c r="B11" s="9" t="s">
        <v>117</v>
      </c>
      <c r="C11" s="11">
        <v>447030</v>
      </c>
      <c r="D11" s="11">
        <v>447030</v>
      </c>
      <c r="E11" s="11">
        <v>447030</v>
      </c>
      <c r="F11" s="11">
        <v>447030</v>
      </c>
      <c r="G11" s="11">
        <v>447030</v>
      </c>
      <c r="H11" s="11">
        <v>447030</v>
      </c>
      <c r="I11" s="44"/>
      <c r="J11" s="44"/>
      <c r="K11" s="44"/>
      <c r="L11" s="44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1:24" ht="16.5" customHeight="1" x14ac:dyDescent="0.25">
      <c r="A12" s="59" t="s">
        <v>203</v>
      </c>
      <c r="B12" s="9" t="s">
        <v>4</v>
      </c>
      <c r="C12" s="11">
        <v>100000</v>
      </c>
      <c r="D12" s="11">
        <v>100000</v>
      </c>
      <c r="E12" s="11">
        <v>100000</v>
      </c>
      <c r="F12" s="11">
        <v>100000</v>
      </c>
      <c r="G12" s="11">
        <v>0</v>
      </c>
      <c r="H12" s="11">
        <v>0</v>
      </c>
      <c r="I12" s="44"/>
      <c r="J12" s="44"/>
      <c r="K12" s="44"/>
      <c r="L12" s="44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spans="1:24" ht="16.5" customHeight="1" x14ac:dyDescent="0.25">
      <c r="A13" s="59" t="s">
        <v>240</v>
      </c>
      <c r="B13" s="9" t="s">
        <v>241</v>
      </c>
      <c r="C13" s="11">
        <v>100000</v>
      </c>
      <c r="D13" s="11">
        <v>100000</v>
      </c>
      <c r="E13" s="11">
        <v>150000</v>
      </c>
      <c r="F13" s="11">
        <v>150000</v>
      </c>
      <c r="G13" s="11">
        <v>135259</v>
      </c>
      <c r="H13" s="11">
        <v>135259</v>
      </c>
      <c r="I13" s="44"/>
      <c r="J13" s="44"/>
      <c r="K13" s="44"/>
      <c r="L13" s="44"/>
      <c r="O13" s="1"/>
      <c r="P13" s="1"/>
      <c r="Q13" s="1"/>
      <c r="R13" s="1"/>
      <c r="S13" s="1"/>
      <c r="T13" s="1"/>
      <c r="U13" s="1"/>
      <c r="V13" s="1"/>
      <c r="W13" s="101"/>
      <c r="X13" s="1"/>
    </row>
    <row r="14" spans="1:24" s="58" customFormat="1" ht="16.5" customHeight="1" x14ac:dyDescent="0.25">
      <c r="A14" s="60" t="s">
        <v>204</v>
      </c>
      <c r="B14" s="24" t="s">
        <v>5</v>
      </c>
      <c r="C14" s="13">
        <f t="shared" ref="C14:H14" si="0">SUM(C8:C13)</f>
        <v>19347672</v>
      </c>
      <c r="D14" s="13">
        <f t="shared" si="0"/>
        <v>19347672</v>
      </c>
      <c r="E14" s="13">
        <f t="shared" si="0"/>
        <v>19397672</v>
      </c>
      <c r="F14" s="13">
        <f t="shared" si="0"/>
        <v>19397672</v>
      </c>
      <c r="G14" s="13">
        <f t="shared" si="0"/>
        <v>18622509</v>
      </c>
      <c r="H14" s="13">
        <f t="shared" si="0"/>
        <v>18622509</v>
      </c>
      <c r="I14" s="44"/>
      <c r="J14" s="160"/>
      <c r="K14" s="160"/>
      <c r="L14" s="160"/>
      <c r="O14" s="228"/>
      <c r="P14" s="228"/>
      <c r="Q14" s="228"/>
      <c r="R14" s="228"/>
      <c r="S14" s="228"/>
      <c r="T14" s="228"/>
      <c r="U14" s="228"/>
      <c r="V14" s="229"/>
      <c r="W14" s="228"/>
      <c r="X14" s="228"/>
    </row>
    <row r="15" spans="1:24" ht="16.5" customHeight="1" x14ac:dyDescent="0.25">
      <c r="A15" s="59" t="s">
        <v>205</v>
      </c>
      <c r="B15" s="20" t="s">
        <v>21</v>
      </c>
      <c r="C15" s="11">
        <f>'4.2.1 Szakmár'!C14+'4.2.2 Öregcsertő'!C14+'4.2.3 Újtelek'!C14+'4.2.4 Jegyző'!C14</f>
        <v>0</v>
      </c>
      <c r="D15" s="11">
        <f>'4.2.1 Szakmár'!D14+'4.2.2 Öregcsertő'!D14+'4.2.3 Újtelek'!E14+'4.2.4 Jegyző'!D14</f>
        <v>0</v>
      </c>
      <c r="E15" s="11">
        <f>'4.2.1 Szakmár'!N14+'4.2.2 Öregcsertő'!M14+'4.2.3 Újtelek'!N14+'4.2.4 Jegyző'!N14</f>
        <v>0</v>
      </c>
      <c r="F15" s="11">
        <v>0</v>
      </c>
      <c r="G15" s="11">
        <v>0</v>
      </c>
      <c r="H15" s="11">
        <v>0</v>
      </c>
      <c r="I15" s="44"/>
      <c r="J15" s="44"/>
      <c r="K15" s="44"/>
      <c r="L15" s="44"/>
      <c r="Q15" s="86"/>
    </row>
    <row r="16" spans="1:24" ht="31.5" customHeight="1" x14ac:dyDescent="0.25">
      <c r="A16" s="59" t="s">
        <v>206</v>
      </c>
      <c r="B16" s="20" t="s">
        <v>230</v>
      </c>
      <c r="C16" s="11">
        <v>150000</v>
      </c>
      <c r="D16" s="11">
        <v>150000</v>
      </c>
      <c r="E16" s="11">
        <v>150000</v>
      </c>
      <c r="F16" s="11">
        <v>150000</v>
      </c>
      <c r="G16" s="11">
        <v>881859</v>
      </c>
      <c r="H16" s="11">
        <v>881859</v>
      </c>
      <c r="I16" s="44"/>
      <c r="J16" s="44"/>
      <c r="K16" s="44"/>
      <c r="L16" s="44"/>
      <c r="U16" s="76"/>
      <c r="V16" s="76"/>
      <c r="W16" s="76"/>
    </row>
    <row r="17" spans="1:26" ht="16.5" customHeight="1" x14ac:dyDescent="0.25">
      <c r="A17" s="59" t="s">
        <v>207</v>
      </c>
      <c r="B17" s="20" t="s">
        <v>231</v>
      </c>
      <c r="C17" s="11">
        <f>'4.2.1 Szakmár'!C16+'4.2.2 Öregcsertő'!C16+'4.2.3 Újtelek'!C16+'4.2.4 Jegyző'!C16</f>
        <v>0</v>
      </c>
      <c r="D17" s="11">
        <f>'4.2.1 Szakmár'!D16+'4.2.2 Öregcsertő'!D16+'4.2.3 Újtelek'!E16+'4.2.4 Jegyző'!D16</f>
        <v>0</v>
      </c>
      <c r="E17" s="11">
        <f>'4.2.1 Szakmár'!N16+'4.2.2 Öregcsertő'!M16+'4.2.3 Újtelek'!N16+'4.2.4 Jegyző'!N16</f>
        <v>0</v>
      </c>
      <c r="F17" s="11">
        <v>0</v>
      </c>
      <c r="G17" s="11">
        <v>38583</v>
      </c>
      <c r="H17" s="11">
        <v>38583</v>
      </c>
      <c r="I17" s="44"/>
      <c r="J17" s="44"/>
      <c r="K17" s="44"/>
      <c r="L17" s="44"/>
      <c r="Q17" s="76"/>
      <c r="U17" s="76"/>
      <c r="V17" s="76"/>
      <c r="X17" s="78"/>
    </row>
    <row r="18" spans="1:26" s="58" customFormat="1" ht="16.5" customHeight="1" x14ac:dyDescent="0.25">
      <c r="A18" s="60" t="s">
        <v>208</v>
      </c>
      <c r="B18" s="24" t="s">
        <v>22</v>
      </c>
      <c r="C18" s="13">
        <f t="shared" ref="C18:H18" si="1">SUM(C15:C17)</f>
        <v>150000</v>
      </c>
      <c r="D18" s="13">
        <f t="shared" si="1"/>
        <v>150000</v>
      </c>
      <c r="E18" s="13">
        <f t="shared" si="1"/>
        <v>150000</v>
      </c>
      <c r="F18" s="13">
        <f t="shared" si="1"/>
        <v>150000</v>
      </c>
      <c r="G18" s="13">
        <f t="shared" si="1"/>
        <v>920442</v>
      </c>
      <c r="H18" s="13">
        <f t="shared" si="1"/>
        <v>920442</v>
      </c>
      <c r="I18" s="44"/>
      <c r="J18" s="160"/>
      <c r="K18" s="160"/>
      <c r="L18" s="160"/>
      <c r="Q18" s="230"/>
      <c r="U18" s="231"/>
      <c r="V18" s="232"/>
    </row>
    <row r="19" spans="1:26" ht="16.5" customHeight="1" x14ac:dyDescent="0.25">
      <c r="A19" s="61" t="s">
        <v>209</v>
      </c>
      <c r="B19" s="21" t="s">
        <v>5</v>
      </c>
      <c r="C19" s="11">
        <f t="shared" ref="C19:H19" si="2">C14+C18</f>
        <v>19497672</v>
      </c>
      <c r="D19" s="11">
        <f t="shared" si="2"/>
        <v>19497672</v>
      </c>
      <c r="E19" s="11">
        <f t="shared" si="2"/>
        <v>19547672</v>
      </c>
      <c r="F19" s="11">
        <f t="shared" si="2"/>
        <v>19547672</v>
      </c>
      <c r="G19" s="11">
        <f t="shared" si="2"/>
        <v>19542951</v>
      </c>
      <c r="H19" s="11">
        <f t="shared" si="2"/>
        <v>19542951</v>
      </c>
      <c r="I19" s="44"/>
      <c r="J19" s="44"/>
      <c r="K19" s="44"/>
      <c r="L19" s="44"/>
      <c r="Y19" s="78"/>
      <c r="Z19" s="78"/>
    </row>
    <row r="20" spans="1:26" ht="16.5" customHeight="1" x14ac:dyDescent="0.25">
      <c r="A20" s="59" t="s">
        <v>210</v>
      </c>
      <c r="B20" s="20" t="s">
        <v>232</v>
      </c>
      <c r="C20" s="11">
        <v>4169141</v>
      </c>
      <c r="D20" s="11">
        <v>4169141</v>
      </c>
      <c r="E20" s="11">
        <v>4169141</v>
      </c>
      <c r="F20" s="11">
        <v>4169141</v>
      </c>
      <c r="G20" s="11">
        <v>4277041</v>
      </c>
      <c r="H20" s="11">
        <v>4277041</v>
      </c>
      <c r="I20" s="44"/>
      <c r="J20" s="44"/>
      <c r="K20" s="44"/>
      <c r="L20" s="44"/>
      <c r="Y20" s="81"/>
      <c r="Z20" s="82"/>
    </row>
    <row r="21" spans="1:26" ht="16.5" customHeight="1" x14ac:dyDescent="0.25">
      <c r="A21" s="59" t="s">
        <v>211</v>
      </c>
      <c r="B21" s="20" t="s">
        <v>233</v>
      </c>
      <c r="C21" s="11">
        <v>0</v>
      </c>
      <c r="D21" s="11">
        <v>0</v>
      </c>
      <c r="E21" s="11">
        <v>0</v>
      </c>
      <c r="F21" s="11">
        <v>0</v>
      </c>
      <c r="G21" s="11">
        <v>0</v>
      </c>
      <c r="H21" s="11">
        <v>0</v>
      </c>
      <c r="I21" s="44"/>
      <c r="J21" s="44"/>
      <c r="K21" s="44"/>
      <c r="L21" s="44"/>
    </row>
    <row r="22" spans="1:26" ht="16.5" customHeight="1" x14ac:dyDescent="0.25">
      <c r="A22" s="59" t="s">
        <v>212</v>
      </c>
      <c r="B22" s="20" t="s">
        <v>234</v>
      </c>
      <c r="C22" s="11">
        <v>80000</v>
      </c>
      <c r="D22" s="11">
        <v>80000</v>
      </c>
      <c r="E22" s="11">
        <v>80000</v>
      </c>
      <c r="F22" s="11">
        <v>80000</v>
      </c>
      <c r="G22" s="11">
        <v>79889</v>
      </c>
      <c r="H22" s="11">
        <v>79889</v>
      </c>
      <c r="I22" s="44"/>
      <c r="J22" s="44"/>
      <c r="K22" s="44"/>
      <c r="L22" s="44"/>
      <c r="W22" s="399"/>
      <c r="X22" s="399"/>
    </row>
    <row r="23" spans="1:26" ht="16.5" customHeight="1" x14ac:dyDescent="0.25">
      <c r="A23" s="59" t="s">
        <v>235</v>
      </c>
      <c r="B23" s="20" t="s">
        <v>236</v>
      </c>
      <c r="C23" s="11">
        <v>150000</v>
      </c>
      <c r="D23" s="11">
        <v>150000</v>
      </c>
      <c r="E23" s="11">
        <v>250000</v>
      </c>
      <c r="F23" s="11">
        <v>250000</v>
      </c>
      <c r="G23" s="11">
        <v>290914</v>
      </c>
      <c r="H23" s="11">
        <v>290914</v>
      </c>
      <c r="I23" s="44"/>
      <c r="J23" s="44"/>
      <c r="K23" s="44"/>
      <c r="L23" s="44"/>
      <c r="T23" s="103"/>
      <c r="X23" s="99"/>
    </row>
    <row r="24" spans="1:26" ht="16.5" customHeight="1" x14ac:dyDescent="0.25">
      <c r="A24" s="59" t="s">
        <v>213</v>
      </c>
      <c r="B24" s="20" t="s">
        <v>237</v>
      </c>
      <c r="C24" s="11">
        <v>83000</v>
      </c>
      <c r="D24" s="11">
        <v>83000</v>
      </c>
      <c r="E24" s="11">
        <v>83000</v>
      </c>
      <c r="F24" s="11">
        <v>83000</v>
      </c>
      <c r="G24" s="11">
        <v>83181</v>
      </c>
      <c r="H24" s="11">
        <v>83181</v>
      </c>
      <c r="I24" s="44"/>
      <c r="J24" s="44"/>
      <c r="K24" s="44"/>
      <c r="L24" s="44"/>
    </row>
    <row r="25" spans="1:26" ht="16.5" customHeight="1" x14ac:dyDescent="0.25">
      <c r="A25" s="61" t="s">
        <v>214</v>
      </c>
      <c r="B25" s="26" t="s">
        <v>238</v>
      </c>
      <c r="C25" s="11">
        <f t="shared" ref="C25:H25" si="3">SUM(C20:C24)</f>
        <v>4482141</v>
      </c>
      <c r="D25" s="11">
        <f t="shared" si="3"/>
        <v>4482141</v>
      </c>
      <c r="E25" s="11">
        <f t="shared" si="3"/>
        <v>4582141</v>
      </c>
      <c r="F25" s="11">
        <f t="shared" si="3"/>
        <v>4582141</v>
      </c>
      <c r="G25" s="11">
        <f t="shared" si="3"/>
        <v>4731025</v>
      </c>
      <c r="H25" s="11">
        <f t="shared" si="3"/>
        <v>4731025</v>
      </c>
      <c r="I25" s="44"/>
      <c r="J25" s="44"/>
      <c r="K25" s="44"/>
      <c r="L25" s="44"/>
      <c r="Y25" s="100"/>
    </row>
    <row r="26" spans="1:26" ht="16.5" customHeight="1" x14ac:dyDescent="0.25">
      <c r="A26" s="59" t="s">
        <v>239</v>
      </c>
      <c r="B26" s="62" t="s">
        <v>7</v>
      </c>
      <c r="C26" s="11">
        <v>65000</v>
      </c>
      <c r="D26" s="11">
        <v>65000</v>
      </c>
      <c r="E26" s="11">
        <v>65000</v>
      </c>
      <c r="F26" s="11">
        <v>65000</v>
      </c>
      <c r="G26" s="11">
        <v>35558</v>
      </c>
      <c r="H26" s="11">
        <v>35558</v>
      </c>
      <c r="I26" s="44"/>
      <c r="J26" s="44"/>
      <c r="K26" s="44"/>
      <c r="L26" s="44"/>
    </row>
    <row r="27" spans="1:26" ht="16.5" customHeight="1" x14ac:dyDescent="0.25">
      <c r="A27" s="59" t="s">
        <v>215</v>
      </c>
      <c r="B27" s="62" t="s">
        <v>416</v>
      </c>
      <c r="C27" s="11">
        <v>0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44"/>
      <c r="J27" s="44"/>
      <c r="K27" s="44"/>
      <c r="L27" s="44"/>
    </row>
    <row r="28" spans="1:26" ht="16.5" customHeight="1" x14ac:dyDescent="0.25">
      <c r="A28" s="59" t="s">
        <v>215</v>
      </c>
      <c r="B28" s="9" t="s">
        <v>417</v>
      </c>
      <c r="C28" s="11">
        <v>363000</v>
      </c>
      <c r="D28" s="11">
        <v>363000</v>
      </c>
      <c r="E28" s="11">
        <v>463000</v>
      </c>
      <c r="F28" s="11">
        <v>463000</v>
      </c>
      <c r="G28" s="11">
        <v>853740</v>
      </c>
      <c r="H28" s="11">
        <v>853740</v>
      </c>
      <c r="I28" s="44"/>
      <c r="J28" s="44"/>
      <c r="K28" s="44"/>
      <c r="L28" s="44"/>
    </row>
    <row r="29" spans="1:26" x14ac:dyDescent="0.25">
      <c r="A29" s="60" t="s">
        <v>216</v>
      </c>
      <c r="B29" s="24" t="s">
        <v>9</v>
      </c>
      <c r="C29" s="13">
        <f t="shared" ref="C29:H29" si="4">SUM(C26:C28)</f>
        <v>428000</v>
      </c>
      <c r="D29" s="13">
        <f t="shared" si="4"/>
        <v>428000</v>
      </c>
      <c r="E29" s="13">
        <f t="shared" si="4"/>
        <v>528000</v>
      </c>
      <c r="F29" s="13">
        <f t="shared" si="4"/>
        <v>528000</v>
      </c>
      <c r="G29" s="13">
        <f t="shared" si="4"/>
        <v>889298</v>
      </c>
      <c r="H29" s="13">
        <f t="shared" si="4"/>
        <v>889298</v>
      </c>
      <c r="I29" s="44"/>
      <c r="J29" s="160"/>
      <c r="K29" s="160"/>
      <c r="L29" s="160"/>
    </row>
    <row r="30" spans="1:26" x14ac:dyDescent="0.25">
      <c r="A30" s="59" t="s">
        <v>217</v>
      </c>
      <c r="B30" s="20" t="s">
        <v>10</v>
      </c>
      <c r="C30" s="11">
        <v>0</v>
      </c>
      <c r="D30" s="11">
        <v>0</v>
      </c>
      <c r="E30" s="11">
        <v>0</v>
      </c>
      <c r="F30" s="11">
        <v>0</v>
      </c>
      <c r="G30" s="11">
        <v>0</v>
      </c>
      <c r="H30" s="11">
        <v>0</v>
      </c>
      <c r="I30" s="44"/>
      <c r="J30" s="44"/>
      <c r="K30" s="44"/>
      <c r="L30" s="44"/>
      <c r="O30" s="99"/>
      <c r="P30" s="99"/>
      <c r="Q30" s="99"/>
      <c r="R30" s="99"/>
      <c r="S30" s="99"/>
      <c r="T30" s="99"/>
      <c r="U30" s="99"/>
      <c r="V30" s="99"/>
    </row>
    <row r="31" spans="1:26" x14ac:dyDescent="0.25">
      <c r="A31" s="59" t="s">
        <v>218</v>
      </c>
      <c r="B31" s="20" t="s">
        <v>11</v>
      </c>
      <c r="C31" s="11">
        <v>90000</v>
      </c>
      <c r="D31" s="11">
        <v>100000</v>
      </c>
      <c r="E31" s="11">
        <v>100000</v>
      </c>
      <c r="F31" s="11">
        <v>100000</v>
      </c>
      <c r="G31" s="11">
        <v>85805</v>
      </c>
      <c r="H31" s="11">
        <v>85805</v>
      </c>
      <c r="I31" s="44"/>
      <c r="J31" s="44"/>
      <c r="K31" s="44"/>
      <c r="L31" s="44"/>
      <c r="O31" s="99"/>
      <c r="P31" s="99"/>
      <c r="Q31" s="99"/>
      <c r="R31" s="100"/>
      <c r="S31" s="100"/>
      <c r="T31" s="100"/>
      <c r="U31" s="99"/>
      <c r="V31" s="99"/>
    </row>
    <row r="32" spans="1:26" x14ac:dyDescent="0.25">
      <c r="A32" s="60" t="s">
        <v>219</v>
      </c>
      <c r="B32" s="24" t="s">
        <v>12</v>
      </c>
      <c r="C32" s="13">
        <f t="shared" ref="C32:H32" si="5">SUM(C30:C31)</f>
        <v>90000</v>
      </c>
      <c r="D32" s="13">
        <f t="shared" si="5"/>
        <v>100000</v>
      </c>
      <c r="E32" s="13">
        <f t="shared" si="5"/>
        <v>100000</v>
      </c>
      <c r="F32" s="13">
        <f t="shared" si="5"/>
        <v>100000</v>
      </c>
      <c r="G32" s="13">
        <f t="shared" si="5"/>
        <v>85805</v>
      </c>
      <c r="H32" s="13">
        <f t="shared" si="5"/>
        <v>85805</v>
      </c>
      <c r="I32" s="44"/>
      <c r="J32" s="160"/>
      <c r="K32" s="160"/>
      <c r="L32" s="160"/>
    </row>
    <row r="33" spans="1:16" x14ac:dyDescent="0.25">
      <c r="A33" s="59" t="s">
        <v>220</v>
      </c>
      <c r="B33" s="20" t="s">
        <v>13</v>
      </c>
      <c r="C33" s="11">
        <v>411000</v>
      </c>
      <c r="D33" s="11">
        <v>411000</v>
      </c>
      <c r="E33" s="11">
        <v>411000</v>
      </c>
      <c r="F33" s="11">
        <v>411000</v>
      </c>
      <c r="G33" s="11">
        <v>441336</v>
      </c>
      <c r="H33" s="11">
        <v>441336</v>
      </c>
      <c r="I33" s="44"/>
      <c r="J33" s="44"/>
      <c r="K33" s="44"/>
      <c r="L33" s="44"/>
      <c r="P33" s="88"/>
    </row>
    <row r="34" spans="1:16" x14ac:dyDescent="0.25">
      <c r="A34" s="59" t="s">
        <v>300</v>
      </c>
      <c r="B34" s="9" t="s">
        <v>14</v>
      </c>
      <c r="C34" s="11">
        <v>0</v>
      </c>
      <c r="D34" s="11">
        <v>0</v>
      </c>
      <c r="E34" s="11">
        <v>0</v>
      </c>
      <c r="F34" s="11">
        <v>0</v>
      </c>
      <c r="G34" s="11">
        <v>0</v>
      </c>
      <c r="H34" s="11">
        <v>0</v>
      </c>
      <c r="I34" s="44"/>
      <c r="J34" s="44"/>
      <c r="K34" s="44"/>
      <c r="L34" s="44"/>
      <c r="P34" s="79"/>
    </row>
    <row r="35" spans="1:16" x14ac:dyDescent="0.25">
      <c r="A35" s="59" t="s">
        <v>221</v>
      </c>
      <c r="B35" s="9" t="s">
        <v>242</v>
      </c>
      <c r="C35" s="11">
        <v>200000</v>
      </c>
      <c r="D35" s="11">
        <v>200000</v>
      </c>
      <c r="E35" s="11">
        <v>200000</v>
      </c>
      <c r="F35" s="11">
        <v>192126</v>
      </c>
      <c r="G35" s="11">
        <v>253081</v>
      </c>
      <c r="H35" s="11">
        <v>253081</v>
      </c>
      <c r="I35" s="44"/>
      <c r="J35" s="44"/>
      <c r="K35" s="44"/>
      <c r="L35" s="44"/>
      <c r="P35" s="85"/>
    </row>
    <row r="36" spans="1:16" x14ac:dyDescent="0.25">
      <c r="A36" s="59" t="s">
        <v>418</v>
      </c>
      <c r="B36" s="9" t="s">
        <v>419</v>
      </c>
      <c r="C36" s="11">
        <v>0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44"/>
      <c r="J36" s="44"/>
      <c r="K36" s="44"/>
      <c r="L36" s="44"/>
      <c r="P36" s="82"/>
    </row>
    <row r="37" spans="1:16" x14ac:dyDescent="0.25">
      <c r="A37" s="59" t="s">
        <v>375</v>
      </c>
      <c r="B37" s="9" t="s">
        <v>376</v>
      </c>
      <c r="C37" s="11"/>
      <c r="D37" s="11"/>
      <c r="E37" s="11"/>
      <c r="F37" s="11">
        <v>7874</v>
      </c>
      <c r="G37" s="11">
        <v>7874</v>
      </c>
      <c r="H37" s="11">
        <v>7874</v>
      </c>
      <c r="I37" s="44"/>
      <c r="J37" s="44"/>
      <c r="K37" s="44"/>
      <c r="L37" s="44"/>
      <c r="P37" s="82"/>
    </row>
    <row r="38" spans="1:16" x14ac:dyDescent="0.25">
      <c r="A38" s="59" t="s">
        <v>391</v>
      </c>
      <c r="B38" s="9" t="s">
        <v>15</v>
      </c>
      <c r="C38" s="11">
        <v>300000</v>
      </c>
      <c r="D38" s="11">
        <v>290000</v>
      </c>
      <c r="E38" s="11">
        <v>390000</v>
      </c>
      <c r="F38" s="11">
        <v>390000</v>
      </c>
      <c r="G38" s="11">
        <v>1028405</v>
      </c>
      <c r="H38" s="11">
        <v>773605</v>
      </c>
      <c r="I38" s="44"/>
      <c r="J38" s="44"/>
      <c r="K38" s="44"/>
      <c r="L38" s="44"/>
      <c r="P38" s="80"/>
    </row>
    <row r="39" spans="1:16" x14ac:dyDescent="0.25">
      <c r="A39" s="60" t="s">
        <v>222</v>
      </c>
      <c r="B39" s="24" t="s">
        <v>16</v>
      </c>
      <c r="C39" s="13">
        <f t="shared" ref="C39:H39" si="6">SUM(C33:C38)</f>
        <v>911000</v>
      </c>
      <c r="D39" s="13">
        <f t="shared" si="6"/>
        <v>901000</v>
      </c>
      <c r="E39" s="13">
        <f t="shared" si="6"/>
        <v>1001000</v>
      </c>
      <c r="F39" s="13">
        <f t="shared" si="6"/>
        <v>1001000</v>
      </c>
      <c r="G39" s="13">
        <f t="shared" si="6"/>
        <v>1730696</v>
      </c>
      <c r="H39" s="13">
        <f t="shared" si="6"/>
        <v>1475896</v>
      </c>
      <c r="I39" s="44"/>
      <c r="J39" s="44"/>
      <c r="K39" s="160"/>
      <c r="L39" s="160"/>
    </row>
    <row r="40" spans="1:16" x14ac:dyDescent="0.25">
      <c r="A40" s="59" t="s">
        <v>223</v>
      </c>
      <c r="B40" s="24" t="s">
        <v>120</v>
      </c>
      <c r="C40" s="13">
        <v>0</v>
      </c>
      <c r="D40" s="13">
        <v>0</v>
      </c>
      <c r="E40" s="13">
        <v>0</v>
      </c>
      <c r="F40" s="13">
        <v>0</v>
      </c>
      <c r="G40" s="13">
        <v>0</v>
      </c>
      <c r="H40" s="13">
        <v>0</v>
      </c>
      <c r="I40" s="44"/>
      <c r="J40" s="44"/>
      <c r="K40" s="160"/>
      <c r="L40" s="160"/>
    </row>
    <row r="41" spans="1:16" x14ac:dyDescent="0.25">
      <c r="A41" s="59" t="s">
        <v>224</v>
      </c>
      <c r="B41" s="20" t="s">
        <v>229</v>
      </c>
      <c r="C41" s="11">
        <v>412830</v>
      </c>
      <c r="D41" s="11">
        <v>412830</v>
      </c>
      <c r="E41" s="11">
        <v>412830</v>
      </c>
      <c r="F41" s="11">
        <v>412830</v>
      </c>
      <c r="G41" s="11">
        <v>531710</v>
      </c>
      <c r="H41" s="11">
        <v>462914</v>
      </c>
      <c r="I41" s="44"/>
      <c r="J41" s="44"/>
      <c r="K41" s="44"/>
      <c r="L41" s="44"/>
    </row>
    <row r="42" spans="1:16" x14ac:dyDescent="0.25">
      <c r="A42" s="59" t="s">
        <v>307</v>
      </c>
      <c r="B42" s="20" t="s">
        <v>477</v>
      </c>
      <c r="C42" s="11">
        <v>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44"/>
      <c r="J42" s="44"/>
      <c r="K42" s="44"/>
      <c r="L42" s="44"/>
    </row>
    <row r="43" spans="1:16" x14ac:dyDescent="0.25">
      <c r="A43" s="59" t="s">
        <v>226</v>
      </c>
      <c r="B43" s="20" t="s">
        <v>227</v>
      </c>
      <c r="C43" s="11">
        <v>1737</v>
      </c>
      <c r="D43" s="11">
        <v>1737</v>
      </c>
      <c r="E43" s="11">
        <v>6737</v>
      </c>
      <c r="F43" s="11">
        <v>6737</v>
      </c>
      <c r="G43" s="11">
        <v>4643</v>
      </c>
      <c r="H43" s="11">
        <v>4643</v>
      </c>
      <c r="I43" s="44"/>
      <c r="J43" s="44"/>
      <c r="K43" s="44"/>
      <c r="L43" s="44"/>
    </row>
    <row r="44" spans="1:16" x14ac:dyDescent="0.25">
      <c r="A44" s="60" t="s">
        <v>228</v>
      </c>
      <c r="B44" s="24" t="s">
        <v>227</v>
      </c>
      <c r="C44" s="13">
        <f t="shared" ref="C44:H44" si="7">SUM(C41:C43)</f>
        <v>414567</v>
      </c>
      <c r="D44" s="13">
        <f t="shared" si="7"/>
        <v>414567</v>
      </c>
      <c r="E44" s="13">
        <f t="shared" si="7"/>
        <v>419567</v>
      </c>
      <c r="F44" s="13">
        <f t="shared" si="7"/>
        <v>419567</v>
      </c>
      <c r="G44" s="13">
        <f t="shared" si="7"/>
        <v>536353</v>
      </c>
      <c r="H44" s="13">
        <f t="shared" si="7"/>
        <v>467557</v>
      </c>
      <c r="I44" s="44"/>
      <c r="J44" s="160"/>
      <c r="K44" s="160"/>
      <c r="L44" s="160"/>
    </row>
    <row r="45" spans="1:16" x14ac:dyDescent="0.25">
      <c r="A45" s="61" t="s">
        <v>225</v>
      </c>
      <c r="B45" s="21" t="s">
        <v>116</v>
      </c>
      <c r="C45" s="11">
        <f t="shared" ref="C45:H45" si="8">C29+C32+C39+C40+C44</f>
        <v>1843567</v>
      </c>
      <c r="D45" s="11">
        <f t="shared" si="8"/>
        <v>1843567</v>
      </c>
      <c r="E45" s="11">
        <f t="shared" si="8"/>
        <v>2048567</v>
      </c>
      <c r="F45" s="11">
        <f t="shared" si="8"/>
        <v>2048567</v>
      </c>
      <c r="G45" s="11">
        <f t="shared" si="8"/>
        <v>3242152</v>
      </c>
      <c r="H45" s="11">
        <f t="shared" si="8"/>
        <v>2918556</v>
      </c>
      <c r="I45" s="44"/>
      <c r="J45" s="44"/>
      <c r="K45" s="44"/>
      <c r="L45" s="44"/>
    </row>
    <row r="46" spans="1:16" x14ac:dyDescent="0.25">
      <c r="A46" s="61" t="s">
        <v>348</v>
      </c>
      <c r="B46" s="21" t="s">
        <v>315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44"/>
      <c r="J46" s="44"/>
      <c r="K46" s="44"/>
      <c r="L46" s="44"/>
    </row>
    <row r="47" spans="1:16" s="2" customFormat="1" x14ac:dyDescent="0.25">
      <c r="A47" s="59" t="s">
        <v>318</v>
      </c>
      <c r="B47" s="20" t="s">
        <v>29</v>
      </c>
      <c r="C47" s="11"/>
      <c r="D47" s="11"/>
      <c r="E47" s="11"/>
      <c r="F47" s="11">
        <v>0</v>
      </c>
      <c r="G47" s="11">
        <v>265197</v>
      </c>
      <c r="H47" s="11">
        <v>265197</v>
      </c>
      <c r="I47" s="44"/>
      <c r="J47" s="44"/>
      <c r="K47" s="44"/>
      <c r="L47" s="44"/>
    </row>
    <row r="48" spans="1:16" x14ac:dyDescent="0.25">
      <c r="A48" s="59" t="s">
        <v>319</v>
      </c>
      <c r="B48" s="20" t="s">
        <v>320</v>
      </c>
      <c r="C48" s="11">
        <v>618110</v>
      </c>
      <c r="D48" s="11">
        <v>618110</v>
      </c>
      <c r="E48" s="11">
        <v>618110</v>
      </c>
      <c r="F48" s="11">
        <v>618110</v>
      </c>
      <c r="G48" s="11">
        <v>485945</v>
      </c>
      <c r="H48" s="11">
        <v>485945</v>
      </c>
      <c r="I48" s="44"/>
      <c r="J48" s="44"/>
      <c r="K48" s="44"/>
      <c r="L48" s="44"/>
    </row>
    <row r="49" spans="1:12" x14ac:dyDescent="0.25">
      <c r="A49" s="59" t="s">
        <v>321</v>
      </c>
      <c r="B49" s="20" t="s">
        <v>355</v>
      </c>
      <c r="C49" s="11">
        <v>166890</v>
      </c>
      <c r="D49" s="11">
        <v>166890</v>
      </c>
      <c r="E49" s="11">
        <v>166890</v>
      </c>
      <c r="F49" s="11">
        <v>166890</v>
      </c>
      <c r="G49" s="11">
        <v>202808</v>
      </c>
      <c r="H49" s="11">
        <v>202808</v>
      </c>
      <c r="I49" s="44"/>
      <c r="J49" s="44"/>
      <c r="K49" s="44"/>
      <c r="L49" s="44"/>
    </row>
    <row r="50" spans="1:12" x14ac:dyDescent="0.25">
      <c r="A50" s="61" t="s">
        <v>356</v>
      </c>
      <c r="B50" s="21" t="s">
        <v>357</v>
      </c>
      <c r="C50" s="11">
        <f>SUM(C48:C49)</f>
        <v>785000</v>
      </c>
      <c r="D50" s="11">
        <f>SUM(D48:D49)</f>
        <v>785000</v>
      </c>
      <c r="E50" s="11">
        <f>SUM(E48:E49)</f>
        <v>785000</v>
      </c>
      <c r="F50" s="11">
        <f>SUM(F48:F49)</f>
        <v>785000</v>
      </c>
      <c r="G50" s="11">
        <f>SUM(G47:G49)</f>
        <v>953950</v>
      </c>
      <c r="H50" s="11">
        <f>SUM(H47:H49)</f>
        <v>953950</v>
      </c>
      <c r="I50" s="44"/>
      <c r="J50" s="44"/>
      <c r="K50" s="44"/>
      <c r="L50" s="44"/>
    </row>
    <row r="51" spans="1:12" x14ac:dyDescent="0.25">
      <c r="A51" s="59"/>
      <c r="B51" s="21" t="s">
        <v>115</v>
      </c>
      <c r="C51" s="16">
        <f t="shared" ref="C51:H51" si="9">C19+C25+C45+C46+C50</f>
        <v>26608380</v>
      </c>
      <c r="D51" s="16">
        <f t="shared" si="9"/>
        <v>26608380</v>
      </c>
      <c r="E51" s="16">
        <f t="shared" si="9"/>
        <v>26963380</v>
      </c>
      <c r="F51" s="16">
        <f t="shared" si="9"/>
        <v>26963380</v>
      </c>
      <c r="G51" s="16">
        <f t="shared" si="9"/>
        <v>28470078</v>
      </c>
      <c r="H51" s="16">
        <f t="shared" si="9"/>
        <v>28146482</v>
      </c>
      <c r="I51" s="44"/>
      <c r="J51" s="49"/>
      <c r="K51" s="49"/>
      <c r="L51" s="49"/>
    </row>
    <row r="52" spans="1:12" x14ac:dyDescent="0.25">
      <c r="A52" s="112"/>
      <c r="B52" s="113"/>
      <c r="C52" s="49"/>
      <c r="D52" s="49"/>
      <c r="E52" s="49"/>
      <c r="F52" s="49"/>
      <c r="G52" s="49"/>
      <c r="H52" s="49"/>
      <c r="I52" s="44"/>
      <c r="J52" s="49"/>
      <c r="K52" s="49"/>
      <c r="L52" s="49"/>
    </row>
    <row r="53" spans="1:12" x14ac:dyDescent="0.25">
      <c r="A53" s="71"/>
      <c r="B53" s="71"/>
      <c r="C53" s="71"/>
      <c r="D53" s="71"/>
      <c r="E53" s="71"/>
      <c r="F53" s="71"/>
      <c r="G53" s="71"/>
      <c r="H53" s="71"/>
      <c r="I53" s="44"/>
      <c r="J53" s="71"/>
      <c r="K53" s="71"/>
      <c r="L53" s="71"/>
    </row>
    <row r="54" spans="1:12" x14ac:dyDescent="0.25">
      <c r="A54" s="59" t="s">
        <v>269</v>
      </c>
      <c r="B54" s="20" t="s">
        <v>71</v>
      </c>
      <c r="C54" s="11">
        <v>0</v>
      </c>
      <c r="D54" s="11">
        <v>0</v>
      </c>
      <c r="E54" s="11">
        <v>0</v>
      </c>
      <c r="F54" s="11">
        <v>0</v>
      </c>
      <c r="G54" s="11">
        <v>0</v>
      </c>
      <c r="H54" s="11">
        <v>0</v>
      </c>
      <c r="I54" s="44"/>
      <c r="J54" s="44"/>
      <c r="K54" s="44"/>
      <c r="L54" s="44"/>
    </row>
    <row r="55" spans="1:12" x14ac:dyDescent="0.25">
      <c r="A55" s="59" t="s">
        <v>282</v>
      </c>
      <c r="B55" s="20" t="s">
        <v>78</v>
      </c>
      <c r="C55" s="11">
        <v>0</v>
      </c>
      <c r="D55" s="11">
        <v>0</v>
      </c>
      <c r="E55" s="11">
        <v>0</v>
      </c>
      <c r="F55" s="11">
        <v>0</v>
      </c>
      <c r="G55" s="11">
        <v>0</v>
      </c>
      <c r="H55" s="11">
        <v>0</v>
      </c>
      <c r="I55" s="44"/>
      <c r="J55" s="44"/>
      <c r="K55" s="44"/>
      <c r="L55" s="44"/>
    </row>
    <row r="56" spans="1:12" x14ac:dyDescent="0.25">
      <c r="A56" s="68" t="s">
        <v>285</v>
      </c>
      <c r="B56" s="114" t="s">
        <v>426</v>
      </c>
      <c r="C56" s="59">
        <v>0</v>
      </c>
      <c r="D56" s="59">
        <v>0</v>
      </c>
      <c r="E56" s="59">
        <v>0</v>
      </c>
      <c r="F56" s="59">
        <v>0</v>
      </c>
      <c r="G56" s="59">
        <v>0</v>
      </c>
      <c r="H56" s="59">
        <v>0</v>
      </c>
      <c r="I56" s="44"/>
      <c r="J56" s="112"/>
      <c r="K56" s="112"/>
      <c r="L56" s="112"/>
    </row>
    <row r="57" spans="1:12" x14ac:dyDescent="0.25">
      <c r="A57" s="68" t="s">
        <v>286</v>
      </c>
      <c r="B57" s="114" t="s">
        <v>287</v>
      </c>
      <c r="C57" s="59">
        <v>0</v>
      </c>
      <c r="D57" s="59">
        <v>0</v>
      </c>
      <c r="E57" s="59">
        <v>0</v>
      </c>
      <c r="F57" s="59">
        <v>0</v>
      </c>
      <c r="G57" s="59">
        <v>0</v>
      </c>
      <c r="H57" s="59">
        <v>0</v>
      </c>
      <c r="I57" s="44"/>
      <c r="J57" s="112"/>
      <c r="K57" s="112"/>
      <c r="L57" s="112"/>
    </row>
    <row r="58" spans="1:12" x14ac:dyDescent="0.25">
      <c r="A58" s="68" t="s">
        <v>433</v>
      </c>
      <c r="B58" s="114" t="s">
        <v>457</v>
      </c>
      <c r="C58" s="59">
        <v>0</v>
      </c>
      <c r="D58" s="59">
        <v>0</v>
      </c>
      <c r="E58" s="59">
        <v>1000</v>
      </c>
      <c r="F58" s="59">
        <v>1000</v>
      </c>
      <c r="G58" s="59">
        <v>948</v>
      </c>
      <c r="H58" s="59">
        <v>948</v>
      </c>
      <c r="I58" s="44"/>
      <c r="J58" s="112"/>
      <c r="K58" s="112"/>
      <c r="L58" s="112"/>
    </row>
    <row r="59" spans="1:12" x14ac:dyDescent="0.25">
      <c r="A59" s="68" t="s">
        <v>373</v>
      </c>
      <c r="B59" s="114" t="s">
        <v>290</v>
      </c>
      <c r="C59" s="59">
        <v>0</v>
      </c>
      <c r="D59" s="59">
        <v>0</v>
      </c>
      <c r="E59" s="59">
        <v>5000</v>
      </c>
      <c r="F59" s="59">
        <v>5000</v>
      </c>
      <c r="G59" s="59">
        <v>5216</v>
      </c>
      <c r="H59" s="59">
        <v>5216</v>
      </c>
      <c r="I59" s="44"/>
      <c r="J59" s="112"/>
      <c r="K59" s="112"/>
      <c r="L59" s="112"/>
    </row>
    <row r="60" spans="1:12" x14ac:dyDescent="0.25">
      <c r="A60" s="115" t="s">
        <v>291</v>
      </c>
      <c r="B60" s="116" t="s">
        <v>80</v>
      </c>
      <c r="C60" s="61">
        <f t="shared" ref="C60:H60" si="10">SUM(C54:C59)</f>
        <v>0</v>
      </c>
      <c r="D60" s="61">
        <f t="shared" si="10"/>
        <v>0</v>
      </c>
      <c r="E60" s="61">
        <f t="shared" si="10"/>
        <v>6000</v>
      </c>
      <c r="F60" s="61">
        <f t="shared" si="10"/>
        <v>6000</v>
      </c>
      <c r="G60" s="61">
        <f t="shared" si="10"/>
        <v>6164</v>
      </c>
      <c r="H60" s="61">
        <f t="shared" si="10"/>
        <v>6164</v>
      </c>
      <c r="I60" s="44"/>
      <c r="J60" s="161"/>
      <c r="K60" s="161"/>
      <c r="L60" s="161"/>
    </row>
    <row r="61" spans="1:12" ht="29.25" x14ac:dyDescent="0.25">
      <c r="A61" s="115" t="s">
        <v>372</v>
      </c>
      <c r="B61" s="116" t="s">
        <v>509</v>
      </c>
      <c r="C61" s="61">
        <v>150000</v>
      </c>
      <c r="D61" s="61">
        <v>150000</v>
      </c>
      <c r="E61" s="61">
        <v>150000</v>
      </c>
      <c r="F61" s="61">
        <v>150000</v>
      </c>
      <c r="G61" s="61">
        <v>20200</v>
      </c>
      <c r="H61" s="61">
        <v>20200</v>
      </c>
      <c r="I61" s="44"/>
      <c r="J61" s="161"/>
      <c r="K61" s="161"/>
      <c r="L61" s="161"/>
    </row>
    <row r="62" spans="1:12" ht="15.75" customHeight="1" x14ac:dyDescent="0.25">
      <c r="A62" s="409" t="s">
        <v>383</v>
      </c>
      <c r="B62" s="409" t="s">
        <v>510</v>
      </c>
      <c r="C62" s="403">
        <v>26458380</v>
      </c>
      <c r="D62" s="403">
        <v>26458380</v>
      </c>
      <c r="E62" s="403">
        <v>26458380</v>
      </c>
      <c r="F62" s="403">
        <v>26458380</v>
      </c>
      <c r="G62" s="403">
        <v>27732530</v>
      </c>
      <c r="H62" s="403">
        <v>27732530</v>
      </c>
      <c r="I62" s="44"/>
      <c r="J62" s="162"/>
      <c r="K62" s="162"/>
      <c r="L62" s="162"/>
    </row>
    <row r="63" spans="1:12" ht="15.75" customHeight="1" x14ac:dyDescent="0.25">
      <c r="A63" s="410"/>
      <c r="B63" s="411"/>
      <c r="C63" s="405"/>
      <c r="D63" s="405"/>
      <c r="E63" s="405"/>
      <c r="F63" s="405"/>
      <c r="G63" s="405"/>
      <c r="H63" s="405"/>
      <c r="I63" s="44"/>
      <c r="J63" s="162"/>
      <c r="K63" s="162"/>
      <c r="L63" s="162"/>
    </row>
    <row r="64" spans="1:12" ht="15.75" customHeight="1" x14ac:dyDescent="0.25">
      <c r="A64" s="410"/>
      <c r="B64" s="414" t="s">
        <v>540</v>
      </c>
      <c r="C64" s="412">
        <v>0</v>
      </c>
      <c r="D64" s="412">
        <v>0</v>
      </c>
      <c r="E64" s="412">
        <v>349000</v>
      </c>
      <c r="F64" s="412">
        <v>349000</v>
      </c>
      <c r="G64" s="412">
        <v>711184</v>
      </c>
      <c r="H64" s="412">
        <v>387588</v>
      </c>
      <c r="I64" s="44"/>
      <c r="J64" s="226"/>
      <c r="K64" s="178"/>
      <c r="L64" s="157"/>
    </row>
    <row r="65" spans="1:12" ht="15.75" customHeight="1" x14ac:dyDescent="0.25">
      <c r="A65" s="411"/>
      <c r="B65" s="415"/>
      <c r="C65" s="413"/>
      <c r="D65" s="413"/>
      <c r="E65" s="413"/>
      <c r="F65" s="413"/>
      <c r="G65" s="413"/>
      <c r="H65" s="413"/>
      <c r="I65" s="44"/>
      <c r="J65" s="226"/>
      <c r="K65" s="178"/>
      <c r="L65" s="157"/>
    </row>
    <row r="66" spans="1:12" ht="15.75" customHeight="1" x14ac:dyDescent="0.25">
      <c r="A66" s="117" t="s">
        <v>383</v>
      </c>
      <c r="B66" s="61" t="s">
        <v>427</v>
      </c>
      <c r="C66" s="61">
        <f t="shared" ref="C66:H66" si="11">SUM(C62:C65)</f>
        <v>26458380</v>
      </c>
      <c r="D66" s="61">
        <f t="shared" si="11"/>
        <v>26458380</v>
      </c>
      <c r="E66" s="61">
        <f t="shared" si="11"/>
        <v>26807380</v>
      </c>
      <c r="F66" s="61">
        <f t="shared" si="11"/>
        <v>26807380</v>
      </c>
      <c r="G66" s="61">
        <f t="shared" si="11"/>
        <v>28443714</v>
      </c>
      <c r="H66" s="61">
        <f t="shared" si="11"/>
        <v>28120118</v>
      </c>
      <c r="I66" s="44"/>
      <c r="J66" s="161"/>
      <c r="K66" s="161"/>
      <c r="L66" s="161"/>
    </row>
    <row r="67" spans="1:12" x14ac:dyDescent="0.25">
      <c r="A67" s="117"/>
      <c r="B67" s="61" t="s">
        <v>384</v>
      </c>
      <c r="C67" s="61">
        <f t="shared" ref="C67:H67" si="12">C60+C66+C61</f>
        <v>26608380</v>
      </c>
      <c r="D67" s="61">
        <f t="shared" si="12"/>
        <v>26608380</v>
      </c>
      <c r="E67" s="61">
        <f t="shared" si="12"/>
        <v>26963380</v>
      </c>
      <c r="F67" s="61">
        <f t="shared" si="12"/>
        <v>26963380</v>
      </c>
      <c r="G67" s="61">
        <f t="shared" si="12"/>
        <v>28470078</v>
      </c>
      <c r="H67" s="61">
        <f t="shared" si="12"/>
        <v>28146482</v>
      </c>
      <c r="I67" s="44"/>
      <c r="J67" s="161"/>
      <c r="K67" s="161"/>
      <c r="L67" s="161"/>
    </row>
  </sheetData>
  <mergeCells count="22">
    <mergeCell ref="P7:R7"/>
    <mergeCell ref="S7:U7"/>
    <mergeCell ref="A1:F1"/>
    <mergeCell ref="A2:F2"/>
    <mergeCell ref="A3:F3"/>
    <mergeCell ref="A4:F4"/>
    <mergeCell ref="A62:A65"/>
    <mergeCell ref="C64:C65"/>
    <mergeCell ref="D62:D63"/>
    <mergeCell ref="D64:D65"/>
    <mergeCell ref="W22:X22"/>
    <mergeCell ref="B62:B63"/>
    <mergeCell ref="C62:C63"/>
    <mergeCell ref="B64:B65"/>
    <mergeCell ref="E62:E63"/>
    <mergeCell ref="E64:E65"/>
    <mergeCell ref="F62:F63"/>
    <mergeCell ref="F64:F65"/>
    <mergeCell ref="G62:G63"/>
    <mergeCell ref="H62:H63"/>
    <mergeCell ref="G64:G65"/>
    <mergeCell ref="H64:H65"/>
  </mergeCells>
  <phoneticPr fontId="12" type="noConversion"/>
  <pageMargins left="0.70866141732283472" right="0.70866141732283472" top="0.74803149606299213" bottom="0.74803149606299213" header="0.31496062992125984" footer="0.31496062992125984"/>
  <pageSetup paperSize="9" scale="65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37"/>
  <sheetViews>
    <sheetView topLeftCell="F124" workbookViewId="0">
      <selection activeCell="Q40" sqref="Q40"/>
    </sheetView>
  </sheetViews>
  <sheetFormatPr defaultRowHeight="15" x14ac:dyDescent="0.25"/>
  <cols>
    <col min="1" max="1" width="6.85546875" customWidth="1"/>
    <col min="2" max="2" width="38.85546875" customWidth="1"/>
    <col min="3" max="3" width="11.140625" customWidth="1"/>
    <col min="4" max="4" width="13.140625" customWidth="1"/>
    <col min="5" max="14" width="14.7109375" customWidth="1"/>
    <col min="16" max="16" width="18.28515625" customWidth="1"/>
    <col min="23" max="23" width="9.5703125" bestFit="1" customWidth="1"/>
  </cols>
  <sheetData>
    <row r="1" spans="1:28" x14ac:dyDescent="0.25">
      <c r="A1" s="401" t="s">
        <v>431</v>
      </c>
      <c r="B1" s="401"/>
      <c r="C1" s="401"/>
      <c r="D1" s="401"/>
      <c r="E1" s="401"/>
      <c r="F1" s="401"/>
      <c r="G1" s="224"/>
      <c r="H1" s="224"/>
      <c r="I1" s="234"/>
      <c r="J1" s="224"/>
      <c r="K1" s="224"/>
      <c r="L1" s="205"/>
      <c r="M1" s="176"/>
      <c r="N1" s="176"/>
    </row>
    <row r="2" spans="1:28" x14ac:dyDescent="0.25">
      <c r="A2" s="402" t="s">
        <v>591</v>
      </c>
      <c r="B2" s="402"/>
      <c r="C2" s="402"/>
      <c r="D2" s="402"/>
      <c r="E2" s="402"/>
      <c r="F2" s="402"/>
      <c r="G2" s="225"/>
      <c r="H2" s="225"/>
      <c r="I2" s="235"/>
      <c r="J2" s="225"/>
      <c r="K2" s="225"/>
      <c r="L2" s="206"/>
      <c r="M2" s="177"/>
      <c r="N2" s="177"/>
    </row>
    <row r="3" spans="1:28" x14ac:dyDescent="0.25">
      <c r="A3" s="401" t="s">
        <v>524</v>
      </c>
      <c r="B3" s="401"/>
      <c r="C3" s="401"/>
      <c r="D3" s="401"/>
      <c r="E3" s="401"/>
      <c r="F3" s="401"/>
      <c r="G3" s="224"/>
      <c r="H3" s="224"/>
      <c r="I3" s="234"/>
      <c r="J3" s="224"/>
      <c r="K3" s="224"/>
      <c r="L3" s="205"/>
      <c r="M3" s="176"/>
      <c r="N3" s="176"/>
    </row>
    <row r="4" spans="1:28" x14ac:dyDescent="0.25">
      <c r="A4" s="402" t="s">
        <v>432</v>
      </c>
      <c r="B4" s="402"/>
      <c r="C4" s="402"/>
      <c r="D4" s="402"/>
      <c r="E4" s="402"/>
      <c r="F4" s="402"/>
      <c r="G4" s="225"/>
      <c r="H4" s="225"/>
      <c r="I4" s="235"/>
      <c r="J4" s="225"/>
      <c r="K4" s="225"/>
      <c r="L4" s="206"/>
      <c r="M4" s="177"/>
      <c r="N4" s="177"/>
    </row>
    <row r="5" spans="1:28" x14ac:dyDescent="0.25">
      <c r="A5" s="71"/>
      <c r="B5" s="31"/>
      <c r="D5" s="35"/>
      <c r="E5" s="35"/>
      <c r="F5" s="35"/>
      <c r="G5" s="35" t="s">
        <v>455</v>
      </c>
      <c r="H5" s="35"/>
      <c r="I5" s="35"/>
      <c r="J5" s="35"/>
      <c r="K5" s="35"/>
      <c r="L5" s="35"/>
      <c r="M5" s="35"/>
      <c r="N5" s="35"/>
    </row>
    <row r="6" spans="1:28" x14ac:dyDescent="0.25">
      <c r="A6" s="71"/>
      <c r="B6" s="31"/>
      <c r="D6" s="158"/>
      <c r="E6" s="158"/>
      <c r="F6" s="158"/>
      <c r="G6" s="33" t="s">
        <v>386</v>
      </c>
      <c r="H6" s="158"/>
      <c r="I6" s="158"/>
      <c r="J6" s="158"/>
      <c r="K6" s="158"/>
      <c r="L6" s="158"/>
      <c r="M6" s="158"/>
      <c r="N6" s="158"/>
    </row>
    <row r="7" spans="1:28" s="4" customFormat="1" ht="28.5" x14ac:dyDescent="0.25">
      <c r="A7" s="261"/>
      <c r="B7" s="110" t="s">
        <v>1</v>
      </c>
      <c r="C7" s="110" t="s">
        <v>133</v>
      </c>
      <c r="D7" s="110" t="s">
        <v>459</v>
      </c>
      <c r="E7" s="110" t="s">
        <v>476</v>
      </c>
      <c r="F7" s="110" t="s">
        <v>489</v>
      </c>
      <c r="G7" s="110" t="s">
        <v>508</v>
      </c>
      <c r="H7" s="110" t="s">
        <v>506</v>
      </c>
      <c r="I7" s="159"/>
      <c r="J7" s="159"/>
      <c r="K7" s="159"/>
      <c r="L7" s="159"/>
      <c r="M7" s="159"/>
      <c r="N7" s="159"/>
    </row>
    <row r="8" spans="1:28" x14ac:dyDescent="0.25">
      <c r="A8" s="59" t="s">
        <v>199</v>
      </c>
      <c r="B8" s="9" t="s">
        <v>3</v>
      </c>
      <c r="C8" s="11">
        <v>7422500</v>
      </c>
      <c r="D8" s="11">
        <v>7422500</v>
      </c>
      <c r="E8" s="11">
        <v>7422500</v>
      </c>
      <c r="F8" s="11">
        <v>7422500</v>
      </c>
      <c r="G8" s="11">
        <v>6483524</v>
      </c>
      <c r="H8" s="11">
        <v>6483524</v>
      </c>
      <c r="I8" s="44"/>
      <c r="J8" s="44"/>
      <c r="K8" s="44"/>
      <c r="L8" s="44"/>
      <c r="M8" s="44"/>
      <c r="N8" s="44"/>
    </row>
    <row r="9" spans="1:28" x14ac:dyDescent="0.25">
      <c r="A9" s="59" t="s">
        <v>294</v>
      </c>
      <c r="B9" s="9" t="s">
        <v>420</v>
      </c>
      <c r="C9" s="11">
        <v>0</v>
      </c>
      <c r="D9" s="11">
        <v>0</v>
      </c>
      <c r="E9" s="11">
        <v>0</v>
      </c>
      <c r="F9" s="11">
        <v>0</v>
      </c>
      <c r="G9" s="11">
        <v>676692</v>
      </c>
      <c r="H9" s="11">
        <v>676692</v>
      </c>
      <c r="I9" s="44"/>
      <c r="J9" s="44"/>
      <c r="K9" s="44"/>
      <c r="L9" s="44"/>
      <c r="M9" s="44"/>
      <c r="N9" s="44"/>
    </row>
    <row r="10" spans="1:28" x14ac:dyDescent="0.25">
      <c r="A10" s="59" t="s">
        <v>370</v>
      </c>
      <c r="B10" s="9" t="s">
        <v>367</v>
      </c>
      <c r="C10" s="11">
        <v>0</v>
      </c>
      <c r="D10" s="11">
        <v>0</v>
      </c>
      <c r="E10" s="11">
        <v>0</v>
      </c>
      <c r="F10" s="11">
        <v>0</v>
      </c>
      <c r="G10" s="11">
        <v>0</v>
      </c>
      <c r="H10" s="11">
        <v>0</v>
      </c>
      <c r="I10" s="44"/>
      <c r="J10" s="44"/>
      <c r="K10" s="44"/>
      <c r="L10" s="44"/>
      <c r="M10" s="44"/>
      <c r="N10" s="44"/>
      <c r="V10" s="76"/>
      <c r="W10" s="76"/>
    </row>
    <row r="11" spans="1:28" x14ac:dyDescent="0.25">
      <c r="A11" s="59" t="s">
        <v>202</v>
      </c>
      <c r="B11" s="9" t="s">
        <v>117</v>
      </c>
      <c r="C11" s="11">
        <v>298020</v>
      </c>
      <c r="D11" s="11">
        <v>298020</v>
      </c>
      <c r="E11" s="11">
        <v>298020</v>
      </c>
      <c r="F11" s="11">
        <v>298020</v>
      </c>
      <c r="G11" s="11">
        <v>310438</v>
      </c>
      <c r="H11" s="11">
        <v>310438</v>
      </c>
      <c r="I11" s="44"/>
      <c r="J11" s="44"/>
      <c r="K11" s="44"/>
      <c r="L11" s="44"/>
      <c r="M11" s="44"/>
      <c r="N11" s="44"/>
      <c r="V11" s="76"/>
      <c r="W11" s="76"/>
      <c r="AB11" s="76"/>
    </row>
    <row r="12" spans="1:28" x14ac:dyDescent="0.25">
      <c r="A12" s="59" t="s">
        <v>203</v>
      </c>
      <c r="B12" s="9" t="s">
        <v>4</v>
      </c>
      <c r="C12" s="11">
        <v>100000</v>
      </c>
      <c r="D12" s="11">
        <v>100000</v>
      </c>
      <c r="E12" s="11">
        <v>100000</v>
      </c>
      <c r="F12" s="11">
        <v>100000</v>
      </c>
      <c r="G12" s="11">
        <v>90629</v>
      </c>
      <c r="H12" s="11">
        <v>90629</v>
      </c>
      <c r="I12" s="44"/>
      <c r="J12" s="44"/>
      <c r="K12" s="44"/>
      <c r="L12" s="44"/>
      <c r="M12" s="44"/>
      <c r="N12" s="44"/>
      <c r="V12" s="76"/>
      <c r="W12" s="76"/>
    </row>
    <row r="13" spans="1:28" x14ac:dyDescent="0.25">
      <c r="A13" s="59" t="s">
        <v>390</v>
      </c>
      <c r="B13" s="9" t="s">
        <v>241</v>
      </c>
      <c r="C13" s="11">
        <v>100000</v>
      </c>
      <c r="D13" s="11">
        <v>100000</v>
      </c>
      <c r="E13" s="11">
        <v>50000</v>
      </c>
      <c r="F13" s="11">
        <v>50000</v>
      </c>
      <c r="G13" s="11">
        <v>15400</v>
      </c>
      <c r="H13" s="11">
        <v>15400</v>
      </c>
      <c r="I13" s="44"/>
      <c r="J13" s="44"/>
      <c r="K13" s="44"/>
      <c r="L13" s="44"/>
      <c r="M13" s="44"/>
      <c r="N13" s="44"/>
      <c r="V13" s="76"/>
      <c r="W13" s="76"/>
    </row>
    <row r="14" spans="1:28" s="2" customFormat="1" x14ac:dyDescent="0.25">
      <c r="A14" s="60" t="s">
        <v>204</v>
      </c>
      <c r="B14" s="24" t="s">
        <v>5</v>
      </c>
      <c r="C14" s="13">
        <f>SUM(C8:C13)</f>
        <v>7920520</v>
      </c>
      <c r="D14" s="13">
        <f>SUM(D8:D13)</f>
        <v>7920520</v>
      </c>
      <c r="E14" s="13">
        <f>SUM(E8:E13)</f>
        <v>7870520</v>
      </c>
      <c r="F14" s="13">
        <f>SUM(F8:F13)</f>
        <v>7870520</v>
      </c>
      <c r="G14" s="13">
        <f>SUM(G8:G13)</f>
        <v>7576683</v>
      </c>
      <c r="H14" s="13">
        <v>7576683</v>
      </c>
      <c r="I14" s="44"/>
      <c r="J14" s="160"/>
      <c r="K14" s="160"/>
      <c r="L14" s="160"/>
      <c r="M14" s="160"/>
      <c r="N14" s="160"/>
      <c r="V14" s="107"/>
      <c r="W14" s="107"/>
    </row>
    <row r="15" spans="1:28" x14ac:dyDescent="0.25">
      <c r="A15" s="59" t="s">
        <v>205</v>
      </c>
      <c r="B15" s="20" t="s">
        <v>21</v>
      </c>
      <c r="C15" s="11">
        <f>'4.2.1 Szakmár'!C14+'4.2.2 Öregcsertő'!C14+'4.2.3 Újtelek'!C14+'4.2.4 Jegyző'!C14</f>
        <v>0</v>
      </c>
      <c r="D15" s="11">
        <f>'4.2.1 Szakmár'!D14+'4.2.2 Öregcsertő'!D14+'4.2.3 Újtelek'!E14+'4.2.4 Jegyző'!D14</f>
        <v>0</v>
      </c>
      <c r="E15" s="11">
        <f>'4.2.1 Szakmár'!N14+'4.2.2 Öregcsertő'!M14+'4.2.3 Újtelek'!N14+'4.2.4 Jegyző'!N14</f>
        <v>0</v>
      </c>
      <c r="F15" s="11">
        <v>0</v>
      </c>
      <c r="G15" s="11">
        <v>0</v>
      </c>
      <c r="H15" s="11">
        <v>0</v>
      </c>
      <c r="I15" s="44"/>
      <c r="J15" s="44"/>
      <c r="K15" s="44"/>
      <c r="L15" s="44"/>
      <c r="M15" s="44"/>
      <c r="N15" s="44"/>
    </row>
    <row r="16" spans="1:28" ht="30" x14ac:dyDescent="0.25">
      <c r="A16" s="59" t="s">
        <v>206</v>
      </c>
      <c r="B16" s="20" t="s">
        <v>230</v>
      </c>
      <c r="C16" s="11">
        <v>0</v>
      </c>
      <c r="D16" s="11">
        <v>0</v>
      </c>
      <c r="E16" s="11">
        <v>0</v>
      </c>
      <c r="F16" s="11">
        <v>0</v>
      </c>
      <c r="G16" s="11">
        <v>750000</v>
      </c>
      <c r="H16" s="11">
        <v>750000</v>
      </c>
      <c r="I16" s="44"/>
      <c r="J16" s="44"/>
      <c r="K16" s="44"/>
      <c r="L16" s="44"/>
      <c r="M16" s="44"/>
      <c r="N16" s="44"/>
    </row>
    <row r="17" spans="1:17" ht="30" x14ac:dyDescent="0.25">
      <c r="A17" s="59" t="s">
        <v>207</v>
      </c>
      <c r="B17" s="20" t="s">
        <v>231</v>
      </c>
      <c r="C17" s="11">
        <f>'4.2.1 Szakmár'!C16+'4.2.2 Öregcsertő'!C16+'4.2.3 Újtelek'!C16+'4.2.4 Jegyző'!C16</f>
        <v>0</v>
      </c>
      <c r="D17" s="11">
        <f>'4.2.1 Szakmár'!D16+'4.2.2 Öregcsertő'!D16+'4.2.3 Újtelek'!E16+'4.2.4 Jegyző'!D16</f>
        <v>0</v>
      </c>
      <c r="E17" s="11">
        <f>'4.2.1 Szakmár'!N16+'4.2.2 Öregcsertő'!M16+'4.2.3 Újtelek'!N16+'4.2.4 Jegyző'!N16</f>
        <v>0</v>
      </c>
      <c r="F17" s="11">
        <v>0</v>
      </c>
      <c r="G17" s="11">
        <v>0</v>
      </c>
      <c r="H17" s="11">
        <v>0</v>
      </c>
      <c r="I17" s="44"/>
      <c r="J17" s="44"/>
      <c r="K17" s="44"/>
      <c r="L17" s="44"/>
      <c r="M17" s="44"/>
      <c r="N17" s="44"/>
    </row>
    <row r="18" spans="1:17" x14ac:dyDescent="0.25">
      <c r="A18" s="60" t="s">
        <v>208</v>
      </c>
      <c r="B18" s="24" t="s">
        <v>22</v>
      </c>
      <c r="C18" s="13">
        <f>SUM(C15:C17)</f>
        <v>0</v>
      </c>
      <c r="D18" s="13">
        <f>SUM(D15:D17)</f>
        <v>0</v>
      </c>
      <c r="E18" s="13">
        <f>SUM(E15:E17)</f>
        <v>0</v>
      </c>
      <c r="F18" s="13">
        <f>SUM(F15:F17)</f>
        <v>0</v>
      </c>
      <c r="G18" s="13">
        <f>SUM(G15:G17)</f>
        <v>750000</v>
      </c>
      <c r="H18" s="13">
        <v>750000</v>
      </c>
      <c r="I18" s="44"/>
      <c r="J18" s="160"/>
      <c r="K18" s="160"/>
      <c r="L18" s="160"/>
      <c r="M18" s="160"/>
      <c r="N18" s="160"/>
    </row>
    <row r="19" spans="1:17" x14ac:dyDescent="0.25">
      <c r="A19" s="61" t="s">
        <v>209</v>
      </c>
      <c r="B19" s="21" t="s">
        <v>5</v>
      </c>
      <c r="C19" s="16">
        <f>C14+C18</f>
        <v>7920520</v>
      </c>
      <c r="D19" s="16">
        <f>D14+D18</f>
        <v>7920520</v>
      </c>
      <c r="E19" s="16">
        <f>E14+E18</f>
        <v>7870520</v>
      </c>
      <c r="F19" s="16">
        <f>F14+F18</f>
        <v>7870520</v>
      </c>
      <c r="G19" s="16">
        <f>G14+G18</f>
        <v>8326683</v>
      </c>
      <c r="H19" s="16">
        <v>8326683</v>
      </c>
      <c r="I19" s="44"/>
      <c r="J19" s="44"/>
      <c r="K19" s="44"/>
      <c r="L19" s="44"/>
      <c r="M19" s="44"/>
      <c r="N19" s="44"/>
      <c r="Q19" s="76"/>
    </row>
    <row r="20" spans="1:17" x14ac:dyDescent="0.25">
      <c r="A20" s="59" t="s">
        <v>210</v>
      </c>
      <c r="B20" s="20" t="s">
        <v>232</v>
      </c>
      <c r="C20" s="11">
        <v>1632950</v>
      </c>
      <c r="D20" s="11">
        <v>1632950</v>
      </c>
      <c r="E20" s="11">
        <v>1632950</v>
      </c>
      <c r="F20" s="11">
        <v>1632950</v>
      </c>
      <c r="G20" s="11">
        <v>1727137</v>
      </c>
      <c r="H20" s="11">
        <v>1727137</v>
      </c>
      <c r="I20" s="44"/>
      <c r="J20" s="44"/>
      <c r="K20" s="44"/>
      <c r="L20" s="44"/>
      <c r="M20" s="44"/>
      <c r="N20" s="44"/>
      <c r="Q20" s="76"/>
    </row>
    <row r="21" spans="1:17" x14ac:dyDescent="0.25">
      <c r="A21" s="59" t="s">
        <v>211</v>
      </c>
      <c r="B21" s="20" t="s">
        <v>233</v>
      </c>
      <c r="C21" s="11">
        <v>0</v>
      </c>
      <c r="D21" s="11">
        <v>0</v>
      </c>
      <c r="E21" s="11">
        <v>0</v>
      </c>
      <c r="F21" s="11">
        <v>0</v>
      </c>
      <c r="G21" s="11">
        <v>0</v>
      </c>
      <c r="H21" s="11">
        <v>0</v>
      </c>
      <c r="I21" s="44"/>
      <c r="J21" s="44"/>
      <c r="K21" s="44"/>
      <c r="L21" s="44"/>
      <c r="M21" s="44"/>
      <c r="N21" s="44"/>
      <c r="Q21" s="76"/>
    </row>
    <row r="22" spans="1:17" x14ac:dyDescent="0.25">
      <c r="A22" s="59" t="s">
        <v>212</v>
      </c>
      <c r="B22" s="20" t="s">
        <v>234</v>
      </c>
      <c r="C22" s="11">
        <v>55000</v>
      </c>
      <c r="D22" s="11">
        <v>55000</v>
      </c>
      <c r="E22" s="11">
        <v>55000</v>
      </c>
      <c r="F22" s="11">
        <v>55000</v>
      </c>
      <c r="G22" s="11">
        <v>65731</v>
      </c>
      <c r="H22" s="11">
        <v>65731</v>
      </c>
      <c r="I22" s="44"/>
      <c r="J22" s="44"/>
      <c r="K22" s="44"/>
      <c r="L22" s="44"/>
      <c r="M22" s="44"/>
      <c r="N22" s="44"/>
    </row>
    <row r="23" spans="1:17" x14ac:dyDescent="0.25">
      <c r="A23" s="59" t="s">
        <v>235</v>
      </c>
      <c r="B23" s="20" t="s">
        <v>236</v>
      </c>
      <c r="C23" s="11">
        <v>200000</v>
      </c>
      <c r="D23" s="11">
        <v>200000</v>
      </c>
      <c r="E23" s="11">
        <v>100000</v>
      </c>
      <c r="F23" s="11">
        <v>100000</v>
      </c>
      <c r="G23" s="11">
        <v>0</v>
      </c>
      <c r="H23" s="11">
        <v>0</v>
      </c>
      <c r="I23" s="44"/>
      <c r="J23" s="44"/>
      <c r="K23" s="44"/>
      <c r="L23" s="44"/>
      <c r="M23" s="44"/>
      <c r="N23" s="44"/>
    </row>
    <row r="24" spans="1:17" x14ac:dyDescent="0.25">
      <c r="A24" s="59" t="s">
        <v>213</v>
      </c>
      <c r="B24" s="20" t="s">
        <v>237</v>
      </c>
      <c r="C24" s="11">
        <v>55000</v>
      </c>
      <c r="D24" s="11">
        <v>55000</v>
      </c>
      <c r="E24" s="11">
        <v>55000</v>
      </c>
      <c r="F24" s="11">
        <v>55000</v>
      </c>
      <c r="G24" s="11">
        <v>64797</v>
      </c>
      <c r="H24" s="11">
        <v>64797</v>
      </c>
      <c r="I24" s="44"/>
      <c r="J24" s="44"/>
      <c r="K24" s="44"/>
      <c r="L24" s="44"/>
      <c r="M24" s="44"/>
      <c r="N24" s="44"/>
    </row>
    <row r="25" spans="1:17" x14ac:dyDescent="0.25">
      <c r="A25" s="61" t="s">
        <v>214</v>
      </c>
      <c r="B25" s="26" t="s">
        <v>238</v>
      </c>
      <c r="C25" s="16">
        <f>SUM(C20:C24)</f>
        <v>1942950</v>
      </c>
      <c r="D25" s="16">
        <f>SUM(D20:D24)</f>
        <v>1942950</v>
      </c>
      <c r="E25" s="16">
        <f>SUM(E20:E24)</f>
        <v>1842950</v>
      </c>
      <c r="F25" s="16">
        <f>SUM(F20:F24)</f>
        <v>1842950</v>
      </c>
      <c r="G25" s="16">
        <f>SUM(G20:G24)</f>
        <v>1857665</v>
      </c>
      <c r="H25" s="16">
        <v>1857665</v>
      </c>
      <c r="I25" s="44"/>
      <c r="J25" s="44"/>
      <c r="K25" s="44"/>
      <c r="L25" s="44"/>
      <c r="M25" s="44"/>
      <c r="N25" s="44"/>
    </row>
    <row r="26" spans="1:17" x14ac:dyDescent="0.25">
      <c r="A26" s="59" t="s">
        <v>239</v>
      </c>
      <c r="B26" s="62" t="s">
        <v>7</v>
      </c>
      <c r="C26" s="11">
        <v>0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44"/>
      <c r="J26" s="44"/>
      <c r="K26" s="44"/>
      <c r="L26" s="44"/>
      <c r="M26" s="44"/>
      <c r="N26" s="44"/>
    </row>
    <row r="27" spans="1:17" x14ac:dyDescent="0.25">
      <c r="A27" s="59" t="s">
        <v>215</v>
      </c>
      <c r="B27" s="62" t="s">
        <v>416</v>
      </c>
      <c r="C27" s="11">
        <v>10000000</v>
      </c>
      <c r="D27" s="11">
        <v>10000000</v>
      </c>
      <c r="E27" s="11">
        <v>10000000</v>
      </c>
      <c r="F27" s="11">
        <v>10000000</v>
      </c>
      <c r="G27" s="11">
        <v>0</v>
      </c>
      <c r="H27" s="11">
        <v>0</v>
      </c>
      <c r="I27" s="44"/>
      <c r="J27" s="44"/>
      <c r="K27" s="44"/>
      <c r="L27" s="44"/>
      <c r="M27" s="44"/>
      <c r="N27" s="44"/>
    </row>
    <row r="28" spans="1:17" x14ac:dyDescent="0.25">
      <c r="A28" s="59" t="s">
        <v>215</v>
      </c>
      <c r="B28" s="9" t="s">
        <v>417</v>
      </c>
      <c r="C28" s="11">
        <v>1600000</v>
      </c>
      <c r="D28" s="11">
        <v>1600000</v>
      </c>
      <c r="E28" s="11">
        <v>1500000</v>
      </c>
      <c r="F28" s="11">
        <v>1500000</v>
      </c>
      <c r="G28" s="11">
        <v>12654417</v>
      </c>
      <c r="H28" s="11">
        <v>12261920</v>
      </c>
      <c r="I28" s="44"/>
      <c r="J28" s="44"/>
      <c r="K28" s="44"/>
      <c r="L28" s="44"/>
      <c r="M28" s="44"/>
      <c r="N28" s="44"/>
    </row>
    <row r="29" spans="1:17" s="58" customFormat="1" x14ac:dyDescent="0.25">
      <c r="A29" s="60" t="s">
        <v>216</v>
      </c>
      <c r="B29" s="24" t="s">
        <v>9</v>
      </c>
      <c r="C29" s="13">
        <f>SUM(C26:C28)</f>
        <v>11600000</v>
      </c>
      <c r="D29" s="13">
        <f>SUM(D26:D28)</f>
        <v>11600000</v>
      </c>
      <c r="E29" s="13">
        <f>SUM(E26:E28)</f>
        <v>11500000</v>
      </c>
      <c r="F29" s="13">
        <f>SUM(F26:F28)</f>
        <v>11500000</v>
      </c>
      <c r="G29" s="13">
        <f>SUM(G26:G28)</f>
        <v>12654417</v>
      </c>
      <c r="H29" s="13">
        <v>12261920</v>
      </c>
      <c r="I29" s="44"/>
      <c r="J29" s="44"/>
      <c r="K29" s="160"/>
      <c r="L29" s="160"/>
      <c r="M29" s="160"/>
      <c r="N29" s="160"/>
    </row>
    <row r="30" spans="1:17" x14ac:dyDescent="0.25">
      <c r="A30" s="59" t="s">
        <v>217</v>
      </c>
      <c r="B30" s="20" t="s">
        <v>10</v>
      </c>
      <c r="C30" s="11">
        <v>150000</v>
      </c>
      <c r="D30" s="11">
        <v>150000</v>
      </c>
      <c r="E30" s="11">
        <v>200000</v>
      </c>
      <c r="F30" s="11">
        <v>200000</v>
      </c>
      <c r="G30" s="11">
        <v>182880</v>
      </c>
      <c r="H30" s="11">
        <v>182880</v>
      </c>
      <c r="I30" s="44"/>
      <c r="J30" s="44"/>
      <c r="K30" s="44"/>
      <c r="L30" s="44"/>
      <c r="M30" s="44"/>
      <c r="N30" s="44"/>
    </row>
    <row r="31" spans="1:17" x14ac:dyDescent="0.25">
      <c r="A31" s="59" t="s">
        <v>218</v>
      </c>
      <c r="B31" s="20" t="s">
        <v>11</v>
      </c>
      <c r="C31" s="11">
        <v>30000</v>
      </c>
      <c r="D31" s="11">
        <v>30000</v>
      </c>
      <c r="E31" s="11">
        <v>30000</v>
      </c>
      <c r="F31" s="11">
        <v>30000</v>
      </c>
      <c r="G31" s="11">
        <v>29210</v>
      </c>
      <c r="H31" s="11">
        <v>29210</v>
      </c>
      <c r="I31" s="44"/>
      <c r="J31" s="44"/>
      <c r="K31" s="44"/>
      <c r="L31" s="44"/>
      <c r="M31" s="44"/>
      <c r="N31" s="44"/>
    </row>
    <row r="32" spans="1:17" s="58" customFormat="1" x14ac:dyDescent="0.25">
      <c r="A32" s="60" t="s">
        <v>219</v>
      </c>
      <c r="B32" s="24" t="s">
        <v>12</v>
      </c>
      <c r="C32" s="13">
        <f>SUM(C30:C31)</f>
        <v>180000</v>
      </c>
      <c r="D32" s="13">
        <f>SUM(D30:D31)</f>
        <v>180000</v>
      </c>
      <c r="E32" s="13">
        <f>SUM(E30:E31)</f>
        <v>230000</v>
      </c>
      <c r="F32" s="13">
        <f>SUM(F30:F31)</f>
        <v>230000</v>
      </c>
      <c r="G32" s="13">
        <f>SUM(G30:G31)</f>
        <v>212090</v>
      </c>
      <c r="H32" s="13">
        <v>212090</v>
      </c>
      <c r="I32" s="44"/>
      <c r="J32" s="44"/>
      <c r="K32" s="160"/>
      <c r="L32" s="160"/>
      <c r="M32" s="160"/>
      <c r="N32" s="160"/>
    </row>
    <row r="33" spans="1:14" x14ac:dyDescent="0.25">
      <c r="A33" s="59" t="s">
        <v>220</v>
      </c>
      <c r="B33" s="20" t="s">
        <v>13</v>
      </c>
      <c r="C33" s="11">
        <v>1500000</v>
      </c>
      <c r="D33" s="11">
        <v>1500000</v>
      </c>
      <c r="E33" s="11">
        <v>1500000</v>
      </c>
      <c r="F33" s="11">
        <v>1500000</v>
      </c>
      <c r="G33" s="11">
        <v>1370440</v>
      </c>
      <c r="H33" s="11">
        <v>1370440</v>
      </c>
      <c r="I33" s="44"/>
      <c r="J33" s="44"/>
      <c r="K33" s="44"/>
      <c r="L33" s="44"/>
      <c r="M33" s="44"/>
      <c r="N33" s="44"/>
    </row>
    <row r="34" spans="1:14" x14ac:dyDescent="0.25">
      <c r="A34" s="59" t="s">
        <v>300</v>
      </c>
      <c r="B34" s="9" t="s">
        <v>14</v>
      </c>
      <c r="C34" s="11">
        <v>0</v>
      </c>
      <c r="D34" s="11">
        <v>0</v>
      </c>
      <c r="E34" s="11">
        <v>0</v>
      </c>
      <c r="F34" s="11">
        <v>0</v>
      </c>
      <c r="G34" s="11">
        <v>0</v>
      </c>
      <c r="H34" s="11">
        <v>0</v>
      </c>
      <c r="I34" s="44"/>
      <c r="J34" s="44"/>
      <c r="K34" s="44"/>
      <c r="L34" s="44"/>
      <c r="M34" s="44"/>
      <c r="N34" s="44"/>
    </row>
    <row r="35" spans="1:14" x14ac:dyDescent="0.25">
      <c r="A35" s="59" t="s">
        <v>221</v>
      </c>
      <c r="B35" s="9" t="s">
        <v>242</v>
      </c>
      <c r="C35" s="11">
        <v>200000</v>
      </c>
      <c r="D35" s="11">
        <v>200000</v>
      </c>
      <c r="E35" s="11">
        <v>150000</v>
      </c>
      <c r="F35" s="11">
        <v>150000</v>
      </c>
      <c r="G35" s="11">
        <v>134300</v>
      </c>
      <c r="H35" s="11">
        <v>134300</v>
      </c>
      <c r="I35" s="44"/>
      <c r="J35" s="44"/>
      <c r="K35" s="44"/>
      <c r="L35" s="44"/>
      <c r="M35" s="44"/>
      <c r="N35" s="208"/>
    </row>
    <row r="36" spans="1:14" x14ac:dyDescent="0.25">
      <c r="A36" s="59" t="s">
        <v>418</v>
      </c>
      <c r="B36" s="9" t="s">
        <v>279</v>
      </c>
      <c r="C36" s="11">
        <v>0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44"/>
      <c r="J36" s="44"/>
      <c r="K36" s="44"/>
      <c r="L36" s="44"/>
      <c r="M36" s="44"/>
      <c r="N36" s="208"/>
    </row>
    <row r="37" spans="1:14" ht="30" x14ac:dyDescent="0.25">
      <c r="A37" s="59" t="s">
        <v>375</v>
      </c>
      <c r="B37" s="9" t="s">
        <v>376</v>
      </c>
      <c r="C37" s="11"/>
      <c r="D37" s="11"/>
      <c r="E37" s="11"/>
      <c r="F37" s="11"/>
      <c r="G37" s="11"/>
      <c r="H37" s="11"/>
      <c r="I37" s="44"/>
      <c r="J37" s="44"/>
      <c r="K37" s="44"/>
      <c r="L37" s="44"/>
      <c r="M37" s="44"/>
      <c r="N37" s="208"/>
    </row>
    <row r="38" spans="1:14" x14ac:dyDescent="0.25">
      <c r="A38" s="59" t="s">
        <v>391</v>
      </c>
      <c r="B38" s="9" t="s">
        <v>15</v>
      </c>
      <c r="C38" s="11">
        <v>1100000</v>
      </c>
      <c r="D38" s="11">
        <v>1100000</v>
      </c>
      <c r="E38" s="11">
        <v>609000</v>
      </c>
      <c r="F38" s="11">
        <v>609000</v>
      </c>
      <c r="G38" s="11">
        <v>386886</v>
      </c>
      <c r="H38" s="11">
        <v>386886</v>
      </c>
      <c r="I38" s="44"/>
      <c r="J38" s="44"/>
      <c r="K38" s="44"/>
      <c r="L38" s="44"/>
      <c r="M38" s="44"/>
      <c r="N38" s="208"/>
    </row>
    <row r="39" spans="1:14" x14ac:dyDescent="0.25">
      <c r="A39" s="60" t="s">
        <v>222</v>
      </c>
      <c r="B39" s="24" t="s">
        <v>16</v>
      </c>
      <c r="C39" s="13">
        <f>SUM(C33:C38)</f>
        <v>2800000</v>
      </c>
      <c r="D39" s="13">
        <f>SUM(D33:D38)</f>
        <v>2800000</v>
      </c>
      <c r="E39" s="13">
        <f>SUM(E33:E38)</f>
        <v>2259000</v>
      </c>
      <c r="F39" s="13">
        <f>SUM(F33:F38)</f>
        <v>2259000</v>
      </c>
      <c r="G39" s="13">
        <f>SUM(G33:G38)</f>
        <v>1891626</v>
      </c>
      <c r="H39" s="13">
        <v>1891626</v>
      </c>
      <c r="I39" s="44"/>
      <c r="J39" s="44"/>
      <c r="K39" s="160"/>
      <c r="L39" s="160"/>
      <c r="M39" s="160"/>
      <c r="N39" s="209"/>
    </row>
    <row r="40" spans="1:14" x14ac:dyDescent="0.25">
      <c r="A40" s="60" t="s">
        <v>223</v>
      </c>
      <c r="B40" s="24" t="s">
        <v>120</v>
      </c>
      <c r="C40" s="13">
        <v>10000</v>
      </c>
      <c r="D40" s="13">
        <v>10000</v>
      </c>
      <c r="E40" s="13">
        <v>10000</v>
      </c>
      <c r="F40" s="13">
        <v>10000</v>
      </c>
      <c r="G40" s="13">
        <v>0</v>
      </c>
      <c r="H40" s="13">
        <v>0</v>
      </c>
      <c r="I40" s="44"/>
      <c r="J40" s="44"/>
      <c r="K40" s="160"/>
      <c r="L40" s="160"/>
      <c r="M40" s="160"/>
      <c r="N40" s="209"/>
    </row>
    <row r="41" spans="1:14" x14ac:dyDescent="0.25">
      <c r="A41" s="59" t="s">
        <v>224</v>
      </c>
      <c r="B41" s="20" t="s">
        <v>229</v>
      </c>
      <c r="C41" s="11">
        <v>3600000</v>
      </c>
      <c r="D41" s="11">
        <v>3600000</v>
      </c>
      <c r="E41" s="11">
        <v>3600000</v>
      </c>
      <c r="F41" s="11">
        <v>3600000</v>
      </c>
      <c r="G41" s="11">
        <v>2927283</v>
      </c>
      <c r="H41" s="11">
        <v>2832721</v>
      </c>
      <c r="I41" s="44"/>
      <c r="J41" s="44"/>
      <c r="K41" s="44"/>
      <c r="L41" s="44"/>
      <c r="M41" s="44"/>
      <c r="N41" s="208"/>
    </row>
    <row r="42" spans="1:14" x14ac:dyDescent="0.25">
      <c r="A42" s="59" t="s">
        <v>307</v>
      </c>
      <c r="B42" s="20" t="s">
        <v>477</v>
      </c>
      <c r="C42" s="11">
        <v>0</v>
      </c>
      <c r="D42" s="11">
        <v>0</v>
      </c>
      <c r="E42" s="11">
        <v>391000</v>
      </c>
      <c r="F42" s="11">
        <v>643000</v>
      </c>
      <c r="G42" s="11">
        <v>825000</v>
      </c>
      <c r="H42" s="11">
        <v>825000</v>
      </c>
      <c r="I42" s="44"/>
      <c r="J42" s="44"/>
      <c r="K42" s="44"/>
      <c r="L42" s="44"/>
      <c r="M42" s="44"/>
      <c r="N42" s="44"/>
    </row>
    <row r="43" spans="1:14" x14ac:dyDescent="0.25">
      <c r="A43" s="59" t="s">
        <v>226</v>
      </c>
      <c r="B43" s="20" t="s">
        <v>227</v>
      </c>
      <c r="C43" s="11">
        <v>10000</v>
      </c>
      <c r="D43" s="11">
        <v>10000</v>
      </c>
      <c r="E43" s="11">
        <v>5000</v>
      </c>
      <c r="F43" s="11">
        <v>5000</v>
      </c>
      <c r="G43" s="11">
        <v>745</v>
      </c>
      <c r="H43" s="11">
        <v>745</v>
      </c>
      <c r="I43" s="44"/>
      <c r="J43" s="44"/>
      <c r="K43" s="44"/>
      <c r="L43" s="44"/>
      <c r="M43" s="44"/>
      <c r="N43" s="44"/>
    </row>
    <row r="44" spans="1:14" x14ac:dyDescent="0.25">
      <c r="A44" s="60" t="s">
        <v>228</v>
      </c>
      <c r="B44" s="24" t="s">
        <v>227</v>
      </c>
      <c r="C44" s="13">
        <f t="shared" ref="C44:H44" si="0">SUM(C41:C43)</f>
        <v>3610000</v>
      </c>
      <c r="D44" s="13">
        <f t="shared" si="0"/>
        <v>3610000</v>
      </c>
      <c r="E44" s="13">
        <f t="shared" si="0"/>
        <v>3996000</v>
      </c>
      <c r="F44" s="13">
        <f t="shared" si="0"/>
        <v>4248000</v>
      </c>
      <c r="G44" s="13">
        <f t="shared" si="0"/>
        <v>3753028</v>
      </c>
      <c r="H44" s="13">
        <f t="shared" si="0"/>
        <v>3658466</v>
      </c>
      <c r="I44" s="44"/>
      <c r="J44" s="160"/>
      <c r="K44" s="160"/>
      <c r="L44" s="160"/>
      <c r="M44" s="160"/>
      <c r="N44" s="160"/>
    </row>
    <row r="45" spans="1:14" x14ac:dyDescent="0.25">
      <c r="A45" s="61" t="s">
        <v>225</v>
      </c>
      <c r="B45" s="21" t="s">
        <v>116</v>
      </c>
      <c r="C45" s="16">
        <f t="shared" ref="C45:H45" si="1">C29+C32+C39+C40+C44</f>
        <v>18200000</v>
      </c>
      <c r="D45" s="16">
        <f t="shared" si="1"/>
        <v>18200000</v>
      </c>
      <c r="E45" s="16">
        <f t="shared" si="1"/>
        <v>17995000</v>
      </c>
      <c r="F45" s="16">
        <f t="shared" si="1"/>
        <v>18247000</v>
      </c>
      <c r="G45" s="16">
        <f t="shared" si="1"/>
        <v>18511161</v>
      </c>
      <c r="H45" s="16">
        <f t="shared" si="1"/>
        <v>18024102</v>
      </c>
      <c r="I45" s="44"/>
      <c r="J45" s="44"/>
      <c r="K45" s="44"/>
      <c r="L45" s="44"/>
      <c r="M45" s="44"/>
      <c r="N45" s="44"/>
    </row>
    <row r="46" spans="1:14" x14ac:dyDescent="0.25">
      <c r="A46" s="61" t="s">
        <v>348</v>
      </c>
      <c r="B46" s="21" t="s">
        <v>315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44"/>
      <c r="J46" s="44"/>
      <c r="K46" s="44"/>
      <c r="L46" s="44"/>
      <c r="M46" s="44"/>
      <c r="N46" s="44"/>
    </row>
    <row r="47" spans="1:14" x14ac:dyDescent="0.25">
      <c r="A47" s="59" t="s">
        <v>318</v>
      </c>
      <c r="B47" s="20" t="s">
        <v>29</v>
      </c>
      <c r="C47" s="11"/>
      <c r="D47" s="11"/>
      <c r="E47" s="11"/>
      <c r="F47" s="11">
        <v>27953</v>
      </c>
      <c r="G47" s="11">
        <v>27953</v>
      </c>
      <c r="H47" s="11">
        <v>27953</v>
      </c>
      <c r="I47" s="44"/>
      <c r="J47" s="44"/>
      <c r="K47" s="44"/>
      <c r="L47" s="44"/>
      <c r="M47" s="44"/>
      <c r="N47" s="44"/>
    </row>
    <row r="48" spans="1:14" x14ac:dyDescent="0.25">
      <c r="A48" s="59" t="s">
        <v>319</v>
      </c>
      <c r="B48" s="20" t="s">
        <v>320</v>
      </c>
      <c r="C48" s="11">
        <v>2500000</v>
      </c>
      <c r="D48" s="11">
        <v>2500000</v>
      </c>
      <c r="E48" s="11">
        <v>2500000</v>
      </c>
      <c r="F48" s="11">
        <v>2472047</v>
      </c>
      <c r="G48" s="11">
        <v>3225028</v>
      </c>
      <c r="H48" s="11">
        <v>3225028</v>
      </c>
      <c r="I48" s="44"/>
      <c r="J48" s="44"/>
      <c r="K48" s="44"/>
      <c r="L48" s="44"/>
      <c r="M48" s="44"/>
      <c r="N48" s="44"/>
    </row>
    <row r="49" spans="1:14" x14ac:dyDescent="0.25">
      <c r="A49" s="59" t="s">
        <v>321</v>
      </c>
      <c r="B49" s="20" t="s">
        <v>355</v>
      </c>
      <c r="C49" s="11">
        <v>675000</v>
      </c>
      <c r="D49" s="11">
        <v>675000</v>
      </c>
      <c r="E49" s="11">
        <v>675000</v>
      </c>
      <c r="F49" s="11">
        <v>675000</v>
      </c>
      <c r="G49" s="11">
        <v>751406</v>
      </c>
      <c r="H49" s="11">
        <v>751406</v>
      </c>
      <c r="I49" s="44"/>
      <c r="J49" s="44"/>
      <c r="K49" s="44"/>
      <c r="L49" s="44"/>
      <c r="M49" s="44"/>
      <c r="N49" s="44"/>
    </row>
    <row r="50" spans="1:14" x14ac:dyDescent="0.25">
      <c r="A50" s="61" t="s">
        <v>356</v>
      </c>
      <c r="B50" s="21" t="s">
        <v>357</v>
      </c>
      <c r="C50" s="11">
        <f>SUM(C48:C49)</f>
        <v>3175000</v>
      </c>
      <c r="D50" s="11">
        <f>SUM(D48:D49)</f>
        <v>3175000</v>
      </c>
      <c r="E50" s="11">
        <f>SUM(E48:E49)</f>
        <v>3175000</v>
      </c>
      <c r="F50" s="11">
        <f>SUM(F47:F49)</f>
        <v>3175000</v>
      </c>
      <c r="G50" s="11">
        <f>SUM(G47:G49)</f>
        <v>4004387</v>
      </c>
      <c r="H50" s="11">
        <v>4004387</v>
      </c>
      <c r="I50" s="44"/>
      <c r="J50" s="44"/>
      <c r="K50" s="44"/>
      <c r="L50" s="44"/>
      <c r="M50" s="44"/>
      <c r="N50" s="44"/>
    </row>
    <row r="51" spans="1:14" x14ac:dyDescent="0.25">
      <c r="A51" s="59"/>
      <c r="B51" s="21" t="s">
        <v>115</v>
      </c>
      <c r="C51" s="16">
        <f t="shared" ref="C51:H51" si="2">C19+C25+C45+C50</f>
        <v>31238470</v>
      </c>
      <c r="D51" s="16">
        <f t="shared" si="2"/>
        <v>31238470</v>
      </c>
      <c r="E51" s="16">
        <f t="shared" si="2"/>
        <v>30883470</v>
      </c>
      <c r="F51" s="16">
        <f t="shared" si="2"/>
        <v>31135470</v>
      </c>
      <c r="G51" s="16">
        <f t="shared" si="2"/>
        <v>32699896</v>
      </c>
      <c r="H51" s="16">
        <f t="shared" si="2"/>
        <v>32212837</v>
      </c>
      <c r="I51" s="44"/>
      <c r="J51" s="49"/>
      <c r="K51" s="49"/>
      <c r="L51" s="49"/>
      <c r="M51" s="49"/>
      <c r="N51" s="49"/>
    </row>
    <row r="52" spans="1:14" x14ac:dyDescent="0.25">
      <c r="A52" s="112"/>
      <c r="B52" s="113"/>
      <c r="C52" s="49"/>
      <c r="D52" s="49"/>
      <c r="E52" s="49"/>
      <c r="F52" s="49"/>
      <c r="G52" s="49"/>
      <c r="H52" s="49"/>
      <c r="I52" s="44"/>
      <c r="J52" s="49"/>
      <c r="K52" s="49"/>
      <c r="L52" s="49"/>
      <c r="M52" s="49"/>
      <c r="N52" s="49"/>
    </row>
    <row r="53" spans="1:14" x14ac:dyDescent="0.25">
      <c r="A53" s="112"/>
      <c r="B53" s="113"/>
      <c r="C53" s="49"/>
      <c r="D53" s="49"/>
      <c r="E53" s="49"/>
      <c r="F53" s="49"/>
      <c r="G53" s="49"/>
      <c r="H53" s="49"/>
      <c r="I53" s="44"/>
      <c r="J53" s="49"/>
      <c r="K53" s="49"/>
      <c r="L53" s="49"/>
      <c r="M53" s="49"/>
      <c r="N53" s="49"/>
    </row>
    <row r="54" spans="1:14" x14ac:dyDescent="0.25">
      <c r="A54" s="59" t="s">
        <v>269</v>
      </c>
      <c r="B54" s="20" t="s">
        <v>71</v>
      </c>
      <c r="C54" s="11">
        <v>2300000</v>
      </c>
      <c r="D54" s="11">
        <v>2300000</v>
      </c>
      <c r="E54" s="11">
        <v>2300000</v>
      </c>
      <c r="F54" s="11">
        <v>2300000</v>
      </c>
      <c r="G54" s="11">
        <v>3104201</v>
      </c>
      <c r="H54" s="11">
        <v>3060029</v>
      </c>
      <c r="I54" s="44"/>
      <c r="J54" s="44"/>
      <c r="K54" s="44"/>
      <c r="L54" s="44"/>
      <c r="M54" s="44"/>
      <c r="N54" s="44"/>
    </row>
    <row r="55" spans="1:14" x14ac:dyDescent="0.25">
      <c r="A55" s="59" t="s">
        <v>282</v>
      </c>
      <c r="B55" s="20" t="s">
        <v>78</v>
      </c>
      <c r="C55" s="11">
        <v>3700000</v>
      </c>
      <c r="D55" s="11">
        <v>3700000</v>
      </c>
      <c r="E55" s="11">
        <v>3700000</v>
      </c>
      <c r="F55" s="11">
        <v>3700000</v>
      </c>
      <c r="G55" s="11">
        <v>4235145</v>
      </c>
      <c r="H55" s="11">
        <v>4118102</v>
      </c>
      <c r="I55" s="44"/>
      <c r="J55" s="44"/>
      <c r="K55" s="44"/>
      <c r="L55" s="44"/>
      <c r="M55" s="44"/>
      <c r="N55" s="44"/>
    </row>
    <row r="56" spans="1:14" x14ac:dyDescent="0.25">
      <c r="A56" s="68" t="s">
        <v>285</v>
      </c>
      <c r="B56" s="114" t="s">
        <v>426</v>
      </c>
      <c r="C56" s="59">
        <v>1620000</v>
      </c>
      <c r="D56" s="59">
        <v>1620000</v>
      </c>
      <c r="E56" s="59">
        <v>1620000</v>
      </c>
      <c r="F56" s="59">
        <v>1620000</v>
      </c>
      <c r="G56" s="59">
        <v>1981630</v>
      </c>
      <c r="H56" s="59">
        <v>1938098</v>
      </c>
      <c r="I56" s="44"/>
      <c r="J56" s="44"/>
      <c r="K56" s="112"/>
      <c r="L56" s="112"/>
      <c r="M56" s="112"/>
      <c r="N56" s="112"/>
    </row>
    <row r="57" spans="1:14" x14ac:dyDescent="0.25">
      <c r="A57" s="68" t="s">
        <v>286</v>
      </c>
      <c r="B57" s="114" t="s">
        <v>287</v>
      </c>
      <c r="C57" s="59">
        <v>2655000</v>
      </c>
      <c r="D57" s="59">
        <v>2655000</v>
      </c>
      <c r="E57" s="59">
        <v>2655000</v>
      </c>
      <c r="F57" s="59">
        <v>2655000</v>
      </c>
      <c r="G57" s="59">
        <v>0</v>
      </c>
      <c r="H57" s="59">
        <v>0</v>
      </c>
      <c r="I57" s="44"/>
      <c r="J57" s="112"/>
      <c r="K57" s="112"/>
      <c r="L57" s="112"/>
      <c r="M57" s="112"/>
      <c r="N57" s="112"/>
    </row>
    <row r="58" spans="1:14" x14ac:dyDescent="0.25">
      <c r="A58" s="68" t="s">
        <v>433</v>
      </c>
      <c r="B58" s="114" t="s">
        <v>457</v>
      </c>
      <c r="C58" s="59">
        <v>2000</v>
      </c>
      <c r="D58" s="59">
        <v>2000</v>
      </c>
      <c r="E58" s="59">
        <v>1000</v>
      </c>
      <c r="F58" s="59">
        <v>1000</v>
      </c>
      <c r="G58" s="59">
        <v>154</v>
      </c>
      <c r="H58" s="59">
        <v>154</v>
      </c>
      <c r="I58" s="44"/>
      <c r="J58" s="112"/>
      <c r="K58" s="112"/>
      <c r="L58" s="112"/>
      <c r="M58" s="112"/>
      <c r="N58" s="112"/>
    </row>
    <row r="59" spans="1:14" x14ac:dyDescent="0.25">
      <c r="A59" s="68" t="s">
        <v>373</v>
      </c>
      <c r="B59" s="114" t="s">
        <v>290</v>
      </c>
      <c r="C59" s="59">
        <v>10000</v>
      </c>
      <c r="D59" s="59">
        <v>10000</v>
      </c>
      <c r="E59" s="59">
        <v>5000</v>
      </c>
      <c r="F59" s="59">
        <v>5000</v>
      </c>
      <c r="G59" s="59">
        <v>20</v>
      </c>
      <c r="H59" s="59">
        <v>20</v>
      </c>
      <c r="I59" s="44"/>
      <c r="J59" s="112"/>
      <c r="K59" s="112"/>
      <c r="L59" s="112"/>
      <c r="M59" s="112"/>
      <c r="N59" s="112"/>
    </row>
    <row r="60" spans="1:14" x14ac:dyDescent="0.25">
      <c r="A60" s="115" t="s">
        <v>291</v>
      </c>
      <c r="B60" s="116" t="s">
        <v>80</v>
      </c>
      <c r="C60" s="61">
        <f t="shared" ref="C60:H60" si="3">SUM(C54:C59)</f>
        <v>10287000</v>
      </c>
      <c r="D60" s="61">
        <f t="shared" si="3"/>
        <v>10287000</v>
      </c>
      <c r="E60" s="61">
        <f t="shared" si="3"/>
        <v>10281000</v>
      </c>
      <c r="F60" s="61">
        <f t="shared" si="3"/>
        <v>10281000</v>
      </c>
      <c r="G60" s="61">
        <f t="shared" si="3"/>
        <v>9321150</v>
      </c>
      <c r="H60" s="61">
        <f t="shared" si="3"/>
        <v>9116403</v>
      </c>
      <c r="I60" s="44"/>
      <c r="J60" s="161"/>
      <c r="K60" s="161"/>
      <c r="L60" s="161"/>
      <c r="M60" s="161"/>
      <c r="N60" s="161"/>
    </row>
    <row r="61" spans="1:14" ht="29.25" x14ac:dyDescent="0.25">
      <c r="A61" s="115" t="s">
        <v>372</v>
      </c>
      <c r="B61" s="116" t="s">
        <v>430</v>
      </c>
      <c r="C61" s="61">
        <v>0</v>
      </c>
      <c r="D61" s="61">
        <v>0</v>
      </c>
      <c r="E61" s="61">
        <v>0</v>
      </c>
      <c r="F61" s="61">
        <v>0</v>
      </c>
      <c r="G61" s="61">
        <v>0</v>
      </c>
      <c r="H61" s="61">
        <v>0</v>
      </c>
      <c r="I61" s="44"/>
      <c r="J61" s="161"/>
      <c r="K61" s="161"/>
      <c r="L61" s="161"/>
      <c r="M61" s="161"/>
      <c r="N61" s="161"/>
    </row>
    <row r="62" spans="1:14" x14ac:dyDescent="0.25">
      <c r="A62" s="424" t="s">
        <v>383</v>
      </c>
      <c r="B62" s="59" t="s">
        <v>423</v>
      </c>
      <c r="C62" s="59">
        <v>14817276</v>
      </c>
      <c r="D62" s="59">
        <v>14817276</v>
      </c>
      <c r="E62" s="59">
        <v>14817276</v>
      </c>
      <c r="F62" s="59">
        <v>14817276</v>
      </c>
      <c r="G62" s="59">
        <v>17425513</v>
      </c>
      <c r="H62" s="59">
        <v>17425513</v>
      </c>
      <c r="I62" s="44"/>
      <c r="J62" s="112"/>
      <c r="K62" s="112"/>
      <c r="L62" s="112"/>
      <c r="M62" s="112"/>
      <c r="N62" s="112"/>
    </row>
    <row r="63" spans="1:14" x14ac:dyDescent="0.25">
      <c r="A63" s="424"/>
      <c r="B63" s="59" t="s">
        <v>424</v>
      </c>
      <c r="C63" s="59">
        <v>1162560</v>
      </c>
      <c r="D63" s="59">
        <v>1162560</v>
      </c>
      <c r="E63" s="59">
        <v>1162560</v>
      </c>
      <c r="F63" s="59">
        <v>1162560</v>
      </c>
      <c r="G63" s="59">
        <v>1660800</v>
      </c>
      <c r="H63" s="59">
        <v>1660800</v>
      </c>
      <c r="I63" s="44"/>
      <c r="J63" s="112"/>
      <c r="K63" s="112"/>
      <c r="L63" s="112"/>
      <c r="M63" s="112"/>
      <c r="N63" s="112"/>
    </row>
    <row r="64" spans="1:14" x14ac:dyDescent="0.25">
      <c r="A64" s="424"/>
      <c r="B64" s="59" t="s">
        <v>425</v>
      </c>
      <c r="C64" s="59">
        <v>936576</v>
      </c>
      <c r="D64" s="59">
        <v>936576</v>
      </c>
      <c r="E64" s="59">
        <v>936576</v>
      </c>
      <c r="F64" s="59">
        <v>936576</v>
      </c>
      <c r="G64" s="59">
        <v>695386</v>
      </c>
      <c r="H64" s="59">
        <v>695386</v>
      </c>
      <c r="I64" s="44"/>
      <c r="J64" s="112"/>
      <c r="K64" s="112"/>
      <c r="L64" s="112"/>
      <c r="M64" s="112"/>
      <c r="N64" s="112"/>
    </row>
    <row r="65" spans="1:14" x14ac:dyDescent="0.25">
      <c r="A65" s="424"/>
      <c r="B65" s="59" t="s">
        <v>428</v>
      </c>
      <c r="C65" s="59">
        <v>4035058</v>
      </c>
      <c r="D65" s="59">
        <v>4035058</v>
      </c>
      <c r="E65" s="59">
        <v>3686058</v>
      </c>
      <c r="F65" s="59">
        <v>3938058</v>
      </c>
      <c r="G65" s="59">
        <v>3597047</v>
      </c>
      <c r="H65" s="59">
        <v>3314735</v>
      </c>
      <c r="I65" s="44"/>
      <c r="J65" s="112"/>
      <c r="K65" s="112"/>
      <c r="L65" s="112"/>
      <c r="M65" s="112"/>
      <c r="N65" s="112"/>
    </row>
    <row r="66" spans="1:14" x14ac:dyDescent="0.25">
      <c r="A66" s="118" t="s">
        <v>383</v>
      </c>
      <c r="B66" s="61" t="s">
        <v>427</v>
      </c>
      <c r="C66" s="61">
        <f t="shared" ref="C66:H66" si="4">SUM(C62:C65)</f>
        <v>20951470</v>
      </c>
      <c r="D66" s="61">
        <f t="shared" si="4"/>
        <v>20951470</v>
      </c>
      <c r="E66" s="61">
        <f t="shared" si="4"/>
        <v>20602470</v>
      </c>
      <c r="F66" s="61">
        <f t="shared" si="4"/>
        <v>20854470</v>
      </c>
      <c r="G66" s="61">
        <f t="shared" si="4"/>
        <v>23378746</v>
      </c>
      <c r="H66" s="61">
        <f t="shared" si="4"/>
        <v>23096434</v>
      </c>
      <c r="I66" s="44"/>
      <c r="J66" s="161"/>
      <c r="K66" s="161"/>
      <c r="L66" s="161"/>
      <c r="M66" s="161"/>
      <c r="N66" s="161"/>
    </row>
    <row r="67" spans="1:14" x14ac:dyDescent="0.25">
      <c r="A67" s="117"/>
      <c r="B67" s="61" t="s">
        <v>384</v>
      </c>
      <c r="C67" s="61">
        <f t="shared" ref="C67:H67" si="5">C60+C66+C61</f>
        <v>31238470</v>
      </c>
      <c r="D67" s="61">
        <f t="shared" si="5"/>
        <v>31238470</v>
      </c>
      <c r="E67" s="61">
        <f t="shared" si="5"/>
        <v>30883470</v>
      </c>
      <c r="F67" s="61">
        <f t="shared" si="5"/>
        <v>31135470</v>
      </c>
      <c r="G67" s="61">
        <f t="shared" si="5"/>
        <v>32699896</v>
      </c>
      <c r="H67" s="61">
        <f t="shared" si="5"/>
        <v>32212837</v>
      </c>
      <c r="I67" s="44"/>
      <c r="J67" s="161"/>
      <c r="K67" s="161"/>
      <c r="L67" s="161"/>
      <c r="M67" s="161"/>
      <c r="N67" s="161"/>
    </row>
    <row r="68" spans="1:14" x14ac:dyDescent="0.25">
      <c r="A68" s="262"/>
      <c r="B68" s="161"/>
      <c r="C68" s="161"/>
      <c r="D68" s="161"/>
      <c r="E68" s="161"/>
      <c r="F68" s="161"/>
      <c r="G68" s="161"/>
      <c r="H68" s="161"/>
      <c r="I68" s="44"/>
      <c r="J68" s="161"/>
      <c r="K68" s="161"/>
      <c r="L68" s="161"/>
      <c r="M68" s="161"/>
      <c r="N68" s="161"/>
    </row>
    <row r="69" spans="1:14" ht="15.75" x14ac:dyDescent="0.25">
      <c r="A69" s="104"/>
      <c r="B69" s="104"/>
      <c r="C69" s="104"/>
      <c r="D69" s="104"/>
      <c r="E69" s="104"/>
      <c r="F69" s="104"/>
      <c r="G69" s="104"/>
      <c r="H69" s="104"/>
      <c r="I69" s="104"/>
      <c r="J69" s="104"/>
      <c r="K69" s="104"/>
      <c r="L69" s="104"/>
      <c r="M69" s="104"/>
      <c r="N69" s="104"/>
    </row>
    <row r="70" spans="1:14" x14ac:dyDescent="0.25">
      <c r="A70" s="401" t="s">
        <v>431</v>
      </c>
      <c r="B70" s="401"/>
      <c r="C70" s="401"/>
      <c r="D70" s="401"/>
      <c r="E70" s="401"/>
      <c r="F70" s="401"/>
      <c r="G70" s="246"/>
      <c r="H70" s="246"/>
      <c r="I70" s="246"/>
      <c r="J70" s="246"/>
      <c r="K70" s="246"/>
      <c r="L70" s="246"/>
      <c r="M70" s="246"/>
      <c r="N70" s="246"/>
    </row>
    <row r="71" spans="1:14" x14ac:dyDescent="0.25">
      <c r="A71" s="402" t="s">
        <v>589</v>
      </c>
      <c r="B71" s="402"/>
      <c r="C71" s="402"/>
      <c r="D71" s="402"/>
      <c r="E71" s="402"/>
      <c r="F71" s="402"/>
      <c r="G71" s="247"/>
      <c r="H71" s="247"/>
      <c r="I71" s="247"/>
      <c r="J71" s="247"/>
      <c r="K71" s="247"/>
      <c r="L71" s="247"/>
      <c r="M71" s="247"/>
      <c r="N71" s="247"/>
    </row>
    <row r="72" spans="1:14" x14ac:dyDescent="0.25">
      <c r="A72" s="401" t="s">
        <v>524</v>
      </c>
      <c r="B72" s="401"/>
      <c r="C72" s="401"/>
      <c r="D72" s="401"/>
      <c r="E72" s="401"/>
      <c r="F72" s="401"/>
      <c r="G72" s="246"/>
      <c r="H72" s="246"/>
      <c r="I72" s="246"/>
      <c r="J72" s="246"/>
      <c r="K72" s="246"/>
      <c r="L72" s="246"/>
      <c r="M72" s="246"/>
      <c r="N72" s="246"/>
    </row>
    <row r="73" spans="1:14" x14ac:dyDescent="0.25">
      <c r="A73" s="402" t="s">
        <v>432</v>
      </c>
      <c r="B73" s="402"/>
      <c r="C73" s="402"/>
      <c r="D73" s="402"/>
      <c r="E73" s="402"/>
      <c r="F73" s="402"/>
      <c r="G73" s="247"/>
      <c r="H73" s="247"/>
      <c r="I73" s="247"/>
      <c r="J73" s="247"/>
      <c r="K73" s="247"/>
      <c r="L73" s="247"/>
      <c r="M73" s="247"/>
      <c r="N73" s="247"/>
    </row>
    <row r="74" spans="1:14" x14ac:dyDescent="0.25">
      <c r="A74" s="71"/>
      <c r="B74" s="31"/>
      <c r="D74" s="35"/>
      <c r="E74" s="35"/>
      <c r="F74" s="35"/>
      <c r="G74" s="35" t="s">
        <v>592</v>
      </c>
      <c r="H74" s="35"/>
      <c r="I74" s="35"/>
      <c r="J74" s="35"/>
      <c r="K74" s="35"/>
      <c r="L74" s="35"/>
      <c r="M74" s="35"/>
      <c r="N74" s="35"/>
    </row>
    <row r="75" spans="1:14" x14ac:dyDescent="0.25">
      <c r="A75" s="71"/>
      <c r="B75" s="31"/>
      <c r="D75" s="158"/>
      <c r="E75" s="158"/>
      <c r="F75" s="158"/>
      <c r="G75" s="158" t="s">
        <v>386</v>
      </c>
      <c r="H75" s="158"/>
      <c r="I75" s="158"/>
      <c r="J75" s="158"/>
      <c r="K75" s="158"/>
      <c r="L75" s="158"/>
      <c r="M75" s="158"/>
      <c r="N75" s="158"/>
    </row>
    <row r="76" spans="1:14" ht="15" customHeight="1" x14ac:dyDescent="0.25">
      <c r="A76" s="420" t="s">
        <v>1</v>
      </c>
      <c r="B76" s="421"/>
      <c r="C76" s="237" t="s">
        <v>517</v>
      </c>
      <c r="D76" s="110">
        <v>107051</v>
      </c>
      <c r="E76" s="237" t="s">
        <v>518</v>
      </c>
      <c r="F76" s="110">
        <v>104037</v>
      </c>
      <c r="G76" s="110">
        <v>900020</v>
      </c>
      <c r="H76" s="418" t="s">
        <v>523</v>
      </c>
      <c r="I76" s="159"/>
    </row>
    <row r="77" spans="1:14" ht="57" x14ac:dyDescent="0.25">
      <c r="A77" s="422"/>
      <c r="B77" s="423"/>
      <c r="C77" s="237" t="s">
        <v>522</v>
      </c>
      <c r="D77" s="110" t="s">
        <v>56</v>
      </c>
      <c r="E77" s="237" t="s">
        <v>519</v>
      </c>
      <c r="F77" s="110" t="s">
        <v>521</v>
      </c>
      <c r="G77" s="110" t="s">
        <v>520</v>
      </c>
      <c r="H77" s="419"/>
      <c r="I77" s="159"/>
    </row>
    <row r="78" spans="1:14" x14ac:dyDescent="0.25">
      <c r="A78" s="59" t="s">
        <v>199</v>
      </c>
      <c r="B78" s="9" t="s">
        <v>3</v>
      </c>
      <c r="C78" s="11">
        <v>4084620</v>
      </c>
      <c r="D78" s="11">
        <v>1167034</v>
      </c>
      <c r="E78" s="11">
        <v>259341</v>
      </c>
      <c r="F78" s="11">
        <v>194506</v>
      </c>
      <c r="G78" s="11">
        <v>778023</v>
      </c>
      <c r="H78" s="11">
        <f>SUM(C78:G78)</f>
        <v>6483524</v>
      </c>
      <c r="I78" s="44"/>
    </row>
    <row r="79" spans="1:14" x14ac:dyDescent="0.25">
      <c r="A79" s="59" t="s">
        <v>294</v>
      </c>
      <c r="B79" s="9" t="s">
        <v>420</v>
      </c>
      <c r="C79" s="11">
        <v>426316</v>
      </c>
      <c r="D79" s="11">
        <v>121805</v>
      </c>
      <c r="E79" s="11">
        <v>27068</v>
      </c>
      <c r="F79" s="11">
        <v>20300</v>
      </c>
      <c r="G79" s="11">
        <v>81203</v>
      </c>
      <c r="H79" s="11">
        <f t="shared" ref="H79:H119" si="6">SUM(C79:G79)</f>
        <v>676692</v>
      </c>
      <c r="I79" s="315"/>
    </row>
    <row r="80" spans="1:14" x14ac:dyDescent="0.25">
      <c r="A80" s="59" t="s">
        <v>370</v>
      </c>
      <c r="B80" s="9" t="s">
        <v>367</v>
      </c>
      <c r="C80" s="11">
        <v>0</v>
      </c>
      <c r="D80" s="11">
        <v>0</v>
      </c>
      <c r="E80" s="11">
        <v>0</v>
      </c>
      <c r="F80" s="11">
        <v>0</v>
      </c>
      <c r="G80" s="11">
        <v>0</v>
      </c>
      <c r="H80" s="11">
        <f t="shared" si="6"/>
        <v>0</v>
      </c>
      <c r="I80" s="44"/>
    </row>
    <row r="81" spans="1:9" x14ac:dyDescent="0.25">
      <c r="A81" s="59" t="s">
        <v>202</v>
      </c>
      <c r="B81" s="9" t="s">
        <v>117</v>
      </c>
      <c r="C81" s="11">
        <v>195575</v>
      </c>
      <c r="D81" s="11">
        <v>55879</v>
      </c>
      <c r="E81" s="11">
        <v>12418</v>
      </c>
      <c r="F81" s="11">
        <v>9313</v>
      </c>
      <c r="G81" s="11">
        <v>37253</v>
      </c>
      <c r="H81" s="11">
        <f t="shared" si="6"/>
        <v>310438</v>
      </c>
      <c r="I81" s="44"/>
    </row>
    <row r="82" spans="1:9" x14ac:dyDescent="0.25">
      <c r="A82" s="59" t="s">
        <v>203</v>
      </c>
      <c r="B82" s="9" t="s">
        <v>4</v>
      </c>
      <c r="C82" s="11">
        <v>57097</v>
      </c>
      <c r="D82" s="11">
        <v>16313</v>
      </c>
      <c r="E82" s="11">
        <v>3625</v>
      </c>
      <c r="F82" s="11">
        <v>2719</v>
      </c>
      <c r="G82" s="11">
        <v>10875</v>
      </c>
      <c r="H82" s="11">
        <f t="shared" si="6"/>
        <v>90629</v>
      </c>
      <c r="I82" s="315"/>
    </row>
    <row r="83" spans="1:9" x14ac:dyDescent="0.25">
      <c r="A83" s="59" t="s">
        <v>390</v>
      </c>
      <c r="B83" s="9" t="s">
        <v>241</v>
      </c>
      <c r="C83" s="11">
        <v>9702</v>
      </c>
      <c r="D83" s="11">
        <v>2772</v>
      </c>
      <c r="E83" s="11">
        <v>616</v>
      </c>
      <c r="F83" s="11">
        <v>462</v>
      </c>
      <c r="G83" s="11">
        <v>1848</v>
      </c>
      <c r="H83" s="11">
        <f t="shared" si="6"/>
        <v>15400</v>
      </c>
      <c r="I83" s="44"/>
    </row>
    <row r="84" spans="1:9" x14ac:dyDescent="0.25">
      <c r="A84" s="60" t="s">
        <v>204</v>
      </c>
      <c r="B84" s="24" t="s">
        <v>5</v>
      </c>
      <c r="C84" s="13">
        <f>SUM(C78:C83)</f>
        <v>4773310</v>
      </c>
      <c r="D84" s="13">
        <f>SUM(D78:D83)</f>
        <v>1363803</v>
      </c>
      <c r="E84" s="13">
        <v>303068</v>
      </c>
      <c r="F84" s="13">
        <f>SUM(F78:F83)</f>
        <v>227300</v>
      </c>
      <c r="G84" s="13">
        <f>SUM(G78:G83)</f>
        <v>909202</v>
      </c>
      <c r="H84" s="11">
        <f t="shared" si="6"/>
        <v>7576683</v>
      </c>
      <c r="I84" s="44"/>
    </row>
    <row r="85" spans="1:9" x14ac:dyDescent="0.25">
      <c r="A85" s="59" t="s">
        <v>205</v>
      </c>
      <c r="B85" s="20" t="s">
        <v>21</v>
      </c>
      <c r="C85" s="11"/>
      <c r="D85" s="11"/>
      <c r="E85" s="11">
        <f>'[1]4.2.1 Szakmár'!N79+'[1]4.2.2 Öregcsertő'!M79+'[1]4.2.3 Újtelek'!N79+'[1]4.2.4 Jegyző'!N79</f>
        <v>0</v>
      </c>
      <c r="F85" s="11">
        <v>0</v>
      </c>
      <c r="G85" s="11">
        <v>0</v>
      </c>
      <c r="H85" s="11">
        <f t="shared" si="6"/>
        <v>0</v>
      </c>
      <c r="I85" s="44"/>
    </row>
    <row r="86" spans="1:9" ht="30" x14ac:dyDescent="0.25">
      <c r="A86" s="59" t="s">
        <v>206</v>
      </c>
      <c r="B86" s="20" t="s">
        <v>230</v>
      </c>
      <c r="C86" s="11">
        <v>472500</v>
      </c>
      <c r="D86" s="11">
        <v>135000</v>
      </c>
      <c r="E86" s="11">
        <v>30000</v>
      </c>
      <c r="F86" s="11">
        <v>22500</v>
      </c>
      <c r="G86" s="11">
        <v>90000</v>
      </c>
      <c r="H86" s="11">
        <f t="shared" si="6"/>
        <v>750000</v>
      </c>
      <c r="I86" s="44"/>
    </row>
    <row r="87" spans="1:9" ht="30" x14ac:dyDescent="0.25">
      <c r="A87" s="59" t="s">
        <v>207</v>
      </c>
      <c r="B87" s="20" t="s">
        <v>231</v>
      </c>
      <c r="C87" s="11"/>
      <c r="D87" s="11"/>
      <c r="E87" s="11"/>
      <c r="F87" s="11">
        <v>0</v>
      </c>
      <c r="G87" s="11">
        <v>0</v>
      </c>
      <c r="H87" s="11">
        <f t="shared" si="6"/>
        <v>0</v>
      </c>
      <c r="I87" s="44"/>
    </row>
    <row r="88" spans="1:9" x14ac:dyDescent="0.25">
      <c r="A88" s="60" t="s">
        <v>208</v>
      </c>
      <c r="B88" s="24" t="s">
        <v>22</v>
      </c>
      <c r="C88" s="13">
        <f>SUM(C85:C87)</f>
        <v>472500</v>
      </c>
      <c r="D88" s="13">
        <f>SUM(D85:D87)</f>
        <v>135000</v>
      </c>
      <c r="E88" s="13">
        <f>SUM(E85:E87)</f>
        <v>30000</v>
      </c>
      <c r="F88" s="13">
        <f>SUM(F85:F87)</f>
        <v>22500</v>
      </c>
      <c r="G88" s="13">
        <f>SUM(G85:G87)</f>
        <v>90000</v>
      </c>
      <c r="H88" s="11">
        <f t="shared" si="6"/>
        <v>750000</v>
      </c>
      <c r="I88" s="44"/>
    </row>
    <row r="89" spans="1:9" x14ac:dyDescent="0.25">
      <c r="A89" s="61" t="s">
        <v>209</v>
      </c>
      <c r="B89" s="21" t="s">
        <v>5</v>
      </c>
      <c r="C89" s="16">
        <f>C84+C88</f>
        <v>5245810</v>
      </c>
      <c r="D89" s="16">
        <f>D84+D88</f>
        <v>1498803</v>
      </c>
      <c r="E89" s="16">
        <f>E84+E88</f>
        <v>333068</v>
      </c>
      <c r="F89" s="16">
        <f>F84+F88</f>
        <v>249800</v>
      </c>
      <c r="G89" s="16">
        <f>G84+G88</f>
        <v>999202</v>
      </c>
      <c r="H89" s="16">
        <f t="shared" si="6"/>
        <v>8326683</v>
      </c>
      <c r="I89" s="44"/>
    </row>
    <row r="90" spans="1:9" x14ac:dyDescent="0.25">
      <c r="A90" s="59" t="s">
        <v>210</v>
      </c>
      <c r="B90" s="20" t="s">
        <v>232</v>
      </c>
      <c r="C90" s="11">
        <v>1088097</v>
      </c>
      <c r="D90" s="11">
        <v>310885</v>
      </c>
      <c r="E90" s="11">
        <v>69085</v>
      </c>
      <c r="F90" s="11">
        <v>51814</v>
      </c>
      <c r="G90" s="11">
        <v>207256</v>
      </c>
      <c r="H90" s="11">
        <f t="shared" si="6"/>
        <v>1727137</v>
      </c>
      <c r="I90" s="44"/>
    </row>
    <row r="91" spans="1:9" x14ac:dyDescent="0.25">
      <c r="A91" s="59" t="s">
        <v>211</v>
      </c>
      <c r="B91" s="20" t="s">
        <v>233</v>
      </c>
      <c r="C91" s="11">
        <v>0</v>
      </c>
      <c r="D91" s="11">
        <v>0</v>
      </c>
      <c r="E91" s="11">
        <v>0</v>
      </c>
      <c r="F91" s="11">
        <v>0</v>
      </c>
      <c r="G91" s="11">
        <v>0</v>
      </c>
      <c r="H91" s="11">
        <f t="shared" si="6"/>
        <v>0</v>
      </c>
      <c r="I91" s="44"/>
    </row>
    <row r="92" spans="1:9" x14ac:dyDescent="0.25">
      <c r="A92" s="59" t="s">
        <v>212</v>
      </c>
      <c r="B92" s="20" t="s">
        <v>234</v>
      </c>
      <c r="C92" s="11">
        <v>41410</v>
      </c>
      <c r="D92" s="11">
        <v>11832</v>
      </c>
      <c r="E92" s="11">
        <v>2629</v>
      </c>
      <c r="F92" s="11">
        <v>1972</v>
      </c>
      <c r="G92" s="11">
        <v>7888</v>
      </c>
      <c r="H92" s="11">
        <f t="shared" si="6"/>
        <v>65731</v>
      </c>
      <c r="I92" s="315"/>
    </row>
    <row r="93" spans="1:9" x14ac:dyDescent="0.25">
      <c r="A93" s="59" t="s">
        <v>235</v>
      </c>
      <c r="B93" s="20" t="s">
        <v>236</v>
      </c>
      <c r="C93" s="11">
        <v>0</v>
      </c>
      <c r="D93" s="11">
        <v>0</v>
      </c>
      <c r="E93" s="11">
        <v>0</v>
      </c>
      <c r="F93" s="11">
        <v>0</v>
      </c>
      <c r="G93" s="11">
        <v>0</v>
      </c>
      <c r="H93" s="11">
        <f t="shared" si="6"/>
        <v>0</v>
      </c>
      <c r="I93" s="44"/>
    </row>
    <row r="94" spans="1:9" x14ac:dyDescent="0.25">
      <c r="A94" s="59" t="s">
        <v>213</v>
      </c>
      <c r="B94" s="20" t="s">
        <v>237</v>
      </c>
      <c r="C94" s="11">
        <v>40822</v>
      </c>
      <c r="D94" s="11">
        <v>11663</v>
      </c>
      <c r="E94" s="11">
        <v>2592</v>
      </c>
      <c r="F94" s="11">
        <v>1944</v>
      </c>
      <c r="G94" s="11">
        <v>7776</v>
      </c>
      <c r="H94" s="11">
        <f t="shared" si="6"/>
        <v>64797</v>
      </c>
      <c r="I94" s="44"/>
    </row>
    <row r="95" spans="1:9" x14ac:dyDescent="0.25">
      <c r="A95" s="61" t="s">
        <v>214</v>
      </c>
      <c r="B95" s="26" t="s">
        <v>238</v>
      </c>
      <c r="C95" s="16">
        <f>SUM(C90:C94)</f>
        <v>1170329</v>
      </c>
      <c r="D95" s="16">
        <f>SUM(D90:D94)</f>
        <v>334380</v>
      </c>
      <c r="E95" s="16">
        <v>74306</v>
      </c>
      <c r="F95" s="16">
        <f>SUM(F90:F94)</f>
        <v>55730</v>
      </c>
      <c r="G95" s="16">
        <f>SUM(G90:G94)</f>
        <v>222920</v>
      </c>
      <c r="H95" s="16">
        <f t="shared" si="6"/>
        <v>1857665</v>
      </c>
      <c r="I95" s="44"/>
    </row>
    <row r="96" spans="1:9" x14ac:dyDescent="0.25">
      <c r="A96" s="59" t="s">
        <v>239</v>
      </c>
      <c r="B96" s="62" t="s">
        <v>7</v>
      </c>
      <c r="C96" s="11">
        <v>0</v>
      </c>
      <c r="D96" s="11">
        <v>0</v>
      </c>
      <c r="E96" s="11">
        <v>0</v>
      </c>
      <c r="F96" s="11">
        <v>0</v>
      </c>
      <c r="G96" s="11">
        <v>0</v>
      </c>
      <c r="H96" s="11">
        <f t="shared" si="6"/>
        <v>0</v>
      </c>
      <c r="I96" s="44"/>
    </row>
    <row r="97" spans="1:9" x14ac:dyDescent="0.25">
      <c r="A97" s="59" t="s">
        <v>215</v>
      </c>
      <c r="B97" s="62" t="s">
        <v>416</v>
      </c>
      <c r="C97" s="11">
        <v>0</v>
      </c>
      <c r="D97" s="11">
        <v>0</v>
      </c>
      <c r="E97" s="11">
        <v>0</v>
      </c>
      <c r="F97" s="11">
        <v>0</v>
      </c>
      <c r="G97" s="11">
        <v>0</v>
      </c>
      <c r="H97" s="11">
        <f t="shared" si="6"/>
        <v>0</v>
      </c>
      <c r="I97" s="44"/>
    </row>
    <row r="98" spans="1:9" x14ac:dyDescent="0.25">
      <c r="A98" s="59" t="s">
        <v>215</v>
      </c>
      <c r="B98" s="9" t="s">
        <v>417</v>
      </c>
      <c r="C98" s="11">
        <v>7725009</v>
      </c>
      <c r="D98" s="11">
        <v>2207146</v>
      </c>
      <c r="E98" s="11">
        <v>490477</v>
      </c>
      <c r="F98" s="11">
        <v>367858</v>
      </c>
      <c r="G98" s="11">
        <v>1471430</v>
      </c>
      <c r="H98" s="11">
        <f t="shared" si="6"/>
        <v>12261920</v>
      </c>
      <c r="I98" s="315"/>
    </row>
    <row r="99" spans="1:9" x14ac:dyDescent="0.25">
      <c r="A99" s="60" t="s">
        <v>216</v>
      </c>
      <c r="B99" s="24" t="s">
        <v>9</v>
      </c>
      <c r="C99" s="13">
        <f>SUM(C96:C98)</f>
        <v>7725009</v>
      </c>
      <c r="D99" s="13">
        <f>SUM(D96:D98)</f>
        <v>2207146</v>
      </c>
      <c r="E99" s="13">
        <f>SUM(E96:E98)</f>
        <v>490477</v>
      </c>
      <c r="F99" s="13">
        <f>SUM(F96:F98)</f>
        <v>367858</v>
      </c>
      <c r="G99" s="13">
        <f>SUM(G96:G98)</f>
        <v>1471430</v>
      </c>
      <c r="H99" s="11">
        <f t="shared" si="6"/>
        <v>12261920</v>
      </c>
      <c r="I99" s="44"/>
    </row>
    <row r="100" spans="1:9" x14ac:dyDescent="0.25">
      <c r="A100" s="59" t="s">
        <v>217</v>
      </c>
      <c r="B100" s="20" t="s">
        <v>10</v>
      </c>
      <c r="C100" s="11">
        <v>115215</v>
      </c>
      <c r="D100" s="11">
        <v>32918</v>
      </c>
      <c r="E100" s="11">
        <v>7315</v>
      </c>
      <c r="F100" s="11">
        <v>5486</v>
      </c>
      <c r="G100" s="11">
        <v>21946</v>
      </c>
      <c r="H100" s="11">
        <f t="shared" si="6"/>
        <v>182880</v>
      </c>
      <c r="I100" s="315"/>
    </row>
    <row r="101" spans="1:9" x14ac:dyDescent="0.25">
      <c r="A101" s="59" t="s">
        <v>218</v>
      </c>
      <c r="B101" s="20" t="s">
        <v>11</v>
      </c>
      <c r="C101" s="11">
        <v>18403</v>
      </c>
      <c r="D101" s="11">
        <v>5258</v>
      </c>
      <c r="E101" s="11">
        <v>1168</v>
      </c>
      <c r="F101" s="11">
        <v>876</v>
      </c>
      <c r="G101" s="11">
        <v>3505</v>
      </c>
      <c r="H101" s="11">
        <f t="shared" si="6"/>
        <v>29210</v>
      </c>
      <c r="I101" s="315"/>
    </row>
    <row r="102" spans="1:9" x14ac:dyDescent="0.25">
      <c r="A102" s="60" t="s">
        <v>219</v>
      </c>
      <c r="B102" s="24" t="s">
        <v>12</v>
      </c>
      <c r="C102" s="13">
        <f>SUM(C100:C101)</f>
        <v>133618</v>
      </c>
      <c r="D102" s="13">
        <f>SUM(D100:D101)</f>
        <v>38176</v>
      </c>
      <c r="E102" s="13">
        <f>SUM(E100:E101)</f>
        <v>8483</v>
      </c>
      <c r="F102" s="13">
        <f>SUM(F100:F101)</f>
        <v>6362</v>
      </c>
      <c r="G102" s="13">
        <f>SUM(G100:G101)</f>
        <v>25451</v>
      </c>
      <c r="H102" s="11">
        <f t="shared" si="6"/>
        <v>212090</v>
      </c>
      <c r="I102" s="315"/>
    </row>
    <row r="103" spans="1:9" x14ac:dyDescent="0.25">
      <c r="A103" s="59" t="s">
        <v>220</v>
      </c>
      <c r="B103" s="20" t="s">
        <v>13</v>
      </c>
      <c r="C103" s="11">
        <v>863377</v>
      </c>
      <c r="D103" s="11">
        <v>246679</v>
      </c>
      <c r="E103" s="11">
        <v>54818</v>
      </c>
      <c r="F103" s="11">
        <v>41113</v>
      </c>
      <c r="G103" s="11">
        <v>164453</v>
      </c>
      <c r="H103" s="11">
        <f t="shared" si="6"/>
        <v>1370440</v>
      </c>
      <c r="I103" s="44"/>
    </row>
    <row r="104" spans="1:9" x14ac:dyDescent="0.25">
      <c r="A104" s="59" t="s">
        <v>300</v>
      </c>
      <c r="B104" s="9" t="s">
        <v>14</v>
      </c>
      <c r="C104" s="11">
        <v>0</v>
      </c>
      <c r="D104" s="11">
        <v>0</v>
      </c>
      <c r="E104" s="11">
        <v>0</v>
      </c>
      <c r="F104" s="11">
        <v>0</v>
      </c>
      <c r="G104" s="11">
        <v>0</v>
      </c>
      <c r="H104" s="11">
        <f t="shared" si="6"/>
        <v>0</v>
      </c>
      <c r="I104" s="44"/>
    </row>
    <row r="105" spans="1:9" x14ac:dyDescent="0.25">
      <c r="A105" s="59" t="s">
        <v>221</v>
      </c>
      <c r="B105" s="9" t="s">
        <v>242</v>
      </c>
      <c r="C105" s="11">
        <v>84609</v>
      </c>
      <c r="D105" s="11">
        <v>24174</v>
      </c>
      <c r="E105" s="11">
        <v>5372</v>
      </c>
      <c r="F105" s="11">
        <v>4029</v>
      </c>
      <c r="G105" s="11">
        <v>16116</v>
      </c>
      <c r="H105" s="11">
        <f t="shared" si="6"/>
        <v>134300</v>
      </c>
      <c r="I105" s="44"/>
    </row>
    <row r="106" spans="1:9" x14ac:dyDescent="0.25">
      <c r="A106" s="59" t="s">
        <v>418</v>
      </c>
      <c r="B106" s="9" t="s">
        <v>279</v>
      </c>
      <c r="C106" s="11">
        <v>0</v>
      </c>
      <c r="D106" s="11">
        <v>0</v>
      </c>
      <c r="E106" s="11">
        <v>0</v>
      </c>
      <c r="F106" s="11">
        <v>0</v>
      </c>
      <c r="G106" s="11">
        <v>0</v>
      </c>
      <c r="H106" s="11">
        <f t="shared" si="6"/>
        <v>0</v>
      </c>
      <c r="I106" s="44"/>
    </row>
    <row r="107" spans="1:9" ht="27.75" customHeight="1" x14ac:dyDescent="0.25">
      <c r="A107" s="59" t="s">
        <v>375</v>
      </c>
      <c r="B107" s="9" t="s">
        <v>376</v>
      </c>
      <c r="C107" s="11"/>
      <c r="D107" s="11"/>
      <c r="E107" s="11"/>
      <c r="F107" s="11"/>
      <c r="G107" s="11"/>
      <c r="H107" s="11">
        <f t="shared" si="6"/>
        <v>0</v>
      </c>
      <c r="I107" s="44"/>
    </row>
    <row r="108" spans="1:9" x14ac:dyDescent="0.25">
      <c r="A108" s="59" t="s">
        <v>391</v>
      </c>
      <c r="B108" s="9" t="s">
        <v>15</v>
      </c>
      <c r="C108" s="11">
        <v>243739</v>
      </c>
      <c r="D108" s="11">
        <v>69639</v>
      </c>
      <c r="E108" s="11">
        <v>15475</v>
      </c>
      <c r="F108" s="11">
        <v>11607</v>
      </c>
      <c r="G108" s="11">
        <v>46426</v>
      </c>
      <c r="H108" s="11">
        <f t="shared" si="6"/>
        <v>386886</v>
      </c>
      <c r="I108" s="44"/>
    </row>
    <row r="109" spans="1:9" x14ac:dyDescent="0.25">
      <c r="A109" s="60" t="s">
        <v>222</v>
      </c>
      <c r="B109" s="24" t="s">
        <v>16</v>
      </c>
      <c r="C109" s="13">
        <f>SUM(C103:C108)</f>
        <v>1191725</v>
      </c>
      <c r="D109" s="13">
        <f>SUM(D103:D108)</f>
        <v>340492</v>
      </c>
      <c r="E109" s="13">
        <f>SUM(E103:E108)</f>
        <v>75665</v>
      </c>
      <c r="F109" s="13">
        <f>SUM(F103:F108)</f>
        <v>56749</v>
      </c>
      <c r="G109" s="13">
        <f>SUM(G103:G108)</f>
        <v>226995</v>
      </c>
      <c r="H109" s="11">
        <f t="shared" si="6"/>
        <v>1891626</v>
      </c>
      <c r="I109" s="44"/>
    </row>
    <row r="110" spans="1:9" x14ac:dyDescent="0.25">
      <c r="A110" s="60" t="s">
        <v>223</v>
      </c>
      <c r="B110" s="24" t="s">
        <v>120</v>
      </c>
      <c r="C110" s="13">
        <v>0</v>
      </c>
      <c r="D110" s="13">
        <v>0</v>
      </c>
      <c r="E110" s="13">
        <v>0</v>
      </c>
      <c r="F110" s="13">
        <v>0</v>
      </c>
      <c r="G110" s="13"/>
      <c r="H110" s="11"/>
      <c r="I110" s="44"/>
    </row>
    <row r="111" spans="1:9" x14ac:dyDescent="0.25">
      <c r="A111" s="59" t="s">
        <v>224</v>
      </c>
      <c r="B111" s="20" t="s">
        <v>229</v>
      </c>
      <c r="C111" s="11">
        <v>1784613</v>
      </c>
      <c r="D111" s="11">
        <v>509890</v>
      </c>
      <c r="E111" s="11">
        <v>113309</v>
      </c>
      <c r="F111" s="11">
        <v>84982</v>
      </c>
      <c r="G111" s="11">
        <v>339927</v>
      </c>
      <c r="H111" s="11">
        <f t="shared" si="6"/>
        <v>2832721</v>
      </c>
      <c r="I111" s="315"/>
    </row>
    <row r="112" spans="1:9" x14ac:dyDescent="0.25">
      <c r="A112" s="59" t="s">
        <v>307</v>
      </c>
      <c r="B112" s="20" t="s">
        <v>477</v>
      </c>
      <c r="C112" s="11">
        <v>519750</v>
      </c>
      <c r="D112" s="11">
        <v>148500</v>
      </c>
      <c r="E112" s="11">
        <v>33000</v>
      </c>
      <c r="F112" s="11">
        <v>24750</v>
      </c>
      <c r="G112" s="11">
        <v>99000</v>
      </c>
      <c r="H112" s="11">
        <f t="shared" si="6"/>
        <v>825000</v>
      </c>
      <c r="I112" s="44"/>
    </row>
    <row r="113" spans="1:9" x14ac:dyDescent="0.25">
      <c r="A113" s="59" t="s">
        <v>226</v>
      </c>
      <c r="B113" s="20" t="s">
        <v>227</v>
      </c>
      <c r="C113" s="11">
        <v>745</v>
      </c>
      <c r="D113" s="11">
        <v>0</v>
      </c>
      <c r="E113" s="11">
        <v>0</v>
      </c>
      <c r="F113" s="11">
        <v>0</v>
      </c>
      <c r="G113" s="11">
        <v>0</v>
      </c>
      <c r="H113" s="11">
        <f t="shared" si="6"/>
        <v>745</v>
      </c>
      <c r="I113" s="44"/>
    </row>
    <row r="114" spans="1:9" x14ac:dyDescent="0.25">
      <c r="A114" s="60" t="s">
        <v>228</v>
      </c>
      <c r="B114" s="24" t="s">
        <v>227</v>
      </c>
      <c r="C114" s="13">
        <f>SUM(C111:C113)</f>
        <v>2305108</v>
      </c>
      <c r="D114" s="13">
        <f t="shared" ref="D114:H114" si="7">SUM(D111:D113)</f>
        <v>658390</v>
      </c>
      <c r="E114" s="13">
        <f t="shared" si="7"/>
        <v>146309</v>
      </c>
      <c r="F114" s="13">
        <f t="shared" si="7"/>
        <v>109732</v>
      </c>
      <c r="G114" s="13">
        <f t="shared" si="7"/>
        <v>438927</v>
      </c>
      <c r="H114" s="13">
        <f t="shared" si="7"/>
        <v>3658466</v>
      </c>
      <c r="I114" s="315"/>
    </row>
    <row r="115" spans="1:9" x14ac:dyDescent="0.25">
      <c r="A115" s="61" t="s">
        <v>225</v>
      </c>
      <c r="B115" s="21" t="s">
        <v>116</v>
      </c>
      <c r="C115" s="16">
        <f t="shared" ref="C115:H115" si="8">C99+C102+C109+C110+C114</f>
        <v>11355460</v>
      </c>
      <c r="D115" s="16">
        <f t="shared" si="8"/>
        <v>3244204</v>
      </c>
      <c r="E115" s="16">
        <f t="shared" si="8"/>
        <v>720934</v>
      </c>
      <c r="F115" s="16">
        <f t="shared" si="8"/>
        <v>540701</v>
      </c>
      <c r="G115" s="16">
        <f t="shared" si="8"/>
        <v>2162803</v>
      </c>
      <c r="H115" s="16">
        <f t="shared" si="8"/>
        <v>18024102</v>
      </c>
      <c r="I115" s="44"/>
    </row>
    <row r="116" spans="1:9" x14ac:dyDescent="0.25">
      <c r="A116" s="61" t="s">
        <v>348</v>
      </c>
      <c r="B116" s="21" t="s">
        <v>315</v>
      </c>
      <c r="C116" s="11">
        <v>0</v>
      </c>
      <c r="D116" s="11">
        <v>0</v>
      </c>
      <c r="E116" s="11">
        <v>0</v>
      </c>
      <c r="F116" s="11">
        <v>0</v>
      </c>
      <c r="G116" s="11">
        <v>0</v>
      </c>
      <c r="H116" s="11">
        <f t="shared" si="6"/>
        <v>0</v>
      </c>
      <c r="I116" s="44"/>
    </row>
    <row r="117" spans="1:9" x14ac:dyDescent="0.25">
      <c r="A117" s="59" t="s">
        <v>318</v>
      </c>
      <c r="B117" s="20" t="s">
        <v>29</v>
      </c>
      <c r="C117" s="11">
        <v>17610</v>
      </c>
      <c r="D117" s="11">
        <v>5032</v>
      </c>
      <c r="E117" s="11">
        <v>1118</v>
      </c>
      <c r="F117" s="11">
        <v>839</v>
      </c>
      <c r="G117" s="11">
        <v>3354</v>
      </c>
      <c r="H117" s="11">
        <f t="shared" si="6"/>
        <v>27953</v>
      </c>
      <c r="I117" s="44"/>
    </row>
    <row r="118" spans="1:9" x14ac:dyDescent="0.25">
      <c r="A118" s="59" t="s">
        <v>319</v>
      </c>
      <c r="B118" s="20" t="s">
        <v>320</v>
      </c>
      <c r="C118" s="11">
        <v>2922089</v>
      </c>
      <c r="D118" s="11">
        <v>147376</v>
      </c>
      <c r="E118" s="11">
        <v>32749</v>
      </c>
      <c r="F118" s="11">
        <v>24563</v>
      </c>
      <c r="G118" s="11">
        <v>98251</v>
      </c>
      <c r="H118" s="11">
        <f t="shared" si="6"/>
        <v>3225028</v>
      </c>
      <c r="I118" s="44"/>
    </row>
    <row r="119" spans="1:9" x14ac:dyDescent="0.25">
      <c r="A119" s="59" t="s">
        <v>321</v>
      </c>
      <c r="B119" s="20" t="s">
        <v>355</v>
      </c>
      <c r="C119" s="11">
        <v>687300</v>
      </c>
      <c r="D119" s="11">
        <v>31188</v>
      </c>
      <c r="E119" s="11">
        <v>6931</v>
      </c>
      <c r="F119" s="11">
        <v>5196</v>
      </c>
      <c r="G119" s="11">
        <v>20791</v>
      </c>
      <c r="H119" s="11">
        <f t="shared" si="6"/>
        <v>751406</v>
      </c>
      <c r="I119" s="44"/>
    </row>
    <row r="120" spans="1:9" x14ac:dyDescent="0.25">
      <c r="A120" s="61" t="s">
        <v>356</v>
      </c>
      <c r="B120" s="21" t="s">
        <v>357</v>
      </c>
      <c r="C120" s="11">
        <f t="shared" ref="C120:H120" si="9">SUM(C117:C119)</f>
        <v>3626999</v>
      </c>
      <c r="D120" s="11">
        <f t="shared" si="9"/>
        <v>183596</v>
      </c>
      <c r="E120" s="11">
        <f t="shared" si="9"/>
        <v>40798</v>
      </c>
      <c r="F120" s="11">
        <f t="shared" si="9"/>
        <v>30598</v>
      </c>
      <c r="G120" s="11">
        <f t="shared" si="9"/>
        <v>122396</v>
      </c>
      <c r="H120" s="11">
        <f t="shared" si="9"/>
        <v>4004387</v>
      </c>
      <c r="I120" s="44"/>
    </row>
    <row r="121" spans="1:9" x14ac:dyDescent="0.25">
      <c r="A121" s="59"/>
      <c r="B121" s="21" t="s">
        <v>115</v>
      </c>
      <c r="C121" s="16">
        <v>21398598</v>
      </c>
      <c r="D121" s="16">
        <f t="shared" ref="D121:H121" si="10">D89+D95+D115+D120</f>
        <v>5260983</v>
      </c>
      <c r="E121" s="16">
        <f t="shared" si="10"/>
        <v>1169106</v>
      </c>
      <c r="F121" s="16">
        <f t="shared" si="10"/>
        <v>876829</v>
      </c>
      <c r="G121" s="16">
        <f t="shared" si="10"/>
        <v>3507321</v>
      </c>
      <c r="H121" s="16">
        <f t="shared" si="10"/>
        <v>32212837</v>
      </c>
      <c r="I121" s="44"/>
    </row>
    <row r="122" spans="1:9" x14ac:dyDescent="0.25">
      <c r="I122" s="44"/>
    </row>
    <row r="123" spans="1:9" x14ac:dyDescent="0.25">
      <c r="I123" s="44"/>
    </row>
    <row r="124" spans="1:9" x14ac:dyDescent="0.25">
      <c r="A124" s="59" t="s">
        <v>269</v>
      </c>
      <c r="B124" s="20" t="s">
        <v>71</v>
      </c>
      <c r="C124" s="11">
        <v>0</v>
      </c>
      <c r="D124" s="11">
        <v>0</v>
      </c>
      <c r="E124" s="11">
        <v>471113</v>
      </c>
      <c r="F124" s="11">
        <v>0</v>
      </c>
      <c r="G124" s="11">
        <v>2588916</v>
      </c>
      <c r="H124" s="11">
        <f t="shared" ref="H124:H129" si="11">SUM(C124:G124)</f>
        <v>3060029</v>
      </c>
      <c r="I124" s="44"/>
    </row>
    <row r="125" spans="1:9" x14ac:dyDescent="0.25">
      <c r="A125" s="59" t="s">
        <v>282</v>
      </c>
      <c r="B125" s="20" t="s">
        <v>78</v>
      </c>
      <c r="C125" s="11">
        <v>1513848</v>
      </c>
      <c r="D125" s="11">
        <v>2604254</v>
      </c>
      <c r="E125" s="11">
        <v>0</v>
      </c>
      <c r="F125" s="11">
        <v>0</v>
      </c>
      <c r="G125" s="11">
        <v>0</v>
      </c>
      <c r="H125" s="11">
        <f t="shared" si="11"/>
        <v>4118102</v>
      </c>
      <c r="I125" s="44"/>
    </row>
    <row r="126" spans="1:9" x14ac:dyDescent="0.25">
      <c r="A126" s="68" t="s">
        <v>285</v>
      </c>
      <c r="B126" s="114" t="s">
        <v>426</v>
      </c>
      <c r="C126" s="59">
        <v>408753</v>
      </c>
      <c r="D126" s="59">
        <v>703114</v>
      </c>
      <c r="E126" s="59">
        <v>127197</v>
      </c>
      <c r="F126" s="59">
        <v>0</v>
      </c>
      <c r="G126" s="59">
        <v>699034</v>
      </c>
      <c r="H126" s="11">
        <f t="shared" si="11"/>
        <v>1938098</v>
      </c>
      <c r="I126" s="44"/>
    </row>
    <row r="127" spans="1:9" x14ac:dyDescent="0.25">
      <c r="A127" s="68" t="s">
        <v>286</v>
      </c>
      <c r="B127" s="114" t="s">
        <v>287</v>
      </c>
      <c r="C127" s="59">
        <v>0</v>
      </c>
      <c r="D127" s="59">
        <v>0</v>
      </c>
      <c r="E127" s="59">
        <v>0</v>
      </c>
      <c r="F127" s="59">
        <v>0</v>
      </c>
      <c r="G127" s="59">
        <v>0</v>
      </c>
      <c r="H127" s="11">
        <f t="shared" si="11"/>
        <v>0</v>
      </c>
      <c r="I127" s="44"/>
    </row>
    <row r="128" spans="1:9" x14ac:dyDescent="0.25">
      <c r="A128" s="68" t="s">
        <v>433</v>
      </c>
      <c r="B128" s="114" t="s">
        <v>457</v>
      </c>
      <c r="C128" s="59">
        <v>0</v>
      </c>
      <c r="D128" s="59">
        <v>0</v>
      </c>
      <c r="E128" s="59">
        <v>0</v>
      </c>
      <c r="F128" s="59">
        <v>0</v>
      </c>
      <c r="G128" s="59">
        <v>154</v>
      </c>
      <c r="H128" s="11">
        <f t="shared" si="11"/>
        <v>154</v>
      </c>
      <c r="I128" s="44"/>
    </row>
    <row r="129" spans="1:9" x14ac:dyDescent="0.25">
      <c r="A129" s="68" t="s">
        <v>373</v>
      </c>
      <c r="B129" s="114" t="s">
        <v>290</v>
      </c>
      <c r="C129" s="59">
        <v>2</v>
      </c>
      <c r="D129" s="59">
        <v>0</v>
      </c>
      <c r="E129" s="59">
        <v>0</v>
      </c>
      <c r="F129" s="59">
        <v>0</v>
      </c>
      <c r="G129" s="59">
        <v>18</v>
      </c>
      <c r="H129" s="11">
        <f t="shared" si="11"/>
        <v>20</v>
      </c>
      <c r="I129" s="44"/>
    </row>
    <row r="130" spans="1:9" x14ac:dyDescent="0.25">
      <c r="A130" s="115" t="s">
        <v>291</v>
      </c>
      <c r="B130" s="116" t="s">
        <v>80</v>
      </c>
      <c r="C130" s="61">
        <f t="shared" ref="C130:H130" si="12">SUM(C124:C129)</f>
        <v>1922603</v>
      </c>
      <c r="D130" s="61">
        <f t="shared" si="12"/>
        <v>3307368</v>
      </c>
      <c r="E130" s="61">
        <f t="shared" si="12"/>
        <v>598310</v>
      </c>
      <c r="F130" s="61">
        <f t="shared" si="12"/>
        <v>0</v>
      </c>
      <c r="G130" s="61">
        <f t="shared" si="12"/>
        <v>3288122</v>
      </c>
      <c r="H130" s="61">
        <f t="shared" si="12"/>
        <v>9116403</v>
      </c>
      <c r="I130" s="44"/>
    </row>
    <row r="131" spans="1:9" ht="29.25" x14ac:dyDescent="0.25">
      <c r="A131" s="115" t="s">
        <v>372</v>
      </c>
      <c r="B131" s="116" t="s">
        <v>430</v>
      </c>
      <c r="C131" s="61">
        <v>0</v>
      </c>
      <c r="D131" s="61">
        <v>0</v>
      </c>
      <c r="E131" s="61">
        <v>0</v>
      </c>
      <c r="F131" s="61">
        <v>0</v>
      </c>
      <c r="G131" s="61">
        <v>0</v>
      </c>
      <c r="H131" s="61">
        <f>SUM(C131:G131)</f>
        <v>0</v>
      </c>
      <c r="I131" s="44"/>
    </row>
    <row r="132" spans="1:9" x14ac:dyDescent="0.25">
      <c r="A132" s="424" t="s">
        <v>383</v>
      </c>
      <c r="B132" s="59" t="s">
        <v>423</v>
      </c>
      <c r="C132" s="59">
        <v>17425513</v>
      </c>
      <c r="D132" s="59">
        <v>0</v>
      </c>
      <c r="E132" s="59">
        <v>0</v>
      </c>
      <c r="F132" s="59">
        <v>0</v>
      </c>
      <c r="G132" s="59">
        <v>0</v>
      </c>
      <c r="H132" s="61">
        <f t="shared" ref="H132:H137" si="13">SUM(C132:G132)</f>
        <v>17425513</v>
      </c>
      <c r="I132" s="44"/>
    </row>
    <row r="133" spans="1:9" x14ac:dyDescent="0.25">
      <c r="A133" s="424"/>
      <c r="B133" s="59" t="s">
        <v>424</v>
      </c>
      <c r="C133" s="59">
        <v>0</v>
      </c>
      <c r="D133" s="59">
        <v>1660800</v>
      </c>
      <c r="E133" s="59">
        <v>0</v>
      </c>
      <c r="F133" s="59">
        <v>0</v>
      </c>
      <c r="G133" s="59">
        <v>0</v>
      </c>
      <c r="H133" s="61">
        <f t="shared" si="13"/>
        <v>1660800</v>
      </c>
      <c r="I133" s="44"/>
    </row>
    <row r="134" spans="1:9" x14ac:dyDescent="0.25">
      <c r="A134" s="424"/>
      <c r="B134" s="59" t="s">
        <v>425</v>
      </c>
      <c r="C134" s="59">
        <v>0</v>
      </c>
      <c r="D134" s="59">
        <v>0</v>
      </c>
      <c r="E134" s="59">
        <v>0</v>
      </c>
      <c r="F134" s="59">
        <v>695386</v>
      </c>
      <c r="G134" s="59">
        <v>0</v>
      </c>
      <c r="H134" s="61">
        <f t="shared" si="13"/>
        <v>695386</v>
      </c>
      <c r="I134" s="44"/>
    </row>
    <row r="135" spans="1:9" x14ac:dyDescent="0.25">
      <c r="A135" s="424"/>
      <c r="B135" s="59" t="s">
        <v>428</v>
      </c>
      <c r="C135" s="59">
        <v>2050481</v>
      </c>
      <c r="D135" s="59">
        <v>292815</v>
      </c>
      <c r="E135" s="59">
        <v>570796</v>
      </c>
      <c r="F135" s="59">
        <v>181444</v>
      </c>
      <c r="G135" s="59">
        <v>219199</v>
      </c>
      <c r="H135" s="61">
        <f t="shared" si="13"/>
        <v>3314735</v>
      </c>
      <c r="I135" s="44"/>
    </row>
    <row r="136" spans="1:9" x14ac:dyDescent="0.25">
      <c r="A136" s="236" t="s">
        <v>383</v>
      </c>
      <c r="B136" s="61" t="s">
        <v>427</v>
      </c>
      <c r="C136" s="61">
        <f>SUM(C132:C135)</f>
        <v>19475994</v>
      </c>
      <c r="D136" s="61">
        <f>SUM(D132:D135)</f>
        <v>1953615</v>
      </c>
      <c r="E136" s="61">
        <f>SUM(E132:E135)</f>
        <v>570796</v>
      </c>
      <c r="F136" s="61">
        <f>SUM(F132:F135)</f>
        <v>876830</v>
      </c>
      <c r="G136" s="61">
        <f>SUM(G132:G135)</f>
        <v>219199</v>
      </c>
      <c r="H136" s="61">
        <f t="shared" si="13"/>
        <v>23096434</v>
      </c>
      <c r="I136" s="44"/>
    </row>
    <row r="137" spans="1:9" x14ac:dyDescent="0.25">
      <c r="A137" s="117"/>
      <c r="B137" s="61" t="s">
        <v>384</v>
      </c>
      <c r="C137" s="61">
        <f>C130+C136+C131</f>
        <v>21398597</v>
      </c>
      <c r="D137" s="61">
        <f>D130+D136+D131</f>
        <v>5260983</v>
      </c>
      <c r="E137" s="61">
        <f>E130+E136+E131</f>
        <v>1169106</v>
      </c>
      <c r="F137" s="61">
        <f>F130+F136+F131</f>
        <v>876830</v>
      </c>
      <c r="G137" s="61">
        <f>G130+G136+G131</f>
        <v>3507321</v>
      </c>
      <c r="H137" s="61">
        <f t="shared" si="13"/>
        <v>32212837</v>
      </c>
      <c r="I137" s="44"/>
    </row>
  </sheetData>
  <mergeCells count="12">
    <mergeCell ref="H76:H77"/>
    <mergeCell ref="A76:B77"/>
    <mergeCell ref="A132:A135"/>
    <mergeCell ref="A62:A65"/>
    <mergeCell ref="A1:F1"/>
    <mergeCell ref="A2:F2"/>
    <mergeCell ref="A3:F3"/>
    <mergeCell ref="A4:F4"/>
    <mergeCell ref="A70:F70"/>
    <mergeCell ref="A71:F71"/>
    <mergeCell ref="A72:F72"/>
    <mergeCell ref="A73:F73"/>
  </mergeCells>
  <pageMargins left="0.70866141732283472" right="0.70866141732283472" top="0.74803149606299213" bottom="0.74803149606299213" header="0.31496062992125984" footer="0.31496062992125984"/>
  <pageSetup paperSize="9" scale="6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1"/>
  <sheetViews>
    <sheetView topLeftCell="B43" workbookViewId="0">
      <selection activeCell="J77" sqref="J77"/>
    </sheetView>
  </sheetViews>
  <sheetFormatPr defaultRowHeight="12.75" x14ac:dyDescent="0.2"/>
  <cols>
    <col min="1" max="1" width="6.85546875" style="10" customWidth="1"/>
    <col min="2" max="2" width="33.5703125" style="10" customWidth="1"/>
    <col min="3" max="3" width="11" style="10" bestFit="1" customWidth="1"/>
    <col min="4" max="6" width="10.7109375" style="10" bestFit="1" customWidth="1"/>
    <col min="7" max="7" width="12.85546875" style="10" customWidth="1"/>
    <col min="8" max="11" width="15.28515625" style="10" customWidth="1"/>
    <col min="12" max="16384" width="9.140625" style="10"/>
  </cols>
  <sheetData>
    <row r="1" spans="1:11" ht="15" x14ac:dyDescent="0.25">
      <c r="A1" s="425" t="s">
        <v>149</v>
      </c>
      <c r="B1" s="425"/>
      <c r="C1" s="425"/>
      <c r="D1" s="425"/>
      <c r="E1" s="425"/>
      <c r="F1" s="425"/>
      <c r="G1" s="31"/>
      <c r="H1" s="31"/>
      <c r="I1" s="31"/>
      <c r="J1" s="31"/>
      <c r="K1" s="31"/>
    </row>
    <row r="2" spans="1:11" ht="15" x14ac:dyDescent="0.25">
      <c r="A2" s="426" t="s">
        <v>591</v>
      </c>
      <c r="B2" s="426"/>
      <c r="C2" s="426"/>
      <c r="D2" s="426"/>
      <c r="E2" s="426"/>
      <c r="F2" s="426"/>
      <c r="G2" s="31"/>
      <c r="H2" s="31"/>
      <c r="I2" s="31"/>
      <c r="J2" s="31"/>
      <c r="K2" s="31"/>
    </row>
    <row r="3" spans="1:11" ht="15" x14ac:dyDescent="0.25">
      <c r="A3" s="401" t="s">
        <v>389</v>
      </c>
      <c r="B3" s="401"/>
      <c r="C3" s="401"/>
      <c r="D3" s="401"/>
      <c r="E3" s="401"/>
      <c r="F3" s="401"/>
      <c r="G3" s="31"/>
      <c r="H3" s="31"/>
      <c r="I3" s="31"/>
      <c r="J3" s="31"/>
      <c r="K3" s="31"/>
    </row>
    <row r="4" spans="1:11" ht="15" x14ac:dyDescent="0.25">
      <c r="A4" s="105"/>
      <c r="B4" s="105"/>
      <c r="C4" s="31"/>
      <c r="D4" s="31"/>
      <c r="E4" s="31"/>
      <c r="F4" s="31"/>
      <c r="G4" s="31"/>
      <c r="H4" s="31"/>
      <c r="I4" s="31"/>
      <c r="J4" s="31"/>
      <c r="K4" s="31"/>
    </row>
    <row r="5" spans="1:11" ht="15" x14ac:dyDescent="0.25">
      <c r="A5" s="31"/>
      <c r="C5" s="31"/>
      <c r="D5" s="31"/>
      <c r="E5" s="31"/>
      <c r="F5" s="31"/>
      <c r="G5" s="35" t="s">
        <v>147</v>
      </c>
      <c r="H5" s="31"/>
      <c r="I5" s="31"/>
      <c r="J5" s="31"/>
      <c r="K5" s="31"/>
    </row>
    <row r="6" spans="1:11" ht="15" x14ac:dyDescent="0.25">
      <c r="A6" s="31"/>
      <c r="C6" s="31"/>
      <c r="D6" s="31"/>
      <c r="E6" s="31"/>
      <c r="F6" s="31"/>
      <c r="G6" s="33" t="s">
        <v>386</v>
      </c>
      <c r="H6" s="31"/>
      <c r="I6" s="31"/>
      <c r="J6" s="31"/>
      <c r="K6" s="31"/>
    </row>
    <row r="7" spans="1:11" ht="31.5" customHeight="1" x14ac:dyDescent="0.25">
      <c r="A7" s="59"/>
      <c r="B7" s="110" t="s">
        <v>1</v>
      </c>
      <c r="C7" s="110" t="s">
        <v>354</v>
      </c>
      <c r="D7" s="110" t="s">
        <v>458</v>
      </c>
      <c r="E7" s="110" t="s">
        <v>479</v>
      </c>
      <c r="F7" s="110" t="s">
        <v>490</v>
      </c>
      <c r="G7" s="110" t="s">
        <v>505</v>
      </c>
      <c r="H7" s="110" t="s">
        <v>506</v>
      </c>
      <c r="I7" s="110"/>
      <c r="J7" s="159"/>
      <c r="K7" s="159"/>
    </row>
    <row r="8" spans="1:11" ht="30" x14ac:dyDescent="0.25">
      <c r="A8" s="59" t="s">
        <v>199</v>
      </c>
      <c r="B8" s="9" t="s">
        <v>3</v>
      </c>
      <c r="C8" s="11">
        <f>'4.2.1 Szakmár'!C8+'4.2.2 Öregcsertő'!C8+'4.2.3 Újtelek'!C8+'4.2.4 Jegyző'!C8</f>
        <v>29642202</v>
      </c>
      <c r="D8" s="11">
        <f>'4.2.1 Szakmár'!D8+'4.2.2 Öregcsertő'!D8+'4.2.3 Újtelek'!D8+'4.2.4 Jegyző'!D8</f>
        <v>29642202</v>
      </c>
      <c r="E8" s="11">
        <f>'4.2.1 Szakmár'!E8+'4.2.2 Öregcsertő'!E8+'4.2.3 Újtelek'!E8+'4.2.4 Jegyző'!E8</f>
        <v>29642202</v>
      </c>
      <c r="F8" s="11">
        <f>'4.2.1 Szakmár'!F8+'4.2.2 Öregcsertő'!F8+'4.2.3 Újtelek'!F8+'4.2.4 Jegyző'!F8</f>
        <v>29642202</v>
      </c>
      <c r="G8" s="11">
        <f>'4.2.1 Szakmár'!G8+'4.2.2 Öregcsertő'!G8+'4.2.3 Újtelek'!G8+'4.2.4 Jegyző'!G8</f>
        <v>29552309</v>
      </c>
      <c r="H8" s="11">
        <f>'4.2.1 Szakmár'!H8+'4.2.2 Öregcsertő'!H8+'4.2.3 Újtelek'!H8+'4.2.4 Jegyző'!H8</f>
        <v>29552309</v>
      </c>
      <c r="I8" s="11"/>
      <c r="J8" s="44"/>
      <c r="K8" s="44"/>
    </row>
    <row r="9" spans="1:11" ht="15" x14ac:dyDescent="0.25">
      <c r="A9" s="59" t="s">
        <v>200</v>
      </c>
      <c r="B9" s="9" t="s">
        <v>201</v>
      </c>
      <c r="C9" s="11">
        <f>'4.2.1 Szakmár'!C9+'4.2.2 Öregcsertő'!C9+'4.2.3 Újtelek'!C9+'4.2.4 Jegyző'!C9</f>
        <v>0</v>
      </c>
      <c r="D9" s="11">
        <f>'4.2.1 Szakmár'!D9+'4.2.2 Öregcsertő'!D9+'4.2.3 Újtelek'!D9+'4.2.4 Jegyző'!D9</f>
        <v>0</v>
      </c>
      <c r="E9" s="11">
        <f>'4.2.1 Szakmár'!E9+'4.2.2 Öregcsertő'!E9+'4.2.3 Újtelek'!E9+'4.2.4 Jegyző'!E9</f>
        <v>0</v>
      </c>
      <c r="F9" s="11">
        <f>'4.2.1 Szakmár'!F9+'4.2.2 Öregcsertő'!F9+'4.2.3 Újtelek'!F9+'4.2.4 Jegyző'!F9</f>
        <v>0</v>
      </c>
      <c r="G9" s="11">
        <f>'4.2.1 Szakmár'!G9+'4.2.2 Öregcsertő'!G9+'4.2.3 Újtelek'!G9+'4.2.4 Jegyző'!G9</f>
        <v>787864</v>
      </c>
      <c r="H9" s="11">
        <f>'4.2.1 Szakmár'!H9+'4.2.2 Öregcsertő'!H9+'4.2.3 Újtelek'!H9+'4.2.4 Jegyző'!H9</f>
        <v>787864</v>
      </c>
      <c r="I9" s="11"/>
      <c r="J9" s="44"/>
      <c r="K9" s="44"/>
    </row>
    <row r="10" spans="1:11" ht="15" x14ac:dyDescent="0.25">
      <c r="A10" s="59" t="s">
        <v>202</v>
      </c>
      <c r="B10" s="9" t="s">
        <v>117</v>
      </c>
      <c r="C10" s="11">
        <f>'4.2.1 Szakmár'!C10+'4.2.2 Öregcsertő'!C10+'4.2.3 Újtelek'!C10+'4.2.4 Jegyző'!C10</f>
        <v>1639099</v>
      </c>
      <c r="D10" s="11">
        <f>'4.2.1 Szakmár'!D10+'4.2.2 Öregcsertő'!D10+'4.2.3 Újtelek'!D10+'4.2.4 Jegyző'!D10</f>
        <v>1639099</v>
      </c>
      <c r="E10" s="11">
        <f>'4.2.1 Szakmár'!E10+'4.2.2 Öregcsertő'!E10+'4.2.3 Újtelek'!E10+'4.2.4 Jegyző'!E10</f>
        <v>1639099</v>
      </c>
      <c r="F10" s="11">
        <f>'4.2.1 Szakmár'!F10+'4.2.2 Öregcsertő'!F10+'4.2.3 Újtelek'!F10+'4.2.4 Jegyző'!F10</f>
        <v>1788108</v>
      </c>
      <c r="G10" s="11">
        <f>'4.2.1 Szakmár'!G10+'4.2.2 Öregcsertő'!G10+'4.2.3 Újtelek'!G10+'4.2.4 Jegyző'!G10</f>
        <v>1788108</v>
      </c>
      <c r="H10" s="11">
        <f>'4.2.1 Szakmár'!H10+'4.2.2 Öregcsertő'!H10+'4.2.3 Újtelek'!H10+'4.2.4 Jegyző'!H10</f>
        <v>1788108</v>
      </c>
      <c r="I10" s="11"/>
      <c r="J10" s="44"/>
      <c r="K10" s="44"/>
    </row>
    <row r="11" spans="1:11" ht="15" x14ac:dyDescent="0.25">
      <c r="A11" s="59" t="s">
        <v>203</v>
      </c>
      <c r="B11" s="9" t="s">
        <v>4</v>
      </c>
      <c r="C11" s="11">
        <f>'4.2.1 Szakmár'!C11+'4.2.2 Öregcsertő'!C11+'4.2.3 Újtelek'!C11+'4.2.4 Jegyző'!C11</f>
        <v>335500</v>
      </c>
      <c r="D11" s="11">
        <f>'4.2.1 Szakmár'!D11+'4.2.2 Öregcsertő'!D11+'4.2.3 Újtelek'!D11+'4.2.4 Jegyző'!D11</f>
        <v>335500</v>
      </c>
      <c r="E11" s="11">
        <f>'4.2.1 Szakmár'!E11+'4.2.2 Öregcsertő'!E11+'4.2.3 Újtelek'!E11+'4.2.4 Jegyző'!E11</f>
        <v>335500</v>
      </c>
      <c r="F11" s="11">
        <f>'4.2.1 Szakmár'!F11+'4.2.2 Öregcsertő'!F11+'4.2.3 Újtelek'!F11+'4.2.4 Jegyző'!F11</f>
        <v>335500</v>
      </c>
      <c r="G11" s="11">
        <f>'4.2.1 Szakmár'!G11+'4.2.2 Öregcsertő'!G11+'4.2.3 Újtelek'!G11+'4.2.4 Jegyző'!G11</f>
        <v>355617</v>
      </c>
      <c r="H11" s="11">
        <f>'4.2.1 Szakmár'!H11+'4.2.2 Öregcsertő'!H11+'4.2.3 Újtelek'!H11+'4.2.4 Jegyző'!H11</f>
        <v>355617</v>
      </c>
      <c r="I11" s="11"/>
      <c r="J11" s="44"/>
      <c r="K11" s="44"/>
    </row>
    <row r="12" spans="1:11" ht="30" x14ac:dyDescent="0.25">
      <c r="A12" s="59" t="s">
        <v>390</v>
      </c>
      <c r="B12" s="9" t="s">
        <v>241</v>
      </c>
      <c r="C12" s="11">
        <f>'4.2.1 Szakmár'!C12+'4.2.2 Öregcsertő'!C12+'4.2.3 Újtelek'!C12+'4.2.4 Jegyző'!C12</f>
        <v>650000</v>
      </c>
      <c r="D12" s="11">
        <f>'4.2.1 Szakmár'!D12+'4.2.2 Öregcsertő'!D12+'4.2.3 Újtelek'!D12+'4.2.4 Jegyző'!D12</f>
        <v>650000</v>
      </c>
      <c r="E12" s="11">
        <f>'4.2.1 Szakmár'!E12+'4.2.2 Öregcsertő'!E12+'4.2.3 Újtelek'!E12+'4.2.4 Jegyző'!E12</f>
        <v>650000</v>
      </c>
      <c r="F12" s="11">
        <f>'4.2.1 Szakmár'!F12+'4.2.2 Öregcsertő'!F12+'4.2.3 Újtelek'!F12+'4.2.4 Jegyző'!F12</f>
        <v>650000</v>
      </c>
      <c r="G12" s="11">
        <f>'4.2.1 Szakmár'!G12+'4.2.2 Öregcsertő'!G12+'4.2.3 Újtelek'!G12+'4.2.4 Jegyző'!G12</f>
        <v>555200</v>
      </c>
      <c r="H12" s="11">
        <f>'4.2.1 Szakmár'!H12+'4.2.2 Öregcsertő'!H12+'4.2.3 Újtelek'!H12+'4.2.4 Jegyző'!H12</f>
        <v>555200</v>
      </c>
      <c r="I12" s="11"/>
      <c r="J12" s="44"/>
      <c r="K12" s="44"/>
    </row>
    <row r="13" spans="1:11" ht="15" x14ac:dyDescent="0.25">
      <c r="A13" s="60" t="s">
        <v>204</v>
      </c>
      <c r="B13" s="24" t="s">
        <v>5</v>
      </c>
      <c r="C13" s="13">
        <f>'4.2.1 Szakmár'!C13+'4.2.2 Öregcsertő'!C13+'4.2.3 Újtelek'!C13+'4.2.4 Jegyző'!C13</f>
        <v>32266801</v>
      </c>
      <c r="D13" s="13">
        <f>'4.2.1 Szakmár'!D13+'4.2.2 Öregcsertő'!D13+'4.2.3 Újtelek'!D13+'4.2.4 Jegyző'!D13</f>
        <v>32266801</v>
      </c>
      <c r="E13" s="13">
        <f>'4.2.1 Szakmár'!E13+'4.2.2 Öregcsertő'!E13+'4.2.3 Újtelek'!E13+'4.2.4 Jegyző'!E13</f>
        <v>32266801</v>
      </c>
      <c r="F13" s="13">
        <f>'4.2.1 Szakmár'!F13+'4.2.2 Öregcsertő'!F13+'4.2.3 Újtelek'!F13+'4.2.4 Jegyző'!F13</f>
        <v>32415810</v>
      </c>
      <c r="G13" s="13">
        <f>'4.2.1 Szakmár'!G13+'4.2.2 Öregcsertő'!G13+'4.2.3 Újtelek'!G13+'4.2.4 Jegyző'!G13</f>
        <v>33039098</v>
      </c>
      <c r="H13" s="13">
        <f>'4.2.1 Szakmár'!H13+'4.2.2 Öregcsertő'!H13+'4.2.3 Újtelek'!H13+'4.2.4 Jegyző'!H13</f>
        <v>33039098</v>
      </c>
      <c r="I13" s="13"/>
      <c r="J13" s="44"/>
      <c r="K13" s="44"/>
    </row>
    <row r="14" spans="1:11" ht="15" x14ac:dyDescent="0.25">
      <c r="A14" s="59" t="s">
        <v>205</v>
      </c>
      <c r="B14" s="20" t="s">
        <v>21</v>
      </c>
      <c r="C14" s="11">
        <f>'4.2.1 Szakmár'!C14+'4.2.2 Öregcsertő'!C14+'4.2.3 Újtelek'!C14+'4.2.4 Jegyző'!C14</f>
        <v>0</v>
      </c>
      <c r="D14" s="11">
        <f>'4.2.1 Szakmár'!D14+'4.2.2 Öregcsertő'!D14+'4.2.3 Újtelek'!D14+'4.2.4 Jegyző'!D14</f>
        <v>0</v>
      </c>
      <c r="E14" s="11">
        <f>'4.2.1 Szakmár'!E14+'4.2.2 Öregcsertő'!E14+'4.2.3 Újtelek'!E14+'4.2.4 Jegyző'!E14</f>
        <v>0</v>
      </c>
      <c r="F14" s="11">
        <f>'4.2.1 Szakmár'!F14+'4.2.2 Öregcsertő'!F14+'4.2.3 Újtelek'!F14+'4.2.4 Jegyző'!F14</f>
        <v>0</v>
      </c>
      <c r="G14" s="11">
        <f>'4.2.1 Szakmár'!G14+'4.2.2 Öregcsertő'!G14+'4.2.3 Újtelek'!G14+'4.2.4 Jegyző'!G14</f>
        <v>0</v>
      </c>
      <c r="H14" s="11">
        <f>'4.2.1 Szakmár'!H14+'4.2.2 Öregcsertő'!H14+'4.2.3 Újtelek'!H14+'4.2.4 Jegyző'!H14</f>
        <v>0</v>
      </c>
      <c r="I14" s="11"/>
      <c r="J14" s="44"/>
      <c r="K14" s="44"/>
    </row>
    <row r="15" spans="1:11" ht="30" x14ac:dyDescent="0.25">
      <c r="A15" s="59" t="s">
        <v>206</v>
      </c>
      <c r="B15" s="20" t="s">
        <v>230</v>
      </c>
      <c r="C15" s="11">
        <f>'4.2.1 Szakmár'!C15+'4.2.2 Öregcsertő'!C15+'4.2.3 Újtelek'!C15+'4.2.4 Jegyző'!C15</f>
        <v>0</v>
      </c>
      <c r="D15" s="11">
        <f>'4.2.1 Szakmár'!D15+'4.2.2 Öregcsertő'!D15+'4.2.3 Újtelek'!D15+'4.2.4 Jegyző'!D15</f>
        <v>0</v>
      </c>
      <c r="E15" s="11">
        <f>'4.2.1 Szakmár'!E15+'4.2.2 Öregcsertő'!E15+'4.2.3 Újtelek'!E15+'4.2.4 Jegyző'!E15</f>
        <v>0</v>
      </c>
      <c r="F15" s="11">
        <f>'4.2.1 Szakmár'!F15+'4.2.2 Öregcsertő'!F15+'4.2.3 Újtelek'!F15+'4.2.4 Jegyző'!F15</f>
        <v>0</v>
      </c>
      <c r="G15" s="11">
        <f>'4.2.1 Szakmár'!G15+'4.2.2 Öregcsertő'!G15+'4.2.3 Újtelek'!G15+'4.2.4 Jegyző'!G15</f>
        <v>0</v>
      </c>
      <c r="H15" s="11">
        <f>'4.2.1 Szakmár'!H15+'4.2.2 Öregcsertő'!H15+'4.2.3 Újtelek'!H15+'4.2.4 Jegyző'!H15</f>
        <v>0</v>
      </c>
      <c r="I15" s="11"/>
      <c r="J15" s="44"/>
      <c r="K15" s="44"/>
    </row>
    <row r="16" spans="1:11" ht="30" x14ac:dyDescent="0.25">
      <c r="A16" s="59" t="s">
        <v>207</v>
      </c>
      <c r="B16" s="20" t="s">
        <v>231</v>
      </c>
      <c r="C16" s="11">
        <f>'4.2.1 Szakmár'!C16+'4.2.2 Öregcsertő'!C16+'4.2.3 Újtelek'!C16+'4.2.4 Jegyző'!C16</f>
        <v>0</v>
      </c>
      <c r="D16" s="11">
        <f>'4.2.1 Szakmár'!D16+'4.2.2 Öregcsertő'!D16+'4.2.3 Újtelek'!D16+'4.2.4 Jegyző'!D16</f>
        <v>0</v>
      </c>
      <c r="E16" s="11">
        <f>'4.2.1 Szakmár'!E16+'4.2.2 Öregcsertő'!E16+'4.2.3 Újtelek'!E16+'4.2.4 Jegyző'!E16</f>
        <v>0</v>
      </c>
      <c r="F16" s="11">
        <f>'4.2.1 Szakmár'!F16+'4.2.2 Öregcsertő'!F16+'4.2.3 Újtelek'!F16+'4.2.4 Jegyző'!F16</f>
        <v>0</v>
      </c>
      <c r="G16" s="11">
        <f>'4.2.1 Szakmár'!G16+'4.2.2 Öregcsertő'!G16+'4.2.3 Újtelek'!G16+'4.2.4 Jegyző'!G16</f>
        <v>0</v>
      </c>
      <c r="H16" s="11">
        <f>'4.2.1 Szakmár'!H16+'4.2.2 Öregcsertő'!H16+'4.2.3 Újtelek'!H16+'4.2.4 Jegyző'!H16</f>
        <v>0</v>
      </c>
      <c r="I16" s="11"/>
      <c r="J16" s="44"/>
      <c r="K16" s="44"/>
    </row>
    <row r="17" spans="1:11" ht="15" x14ac:dyDescent="0.25">
      <c r="A17" s="60" t="s">
        <v>208</v>
      </c>
      <c r="B17" s="24" t="s">
        <v>22</v>
      </c>
      <c r="C17" s="13">
        <f>'4.2.1 Szakmár'!C17+'4.2.2 Öregcsertő'!C17+'4.2.3 Újtelek'!C17+'4.2.4 Jegyző'!C17</f>
        <v>0</v>
      </c>
      <c r="D17" s="13">
        <f>'4.2.1 Szakmár'!D17+'4.2.2 Öregcsertő'!D17+'4.2.3 Újtelek'!D17+'4.2.4 Jegyző'!D17</f>
        <v>0</v>
      </c>
      <c r="E17" s="13">
        <f>'4.2.1 Szakmár'!E17+'4.2.2 Öregcsertő'!E17+'4.2.3 Újtelek'!E17+'4.2.4 Jegyző'!E17</f>
        <v>0</v>
      </c>
      <c r="F17" s="13">
        <f>'4.2.1 Szakmár'!F17+'4.2.2 Öregcsertő'!F17+'4.2.3 Újtelek'!F17+'4.2.4 Jegyző'!F17</f>
        <v>0</v>
      </c>
      <c r="G17" s="13">
        <f>'4.2.1 Szakmár'!G17+'4.2.2 Öregcsertő'!G17+'4.2.3 Újtelek'!G17+'4.2.4 Jegyző'!G17</f>
        <v>0</v>
      </c>
      <c r="H17" s="13">
        <f>'4.2.1 Szakmár'!H17+'4.2.2 Öregcsertő'!H17+'4.2.3 Újtelek'!H17+'4.2.4 Jegyző'!H17</f>
        <v>0</v>
      </c>
      <c r="I17" s="13"/>
      <c r="J17" s="44"/>
      <c r="K17" s="44"/>
    </row>
    <row r="18" spans="1:11" s="109" customFormat="1" ht="14.25" x14ac:dyDescent="0.2">
      <c r="A18" s="61" t="s">
        <v>209</v>
      </c>
      <c r="B18" s="21" t="s">
        <v>5</v>
      </c>
      <c r="C18" s="16">
        <f>'4.2.1 Szakmár'!C18+'4.2.2 Öregcsertő'!C18+'4.2.3 Újtelek'!C18+'4.2.4 Jegyző'!C18</f>
        <v>32266801</v>
      </c>
      <c r="D18" s="16">
        <f>'4.2.1 Szakmár'!D18+'4.2.2 Öregcsertő'!D18+'4.2.3 Újtelek'!D18+'4.2.4 Jegyző'!D18</f>
        <v>32266801</v>
      </c>
      <c r="E18" s="16">
        <f>'4.2.1 Szakmár'!E18+'4.2.2 Öregcsertő'!E18+'4.2.3 Újtelek'!E18+'4.2.4 Jegyző'!E18</f>
        <v>32266801</v>
      </c>
      <c r="F18" s="16">
        <f>'4.2.1 Szakmár'!F18+'4.2.2 Öregcsertő'!F18+'4.2.3 Újtelek'!F18+'4.2.4 Jegyző'!F18</f>
        <v>32415810</v>
      </c>
      <c r="G18" s="16">
        <f>'4.2.1 Szakmár'!G18+'4.2.2 Öregcsertő'!G18+'4.2.3 Újtelek'!G18+'4.2.4 Jegyző'!G18</f>
        <v>33039098</v>
      </c>
      <c r="H18" s="16">
        <f>'4.2.1 Szakmár'!H18+'4.2.2 Öregcsertő'!H18+'4.2.3 Újtelek'!H18+'4.2.4 Jegyző'!H18</f>
        <v>33039098</v>
      </c>
      <c r="I18" s="16"/>
      <c r="J18" s="49"/>
      <c r="K18" s="49"/>
    </row>
    <row r="19" spans="1:11" ht="15" x14ac:dyDescent="0.25">
      <c r="A19" s="59" t="s">
        <v>210</v>
      </c>
      <c r="B19" s="20" t="s">
        <v>232</v>
      </c>
      <c r="C19" s="11">
        <f>'4.2.1 Szakmár'!C19+'4.2.2 Öregcsertő'!C19+'4.2.3 Újtelek'!C19+'4.2.4 Jegyző'!C19</f>
        <v>6664284</v>
      </c>
      <c r="D19" s="11">
        <f>'4.2.1 Szakmár'!D19+'4.2.2 Öregcsertő'!D19+'4.2.3 Újtelek'!D19+'4.2.4 Jegyző'!D19</f>
        <v>6664284</v>
      </c>
      <c r="E19" s="11">
        <f>'4.2.1 Szakmár'!E19+'4.2.2 Öregcsertő'!E19+'4.2.3 Újtelek'!E19+'4.2.4 Jegyző'!E19</f>
        <v>6664284</v>
      </c>
      <c r="F19" s="11">
        <f>'4.2.1 Szakmár'!F19+'4.2.2 Öregcsertő'!F19+'4.2.3 Újtelek'!F19+'4.2.4 Jegyző'!F19</f>
        <v>6664284</v>
      </c>
      <c r="G19" s="11">
        <f>'4.2.1 Szakmár'!G19+'4.2.2 Öregcsertő'!G19+'4.2.3 Újtelek'!G19+'4.2.4 Jegyző'!G19</f>
        <v>6916164</v>
      </c>
      <c r="H19" s="11">
        <f>'4.2.1 Szakmár'!H19+'4.2.2 Öregcsertő'!H19+'4.2.3 Újtelek'!H19+'4.2.4 Jegyző'!H19</f>
        <v>6916164</v>
      </c>
      <c r="I19" s="11"/>
      <c r="J19" s="44"/>
      <c r="K19" s="44"/>
    </row>
    <row r="20" spans="1:11" ht="15" x14ac:dyDescent="0.25">
      <c r="A20" s="59" t="s">
        <v>211</v>
      </c>
      <c r="B20" s="20" t="s">
        <v>233</v>
      </c>
      <c r="C20" s="11">
        <f>'4.2.1 Szakmár'!C20+'4.2.2 Öregcsertő'!C20+'4.2.3 Újtelek'!C20+'4.2.4 Jegyző'!C20</f>
        <v>0</v>
      </c>
      <c r="D20" s="11">
        <f>'4.2.1 Szakmár'!D20+'4.2.2 Öregcsertő'!D20+'4.2.3 Újtelek'!D20+'4.2.4 Jegyző'!D20</f>
        <v>0</v>
      </c>
      <c r="E20" s="11">
        <f>'4.2.1 Szakmár'!E20+'4.2.2 Öregcsertő'!E20+'4.2.3 Újtelek'!E20+'4.2.4 Jegyző'!E20</f>
        <v>0</v>
      </c>
      <c r="F20" s="11">
        <f>'4.2.1 Szakmár'!F20+'4.2.2 Öregcsertő'!F20+'4.2.3 Újtelek'!F20+'4.2.4 Jegyző'!F20</f>
        <v>0</v>
      </c>
      <c r="G20" s="11">
        <f>'4.2.1 Szakmár'!G20+'4.2.2 Öregcsertő'!G20+'4.2.3 Újtelek'!G20+'4.2.4 Jegyző'!G20</f>
        <v>0</v>
      </c>
      <c r="H20" s="11">
        <f>'4.2.1 Szakmár'!H20+'4.2.2 Öregcsertő'!H20+'4.2.3 Újtelek'!H20+'4.2.4 Jegyző'!H20</f>
        <v>0</v>
      </c>
      <c r="I20" s="11"/>
      <c r="J20" s="44"/>
      <c r="K20" s="44"/>
    </row>
    <row r="21" spans="1:11" ht="15" x14ac:dyDescent="0.25">
      <c r="A21" s="59" t="s">
        <v>212</v>
      </c>
      <c r="B21" s="20" t="s">
        <v>234</v>
      </c>
      <c r="C21" s="11">
        <f>'4.2.1 Szakmár'!C21+'4.2.2 Öregcsertő'!C21+'4.2.3 Újtelek'!C21+'4.2.4 Jegyző'!C21</f>
        <v>307000</v>
      </c>
      <c r="D21" s="11">
        <f>'4.2.1 Szakmár'!D21+'4.2.2 Öregcsertő'!D21+'4.2.3 Újtelek'!D21+'4.2.4 Jegyző'!D21</f>
        <v>307000</v>
      </c>
      <c r="E21" s="11">
        <f>'4.2.1 Szakmár'!E21+'4.2.2 Öregcsertő'!E21+'4.2.3 Újtelek'!E21+'4.2.4 Jegyző'!E21</f>
        <v>307000</v>
      </c>
      <c r="F21" s="11">
        <f>'4.2.1 Szakmár'!F21+'4.2.2 Öregcsertő'!F21+'4.2.3 Újtelek'!F21+'4.2.4 Jegyző'!F21</f>
        <v>307000</v>
      </c>
      <c r="G21" s="11">
        <f>'4.2.1 Szakmár'!G21+'4.2.2 Öregcsertő'!G21+'4.2.3 Újtelek'!G21+'4.2.4 Jegyző'!G21</f>
        <v>332024</v>
      </c>
      <c r="H21" s="11">
        <f>'4.2.1 Szakmár'!H21+'4.2.2 Öregcsertő'!H21+'4.2.3 Újtelek'!H21+'4.2.4 Jegyző'!H21</f>
        <v>332024</v>
      </c>
      <c r="I21" s="11"/>
      <c r="J21" s="44"/>
      <c r="K21" s="44"/>
    </row>
    <row r="22" spans="1:11" ht="15" x14ac:dyDescent="0.25">
      <c r="A22" s="59" t="s">
        <v>235</v>
      </c>
      <c r="B22" s="20" t="s">
        <v>236</v>
      </c>
      <c r="C22" s="11">
        <f>'4.2.1 Szakmár'!C22+'4.2.2 Öregcsertő'!C22+'4.2.3 Újtelek'!C22+'4.2.4 Jegyző'!C22</f>
        <v>0</v>
      </c>
      <c r="D22" s="11">
        <f>'4.2.1 Szakmár'!D22+'4.2.2 Öregcsertő'!D22+'4.2.3 Újtelek'!D22+'4.2.4 Jegyző'!D22</f>
        <v>0</v>
      </c>
      <c r="E22" s="11">
        <f>'4.2.1 Szakmár'!E22+'4.2.2 Öregcsertő'!E22+'4.2.3 Újtelek'!E22+'4.2.4 Jegyző'!E22</f>
        <v>0</v>
      </c>
      <c r="F22" s="11">
        <f>'4.2.1 Szakmár'!F22+'4.2.2 Öregcsertő'!F22+'4.2.3 Újtelek'!F22+'4.2.4 Jegyző'!F22</f>
        <v>0</v>
      </c>
      <c r="G22" s="11">
        <f>'4.2.1 Szakmár'!G22+'4.2.2 Öregcsertő'!G22+'4.2.3 Újtelek'!G22+'4.2.4 Jegyző'!G22</f>
        <v>0</v>
      </c>
      <c r="H22" s="11">
        <f>'4.2.1 Szakmár'!H22+'4.2.2 Öregcsertő'!H22+'4.2.3 Újtelek'!H22+'4.2.4 Jegyző'!H22</f>
        <v>0</v>
      </c>
      <c r="I22" s="11"/>
      <c r="J22" s="44"/>
      <c r="K22" s="44"/>
    </row>
    <row r="23" spans="1:11" ht="15" x14ac:dyDescent="0.25">
      <c r="A23" s="59" t="s">
        <v>213</v>
      </c>
      <c r="B23" s="20" t="s">
        <v>237</v>
      </c>
      <c r="C23" s="11">
        <f>'4.2.1 Szakmár'!C23+'4.2.2 Öregcsertő'!C23+'4.2.3 Újtelek'!C23+'4.2.4 Jegyző'!C23</f>
        <v>313000</v>
      </c>
      <c r="D23" s="11">
        <f>'4.2.1 Szakmár'!D23+'4.2.2 Öregcsertő'!D23+'4.2.3 Újtelek'!D23+'4.2.4 Jegyző'!D23</f>
        <v>313000</v>
      </c>
      <c r="E23" s="11">
        <f>'4.2.1 Szakmár'!E23+'4.2.2 Öregcsertő'!E23+'4.2.3 Újtelek'!E23+'4.2.4 Jegyző'!E23</f>
        <v>313000</v>
      </c>
      <c r="F23" s="11">
        <f>'4.2.1 Szakmár'!F23+'4.2.2 Öregcsertő'!F23+'4.2.3 Újtelek'!F23+'4.2.4 Jegyző'!F23</f>
        <v>313000</v>
      </c>
      <c r="G23" s="11">
        <f>'4.2.1 Szakmár'!G23+'4.2.2 Öregcsertő'!G23+'4.2.3 Újtelek'!G23+'4.2.4 Jegyző'!G23</f>
        <v>340863</v>
      </c>
      <c r="H23" s="11">
        <f>'4.2.1 Szakmár'!H23+'4.2.2 Öregcsertő'!H23+'4.2.3 Újtelek'!H23+'4.2.4 Jegyző'!H23</f>
        <v>340863</v>
      </c>
      <c r="I23" s="11"/>
      <c r="J23" s="44"/>
      <c r="K23" s="44"/>
    </row>
    <row r="24" spans="1:11" s="109" customFormat="1" ht="14.25" x14ac:dyDescent="0.2">
      <c r="A24" s="61" t="s">
        <v>214</v>
      </c>
      <c r="B24" s="26" t="s">
        <v>238</v>
      </c>
      <c r="C24" s="16">
        <f>'4.2.1 Szakmár'!C24+'4.2.2 Öregcsertő'!C24+'4.2.3 Újtelek'!C24+'4.2.4 Jegyző'!C24</f>
        <v>7284284</v>
      </c>
      <c r="D24" s="16">
        <f>'4.2.1 Szakmár'!D24+'4.2.2 Öregcsertő'!D24+'4.2.3 Újtelek'!D24+'4.2.4 Jegyző'!D24</f>
        <v>7284284</v>
      </c>
      <c r="E24" s="16">
        <f>'4.2.1 Szakmár'!E24+'4.2.2 Öregcsertő'!E24+'4.2.3 Újtelek'!E24+'4.2.4 Jegyző'!E24</f>
        <v>7284284</v>
      </c>
      <c r="F24" s="16">
        <f>'4.2.1 Szakmár'!F24+'4.2.2 Öregcsertő'!F24+'4.2.3 Újtelek'!F24+'4.2.4 Jegyző'!F24</f>
        <v>7284284</v>
      </c>
      <c r="G24" s="16">
        <f>'4.2.1 Szakmár'!G24+'4.2.2 Öregcsertő'!G24+'4.2.3 Újtelek'!G24+'4.2.4 Jegyző'!G24</f>
        <v>7589051</v>
      </c>
      <c r="H24" s="16">
        <f>'4.2.1 Szakmár'!H24+'4.2.2 Öregcsertő'!H24+'4.2.3 Újtelek'!H24+'4.2.4 Jegyző'!H24</f>
        <v>7589051</v>
      </c>
      <c r="I24" s="16"/>
      <c r="J24" s="49"/>
      <c r="K24" s="49"/>
    </row>
    <row r="25" spans="1:11" ht="15" x14ac:dyDescent="0.25">
      <c r="A25" s="59" t="s">
        <v>239</v>
      </c>
      <c r="B25" s="62" t="s">
        <v>7</v>
      </c>
      <c r="C25" s="11">
        <f>'4.2.1 Szakmár'!C25+'4.2.2 Öregcsertő'!C25+'4.2.3 Újtelek'!C25+'4.2.4 Jegyző'!C25</f>
        <v>150000</v>
      </c>
      <c r="D25" s="11">
        <f>'4.2.1 Szakmár'!D25+'4.2.2 Öregcsertő'!D25+'4.2.3 Újtelek'!D25+'4.2.4 Jegyző'!D25</f>
        <v>150000</v>
      </c>
      <c r="E25" s="11">
        <f>'4.2.1 Szakmár'!E25+'4.2.2 Öregcsertő'!E25+'4.2.3 Újtelek'!E25+'4.2.4 Jegyző'!E25</f>
        <v>150000</v>
      </c>
      <c r="F25" s="11">
        <f>'4.2.1 Szakmár'!F25+'4.2.2 Öregcsertő'!F25+'4.2.3 Újtelek'!F25+'4.2.4 Jegyző'!F25</f>
        <v>150000</v>
      </c>
      <c r="G25" s="11">
        <f>'4.2.1 Szakmár'!G25+'4.2.2 Öregcsertő'!G25+'4.2.3 Újtelek'!G25+'4.2.4 Jegyző'!G25</f>
        <v>67600</v>
      </c>
      <c r="H25" s="11">
        <f>'4.2.1 Szakmár'!H25+'4.2.2 Öregcsertő'!H25+'4.2.3 Újtelek'!H25+'4.2.4 Jegyző'!H25</f>
        <v>67600</v>
      </c>
      <c r="I25" s="11"/>
      <c r="J25" s="44"/>
      <c r="K25" s="44"/>
    </row>
    <row r="26" spans="1:11" ht="15" x14ac:dyDescent="0.25">
      <c r="A26" s="59" t="s">
        <v>215</v>
      </c>
      <c r="B26" s="9" t="s">
        <v>8</v>
      </c>
      <c r="C26" s="11">
        <f>'4.2.1 Szakmár'!C26+'4.2.2 Öregcsertő'!C26+'4.2.3 Újtelek'!C26+'4.2.4 Jegyző'!C26</f>
        <v>540000</v>
      </c>
      <c r="D26" s="11">
        <f>'4.2.1 Szakmár'!D26+'4.2.2 Öregcsertő'!D26+'4.2.3 Újtelek'!D26+'4.2.4 Jegyző'!D26</f>
        <v>540000</v>
      </c>
      <c r="E26" s="11">
        <f>'4.2.1 Szakmár'!E26+'4.2.2 Öregcsertő'!E26+'4.2.3 Újtelek'!E26+'4.2.4 Jegyző'!E26</f>
        <v>485000</v>
      </c>
      <c r="F26" s="11">
        <f>'4.2.1 Szakmár'!F26+'4.2.2 Öregcsertő'!F26+'4.2.3 Újtelek'!F26+'4.2.4 Jegyző'!F26</f>
        <v>485000</v>
      </c>
      <c r="G26" s="11">
        <f>'4.2.1 Szakmár'!G26+'4.2.2 Öregcsertő'!G26+'4.2.3 Újtelek'!G26+'4.2.4 Jegyző'!G26</f>
        <v>471407</v>
      </c>
      <c r="H26" s="11">
        <f>'4.2.1 Szakmár'!H26+'4.2.2 Öregcsertő'!H26+'4.2.3 Újtelek'!H26+'4.2.4 Jegyző'!H26</f>
        <v>471407</v>
      </c>
      <c r="I26" s="11"/>
      <c r="J26" s="44"/>
      <c r="K26" s="44"/>
    </row>
    <row r="27" spans="1:11" ht="15" x14ac:dyDescent="0.25">
      <c r="A27" s="60" t="s">
        <v>216</v>
      </c>
      <c r="B27" s="24" t="s">
        <v>9</v>
      </c>
      <c r="C27" s="13">
        <f>'4.2.1 Szakmár'!C27+'4.2.2 Öregcsertő'!C27+'4.2.3 Újtelek'!C27+'4.2.4 Jegyző'!C27</f>
        <v>690000</v>
      </c>
      <c r="D27" s="13">
        <f>'4.2.1 Szakmár'!D27+'4.2.2 Öregcsertő'!D27+'4.2.3 Újtelek'!D27+'4.2.4 Jegyző'!D27</f>
        <v>690000</v>
      </c>
      <c r="E27" s="13">
        <f>'4.2.1 Szakmár'!E27+'4.2.2 Öregcsertő'!E27+'4.2.3 Újtelek'!E27+'4.2.4 Jegyző'!E27</f>
        <v>635000</v>
      </c>
      <c r="F27" s="13">
        <f>'4.2.1 Szakmár'!F27+'4.2.2 Öregcsertő'!F27+'4.2.3 Újtelek'!F27+'4.2.4 Jegyző'!F27</f>
        <v>635000</v>
      </c>
      <c r="G27" s="13">
        <f>'4.2.1 Szakmár'!G27+'4.2.2 Öregcsertő'!G27+'4.2.3 Újtelek'!G27+'4.2.4 Jegyző'!G27</f>
        <v>539007</v>
      </c>
      <c r="H27" s="13">
        <f>'4.2.1 Szakmár'!H27+'4.2.2 Öregcsertő'!H27+'4.2.3 Újtelek'!H27+'4.2.4 Jegyző'!H27</f>
        <v>539007</v>
      </c>
      <c r="I27" s="13"/>
      <c r="J27" s="44"/>
      <c r="K27" s="44"/>
    </row>
    <row r="28" spans="1:11" ht="30" x14ac:dyDescent="0.25">
      <c r="A28" s="59" t="s">
        <v>217</v>
      </c>
      <c r="B28" s="20" t="s">
        <v>10</v>
      </c>
      <c r="C28" s="11">
        <f>'4.2.1 Szakmár'!C28+'4.2.2 Öregcsertő'!C28+'4.2.3 Újtelek'!C28+'4.2.4 Jegyző'!C28</f>
        <v>705000</v>
      </c>
      <c r="D28" s="11">
        <f>'4.2.1 Szakmár'!D28+'4.2.2 Öregcsertő'!D28+'4.2.3 Újtelek'!D28+'4.2.4 Jegyző'!D28</f>
        <v>705000</v>
      </c>
      <c r="E28" s="11">
        <f>'4.2.1 Szakmár'!E28+'4.2.2 Öregcsertő'!E28+'4.2.3 Újtelek'!E28+'4.2.4 Jegyző'!E28</f>
        <v>705000</v>
      </c>
      <c r="F28" s="11">
        <f>'4.2.1 Szakmár'!F28+'4.2.2 Öregcsertő'!F28+'4.2.3 Újtelek'!F28+'4.2.4 Jegyző'!F28</f>
        <v>735000</v>
      </c>
      <c r="G28" s="11">
        <f>'4.2.1 Szakmár'!G28+'4.2.2 Öregcsertő'!G28+'4.2.3 Újtelek'!G28+'4.2.4 Jegyző'!G28</f>
        <v>855309</v>
      </c>
      <c r="H28" s="11">
        <f>'4.2.1 Szakmár'!H28+'4.2.2 Öregcsertő'!H28+'4.2.3 Újtelek'!H28+'4.2.4 Jegyző'!H28</f>
        <v>855309</v>
      </c>
      <c r="I28" s="11"/>
      <c r="J28" s="44"/>
      <c r="K28" s="44"/>
    </row>
    <row r="29" spans="1:11" ht="15" x14ac:dyDescent="0.25">
      <c r="A29" s="59" t="s">
        <v>218</v>
      </c>
      <c r="B29" s="20" t="s">
        <v>11</v>
      </c>
      <c r="C29" s="11">
        <f>'4.2.1 Szakmár'!C29+'4.2.2 Öregcsertő'!C29+'4.2.3 Újtelek'!C29+'4.2.4 Jegyző'!C29</f>
        <v>500000</v>
      </c>
      <c r="D29" s="11">
        <f>'4.2.1 Szakmár'!D29+'4.2.2 Öregcsertő'!D29+'4.2.3 Újtelek'!D29+'4.2.4 Jegyző'!D29</f>
        <v>500000</v>
      </c>
      <c r="E29" s="11">
        <f>'4.2.1 Szakmár'!E29+'4.2.2 Öregcsertő'!E29+'4.2.3 Újtelek'!E29+'4.2.4 Jegyző'!E29</f>
        <v>555000</v>
      </c>
      <c r="F29" s="11">
        <f>'4.2.1 Szakmár'!F29+'4.2.2 Öregcsertő'!F29+'4.2.3 Újtelek'!F29+'4.2.4 Jegyző'!F29</f>
        <v>605000</v>
      </c>
      <c r="G29" s="11">
        <f>'4.2.1 Szakmár'!G29+'4.2.2 Öregcsertő'!G29+'4.2.3 Újtelek'!G29+'4.2.4 Jegyző'!G29</f>
        <v>511810</v>
      </c>
      <c r="H29" s="11">
        <f>'4.2.1 Szakmár'!H29+'4.2.2 Öregcsertő'!H29+'4.2.3 Újtelek'!H29+'4.2.4 Jegyző'!H29</f>
        <v>511810</v>
      </c>
      <c r="I29" s="11"/>
      <c r="J29" s="44"/>
      <c r="K29" s="44"/>
    </row>
    <row r="30" spans="1:11" ht="15" x14ac:dyDescent="0.25">
      <c r="A30" s="60" t="s">
        <v>219</v>
      </c>
      <c r="B30" s="24" t="s">
        <v>12</v>
      </c>
      <c r="C30" s="13">
        <f>'4.2.1 Szakmár'!C30+'4.2.2 Öregcsertő'!C30+'4.2.3 Újtelek'!C30+'4.2.4 Jegyző'!C30</f>
        <v>1205000</v>
      </c>
      <c r="D30" s="13">
        <f>'4.2.1 Szakmár'!D30+'4.2.2 Öregcsertő'!D30+'4.2.3 Újtelek'!D30+'4.2.4 Jegyző'!D30</f>
        <v>1205000</v>
      </c>
      <c r="E30" s="13">
        <f>'4.2.1 Szakmár'!E30+'4.2.2 Öregcsertő'!E30+'4.2.3 Újtelek'!E30+'4.2.4 Jegyző'!E30</f>
        <v>1260000</v>
      </c>
      <c r="F30" s="13">
        <f>'4.2.1 Szakmár'!F30+'4.2.2 Öregcsertő'!F30+'4.2.3 Újtelek'!F30+'4.2.4 Jegyző'!F30</f>
        <v>1340000</v>
      </c>
      <c r="G30" s="13">
        <f>'4.2.1 Szakmár'!G30+'4.2.2 Öregcsertő'!G30+'4.2.3 Újtelek'!G30+'4.2.4 Jegyző'!G30</f>
        <v>1367119</v>
      </c>
      <c r="H30" s="13">
        <f>'4.2.1 Szakmár'!H30+'4.2.2 Öregcsertő'!H30+'4.2.3 Újtelek'!H30+'4.2.4 Jegyző'!H30</f>
        <v>1367119</v>
      </c>
      <c r="I30" s="13"/>
      <c r="J30" s="44"/>
      <c r="K30" s="44"/>
    </row>
    <row r="31" spans="1:11" ht="15" x14ac:dyDescent="0.25">
      <c r="A31" s="59" t="s">
        <v>220</v>
      </c>
      <c r="B31" s="20" t="s">
        <v>13</v>
      </c>
      <c r="C31" s="11">
        <f>'4.2.1 Szakmár'!C31+'4.2.2 Öregcsertő'!C31+'4.2.3 Újtelek'!C31+'4.2.4 Jegyző'!C31</f>
        <v>1090000</v>
      </c>
      <c r="D31" s="11">
        <f>'4.2.1 Szakmár'!D31+'4.2.2 Öregcsertő'!D31+'4.2.3 Újtelek'!D31+'4.2.4 Jegyző'!D31</f>
        <v>1090000</v>
      </c>
      <c r="E31" s="11">
        <f>'4.2.1 Szakmár'!E31+'4.2.2 Öregcsertő'!E31+'4.2.3 Újtelek'!E31+'4.2.4 Jegyző'!E31</f>
        <v>1090000</v>
      </c>
      <c r="F31" s="11">
        <f>'4.2.1 Szakmár'!F31+'4.2.2 Öregcsertő'!F31+'4.2.3 Újtelek'!F31+'4.2.4 Jegyző'!F31</f>
        <v>1270000</v>
      </c>
      <c r="G31" s="11">
        <f>'4.2.1 Szakmár'!G31+'4.2.2 Öregcsertő'!G31+'4.2.3 Újtelek'!G31+'4.2.4 Jegyző'!G31</f>
        <v>1347946</v>
      </c>
      <c r="H31" s="11">
        <f>'4.2.1 Szakmár'!H31+'4.2.2 Öregcsertő'!H31+'4.2.3 Újtelek'!H31+'4.2.4 Jegyző'!H31</f>
        <v>1347946</v>
      </c>
      <c r="I31" s="11"/>
      <c r="J31" s="44"/>
      <c r="K31" s="44"/>
    </row>
    <row r="32" spans="1:11" ht="15" x14ac:dyDescent="0.25">
      <c r="A32" s="59" t="s">
        <v>300</v>
      </c>
      <c r="B32" s="9" t="s">
        <v>14</v>
      </c>
      <c r="C32" s="11">
        <f>'4.2.1 Szakmár'!C32+'4.2.2 Öregcsertő'!C32+'4.2.3 Újtelek'!C32+'4.2.4 Jegyző'!C32</f>
        <v>0</v>
      </c>
      <c r="D32" s="11">
        <f>'4.2.1 Szakmár'!D32+'4.2.2 Öregcsertő'!D32+'4.2.3 Újtelek'!D32+'4.2.4 Jegyző'!D32</f>
        <v>0</v>
      </c>
      <c r="E32" s="11">
        <f>'4.2.1 Szakmár'!E32+'4.2.2 Öregcsertő'!E32+'4.2.3 Újtelek'!E32+'4.2.4 Jegyző'!E32</f>
        <v>0</v>
      </c>
      <c r="F32" s="11">
        <f>'4.2.1 Szakmár'!F32+'4.2.2 Öregcsertő'!F32+'4.2.3 Újtelek'!F32+'4.2.4 Jegyző'!F32</f>
        <v>0</v>
      </c>
      <c r="G32" s="11">
        <f>'4.2.1 Szakmár'!G32+'4.2.2 Öregcsertő'!G32+'4.2.3 Újtelek'!G32+'4.2.4 Jegyző'!G32</f>
        <v>0</v>
      </c>
      <c r="H32" s="11">
        <f>'4.2.1 Szakmár'!H32+'4.2.2 Öregcsertő'!H32+'4.2.3 Újtelek'!H32+'4.2.4 Jegyző'!H32</f>
        <v>0</v>
      </c>
      <c r="I32" s="11"/>
      <c r="J32" s="44"/>
      <c r="K32" s="44"/>
    </row>
    <row r="33" spans="1:11" ht="15" x14ac:dyDescent="0.25">
      <c r="A33" s="59" t="s">
        <v>221</v>
      </c>
      <c r="B33" s="9" t="s">
        <v>242</v>
      </c>
      <c r="C33" s="11">
        <f>'4.2.1 Szakmár'!C33+'4.2.2 Öregcsertő'!C33+'4.2.3 Újtelek'!C33+'4.2.4 Jegyző'!C33</f>
        <v>0</v>
      </c>
      <c r="D33" s="11">
        <f>'4.2.1 Szakmár'!D33+'4.2.2 Öregcsertő'!D33+'4.2.3 Újtelek'!D33+'4.2.4 Jegyző'!D33</f>
        <v>0</v>
      </c>
      <c r="E33" s="11">
        <f>'4.2.1 Szakmár'!E33+'4.2.2 Öregcsertő'!E33+'4.2.3 Újtelek'!E33+'4.2.4 Jegyző'!E33</f>
        <v>0</v>
      </c>
      <c r="F33" s="11">
        <f>'4.2.1 Szakmár'!F33+'4.2.2 Öregcsertő'!F33+'4.2.3 Újtelek'!F33+'4.2.4 Jegyző'!F33</f>
        <v>0</v>
      </c>
      <c r="G33" s="11">
        <f>'4.2.1 Szakmár'!G33+'4.2.2 Öregcsertő'!G33+'4.2.3 Újtelek'!G33+'4.2.4 Jegyző'!G33</f>
        <v>0</v>
      </c>
      <c r="H33" s="11">
        <f>'4.2.1 Szakmár'!H33+'4.2.2 Öregcsertő'!H33+'4.2.3 Újtelek'!H33+'4.2.4 Jegyző'!H33</f>
        <v>0</v>
      </c>
      <c r="I33" s="11"/>
      <c r="J33" s="44"/>
      <c r="K33" s="44"/>
    </row>
    <row r="34" spans="1:11" ht="30" x14ac:dyDescent="0.25">
      <c r="A34" s="59" t="s">
        <v>422</v>
      </c>
      <c r="B34" s="9" t="s">
        <v>376</v>
      </c>
      <c r="C34" s="11">
        <f>'4.2.1 Szakmár'!C34+'4.2.2 Öregcsertő'!C34+'4.2.3 Újtelek'!C34+'4.2.4 Jegyző'!C34</f>
        <v>60000</v>
      </c>
      <c r="D34" s="11">
        <f>'4.2.1 Szakmár'!D34+'4.2.2 Öregcsertő'!D34+'4.2.3 Újtelek'!D34+'4.2.4 Jegyző'!D34</f>
        <v>60000</v>
      </c>
      <c r="E34" s="11">
        <f>'4.2.1 Szakmár'!E34+'4.2.2 Öregcsertő'!E34+'4.2.3 Újtelek'!E34+'4.2.4 Jegyző'!E34</f>
        <v>60000</v>
      </c>
      <c r="F34" s="11">
        <f>'4.2.1 Szakmár'!F34+'4.2.2 Öregcsertő'!F34+'4.2.3 Újtelek'!F34+'4.2.4 Jegyző'!F34</f>
        <v>60000</v>
      </c>
      <c r="G34" s="11">
        <f>'4.2.1 Szakmár'!G34+'4.2.2 Öregcsertő'!G34+'4.2.3 Újtelek'!G34+'4.2.4 Jegyző'!G34</f>
        <v>42000</v>
      </c>
      <c r="H34" s="11">
        <f>'4.2.1 Szakmár'!H34+'4.2.2 Öregcsertő'!H34+'4.2.3 Újtelek'!H34+'4.2.4 Jegyző'!H34</f>
        <v>42000</v>
      </c>
      <c r="I34" s="11"/>
      <c r="J34" s="44"/>
      <c r="K34" s="44"/>
    </row>
    <row r="35" spans="1:11" ht="15" x14ac:dyDescent="0.25">
      <c r="A35" s="59" t="s">
        <v>391</v>
      </c>
      <c r="B35" s="9" t="s">
        <v>15</v>
      </c>
      <c r="C35" s="11">
        <f>'4.2.1 Szakmár'!C35+'4.2.2 Öregcsertő'!C35+'4.2.3 Újtelek'!C35+'4.2.4 Jegyző'!C35</f>
        <v>1350000</v>
      </c>
      <c r="D35" s="11">
        <f>'4.2.1 Szakmár'!D35+'4.2.2 Öregcsertő'!D35+'4.2.3 Újtelek'!D35+'4.2.4 Jegyző'!D35</f>
        <v>1307000</v>
      </c>
      <c r="E35" s="11">
        <f>'4.2.1 Szakmár'!E35+'4.2.2 Öregcsertő'!E35+'4.2.3 Újtelek'!E35+'4.2.4 Jegyző'!E35</f>
        <v>1307000</v>
      </c>
      <c r="F35" s="11">
        <f>'4.2.1 Szakmár'!F35+'4.2.2 Öregcsertő'!F35+'4.2.3 Újtelek'!F35+'4.2.4 Jegyző'!F35</f>
        <v>1357000</v>
      </c>
      <c r="G35" s="11">
        <f>'4.2.1 Szakmár'!G35+'4.2.2 Öregcsertő'!G35+'4.2.3 Újtelek'!G35+'4.2.4 Jegyző'!G35</f>
        <v>1398993</v>
      </c>
      <c r="H35" s="11">
        <f>'4.2.1 Szakmár'!H35+'4.2.2 Öregcsertő'!H35+'4.2.3 Újtelek'!H35+'4.2.4 Jegyző'!H35</f>
        <v>1398993</v>
      </c>
      <c r="I35" s="11"/>
      <c r="J35" s="44"/>
      <c r="K35" s="44"/>
    </row>
    <row r="36" spans="1:11" ht="15" x14ac:dyDescent="0.25">
      <c r="A36" s="60" t="s">
        <v>222</v>
      </c>
      <c r="B36" s="24" t="s">
        <v>16</v>
      </c>
      <c r="C36" s="13">
        <f>'4.2.1 Szakmár'!C36+'4.2.2 Öregcsertő'!C36+'4.2.3 Újtelek'!C36+'4.2.4 Jegyző'!C36</f>
        <v>2500000</v>
      </c>
      <c r="D36" s="13">
        <f>'4.2.1 Szakmár'!D36+'4.2.2 Öregcsertő'!D36+'4.2.3 Újtelek'!D36+'4.2.4 Jegyző'!D36</f>
        <v>2457000</v>
      </c>
      <c r="E36" s="13">
        <f>'4.2.1 Szakmár'!E36+'4.2.2 Öregcsertő'!E36+'4.2.3 Újtelek'!E36+'4.2.4 Jegyző'!E36</f>
        <v>2457000</v>
      </c>
      <c r="F36" s="13">
        <f>'4.2.1 Szakmár'!F36+'4.2.2 Öregcsertő'!F36+'4.2.3 Újtelek'!F36+'4.2.4 Jegyző'!F36</f>
        <v>2687000</v>
      </c>
      <c r="G36" s="13">
        <f>'4.2.1 Szakmár'!G36+'4.2.2 Öregcsertő'!G36+'4.2.3 Újtelek'!G36+'4.2.4 Jegyző'!G36</f>
        <v>2788939</v>
      </c>
      <c r="H36" s="13">
        <f>'4.2.1 Szakmár'!H36+'4.2.2 Öregcsertő'!H36+'4.2.3 Újtelek'!H36+'4.2.4 Jegyző'!H36</f>
        <v>2788939</v>
      </c>
      <c r="I36" s="11"/>
      <c r="J36" s="44"/>
      <c r="K36" s="44"/>
    </row>
    <row r="37" spans="1:11" ht="15" x14ac:dyDescent="0.25">
      <c r="A37" s="60" t="s">
        <v>223</v>
      </c>
      <c r="B37" s="24" t="s">
        <v>120</v>
      </c>
      <c r="C37" s="13">
        <f>'4.2.1 Szakmár'!C37+'4.2.2 Öregcsertő'!C37+'4.2.3 Újtelek'!C37+'4.2.4 Jegyző'!C37</f>
        <v>340000</v>
      </c>
      <c r="D37" s="13">
        <f>'4.2.1 Szakmár'!D37+'4.2.2 Öregcsertő'!D37+'4.2.3 Újtelek'!D37+'4.2.4 Jegyző'!D37</f>
        <v>340000</v>
      </c>
      <c r="E37" s="13">
        <f>'4.2.1 Szakmár'!E37+'4.2.2 Öregcsertő'!E37+'4.2.3 Újtelek'!E37+'4.2.4 Jegyző'!E37</f>
        <v>337000</v>
      </c>
      <c r="F37" s="13">
        <f>'4.2.1 Szakmár'!F37+'4.2.2 Öregcsertő'!F37+'4.2.3 Újtelek'!F37+'4.2.4 Jegyző'!F37</f>
        <v>337000</v>
      </c>
      <c r="G37" s="13">
        <f>'4.2.1 Szakmár'!G37+'4.2.2 Öregcsertő'!G37+'4.2.3 Újtelek'!G37+'4.2.4 Jegyző'!G37</f>
        <v>283974</v>
      </c>
      <c r="H37" s="13">
        <f>'4.2.1 Szakmár'!H37+'4.2.2 Öregcsertő'!H37+'4.2.3 Újtelek'!H37+'4.2.4 Jegyző'!H37</f>
        <v>283974</v>
      </c>
      <c r="I37" s="11"/>
      <c r="J37" s="44"/>
      <c r="K37" s="44"/>
    </row>
    <row r="38" spans="1:11" ht="15" x14ac:dyDescent="0.25">
      <c r="A38" s="59" t="s">
        <v>224</v>
      </c>
      <c r="B38" s="20" t="s">
        <v>229</v>
      </c>
      <c r="C38" s="11">
        <f>'4.2.1 Szakmár'!C38+'4.2.2 Öregcsertő'!C38+'4.2.3 Újtelek'!C38+'4.2.4 Jegyző'!C38</f>
        <v>1148000</v>
      </c>
      <c r="D38" s="11">
        <f>'4.2.1 Szakmár'!D38+'4.2.2 Öregcsertő'!D38+'4.2.3 Újtelek'!D38+'4.2.4 Jegyző'!D38</f>
        <v>1148000</v>
      </c>
      <c r="E38" s="11">
        <f>'4.2.1 Szakmár'!E38+'4.2.2 Öregcsertő'!E38+'4.2.3 Újtelek'!E38+'4.2.4 Jegyző'!E38</f>
        <v>1148000</v>
      </c>
      <c r="F38" s="11">
        <f>'4.2.1 Szakmár'!F38+'4.2.2 Öregcsertő'!F38+'4.2.3 Újtelek'!F38+'4.2.4 Jegyző'!F38</f>
        <v>1148000</v>
      </c>
      <c r="G38" s="11">
        <f>'4.2.1 Szakmár'!G38+'4.2.2 Öregcsertő'!G38+'4.2.3 Újtelek'!G38+'4.2.4 Jegyző'!G38</f>
        <v>892840</v>
      </c>
      <c r="H38" s="11">
        <f>'4.2.1 Szakmár'!H38+'4.2.2 Öregcsertő'!H38+'4.2.3 Újtelek'!H38+'4.2.4 Jegyző'!H38</f>
        <v>892840</v>
      </c>
      <c r="I38" s="11"/>
      <c r="J38" s="44"/>
      <c r="K38" s="44"/>
    </row>
    <row r="39" spans="1:11" ht="15" x14ac:dyDescent="0.25">
      <c r="A39" s="59" t="s">
        <v>226</v>
      </c>
      <c r="B39" s="20" t="s">
        <v>227</v>
      </c>
      <c r="C39" s="11">
        <f>'4.2.1 Szakmár'!C39+'4.2.2 Öregcsertő'!C39+'4.2.3 Újtelek'!C39+'4.2.4 Jegyző'!C39</f>
        <v>2000</v>
      </c>
      <c r="D39" s="11">
        <f>'4.2.1 Szakmár'!D39+'4.2.2 Öregcsertő'!D39+'4.2.3 Újtelek'!D39+'4.2.4 Jegyző'!D39</f>
        <v>2000</v>
      </c>
      <c r="E39" s="11">
        <f>'4.2.1 Szakmár'!E39+'4.2.2 Öregcsertő'!E39+'4.2.3 Újtelek'!E39+'4.2.4 Jegyző'!E39</f>
        <v>5000</v>
      </c>
      <c r="F39" s="11">
        <f>'4.2.1 Szakmár'!F39+'4.2.2 Öregcsertő'!F39+'4.2.3 Újtelek'!F39+'4.2.4 Jegyző'!F39</f>
        <v>5000</v>
      </c>
      <c r="G39" s="11">
        <f>'4.2.1 Szakmár'!G39+'4.2.2 Öregcsertő'!G39+'4.2.3 Újtelek'!G39+'4.2.4 Jegyző'!G39</f>
        <v>4312</v>
      </c>
      <c r="H39" s="11">
        <f>'4.2.1 Szakmár'!H39+'4.2.2 Öregcsertő'!H39+'4.2.3 Újtelek'!H39+'4.2.4 Jegyző'!H39</f>
        <v>4312</v>
      </c>
      <c r="I39" s="11"/>
      <c r="J39" s="44"/>
      <c r="K39" s="44"/>
    </row>
    <row r="40" spans="1:11" ht="15" x14ac:dyDescent="0.25">
      <c r="A40" s="60" t="s">
        <v>228</v>
      </c>
      <c r="B40" s="24" t="s">
        <v>227</v>
      </c>
      <c r="C40" s="13">
        <f>'4.2.1 Szakmár'!C40+'4.2.2 Öregcsertő'!C40+'4.2.3 Újtelek'!C40+'4.2.4 Jegyző'!C40</f>
        <v>1150000</v>
      </c>
      <c r="D40" s="13">
        <f>'4.2.1 Szakmár'!D40+'4.2.2 Öregcsertő'!D40+'4.2.3 Újtelek'!D40+'4.2.4 Jegyző'!D40</f>
        <v>1150000</v>
      </c>
      <c r="E40" s="13">
        <f>'4.2.1 Szakmár'!E40+'4.2.2 Öregcsertő'!E40+'4.2.3 Újtelek'!E40+'4.2.4 Jegyző'!E40</f>
        <v>1153000</v>
      </c>
      <c r="F40" s="13">
        <f>'4.2.1 Szakmár'!F40+'4.2.2 Öregcsertő'!F40+'4.2.3 Újtelek'!F40+'4.2.4 Jegyző'!F40</f>
        <v>1153000</v>
      </c>
      <c r="G40" s="13">
        <f>'4.2.1 Szakmár'!G40+'4.2.2 Öregcsertő'!G40+'4.2.3 Újtelek'!G40+'4.2.4 Jegyző'!G40</f>
        <v>897152</v>
      </c>
      <c r="H40" s="13">
        <f>'4.2.1 Szakmár'!H40+'4.2.2 Öregcsertő'!H40+'4.2.3 Újtelek'!H40+'4.2.4 Jegyző'!H40</f>
        <v>897152</v>
      </c>
      <c r="I40" s="11"/>
      <c r="J40" s="44"/>
      <c r="K40" s="44"/>
    </row>
    <row r="41" spans="1:11" s="109" customFormat="1" ht="14.25" x14ac:dyDescent="0.2">
      <c r="A41" s="61" t="s">
        <v>225</v>
      </c>
      <c r="B41" s="21" t="s">
        <v>116</v>
      </c>
      <c r="C41" s="16">
        <f>'4.2.1 Szakmár'!C41+'4.2.2 Öregcsertő'!C41+'4.2.3 Újtelek'!C41+'4.2.4 Jegyző'!C41</f>
        <v>5885000</v>
      </c>
      <c r="D41" s="16">
        <f>'4.2.1 Szakmár'!D41+'4.2.2 Öregcsertő'!D41+'4.2.3 Újtelek'!D41+'4.2.4 Jegyző'!D41</f>
        <v>5842000</v>
      </c>
      <c r="E41" s="16">
        <f>'4.2.1 Szakmár'!E41+'4.2.2 Öregcsertő'!E41+'4.2.3 Újtelek'!E41+'4.2.4 Jegyző'!E41</f>
        <v>5842000</v>
      </c>
      <c r="F41" s="16">
        <f>'4.2.1 Szakmár'!F41+'4.2.2 Öregcsertő'!F41+'4.2.3 Újtelek'!F41+'4.2.4 Jegyző'!F41</f>
        <v>6152000</v>
      </c>
      <c r="G41" s="16">
        <f>'4.2.1 Szakmár'!G41+'4.2.2 Öregcsertő'!G41+'4.2.3 Újtelek'!G41+'4.2.4 Jegyző'!G41</f>
        <v>5876191</v>
      </c>
      <c r="H41" s="16">
        <f>'4.2.1 Szakmár'!H41+'4.2.2 Öregcsertő'!H41+'4.2.3 Újtelek'!H41+'4.2.4 Jegyző'!H41</f>
        <v>5876191</v>
      </c>
      <c r="I41" s="16"/>
      <c r="J41" s="49"/>
      <c r="K41" s="49"/>
    </row>
    <row r="42" spans="1:11" ht="15" x14ac:dyDescent="0.25">
      <c r="A42" s="59" t="s">
        <v>319</v>
      </c>
      <c r="B42" s="20" t="s">
        <v>320</v>
      </c>
      <c r="C42" s="23">
        <v>0</v>
      </c>
      <c r="D42" s="23">
        <v>33858</v>
      </c>
      <c r="E42" s="23">
        <v>33858</v>
      </c>
      <c r="F42" s="23">
        <v>33858</v>
      </c>
      <c r="G42" s="23">
        <v>33858</v>
      </c>
      <c r="H42" s="23">
        <v>33858</v>
      </c>
      <c r="I42" s="11"/>
      <c r="J42" s="44"/>
      <c r="K42" s="44"/>
    </row>
    <row r="43" spans="1:11" ht="15" x14ac:dyDescent="0.25">
      <c r="A43" s="59" t="s">
        <v>321</v>
      </c>
      <c r="B43" s="20" t="s">
        <v>460</v>
      </c>
      <c r="C43" s="23">
        <v>0</v>
      </c>
      <c r="D43" s="23">
        <v>9142</v>
      </c>
      <c r="E43" s="23">
        <v>9142</v>
      </c>
      <c r="F43" s="23">
        <v>9142</v>
      </c>
      <c r="G43" s="23">
        <v>9142</v>
      </c>
      <c r="H43" s="23">
        <v>9142</v>
      </c>
      <c r="I43" s="11"/>
      <c r="J43" s="44"/>
      <c r="K43" s="44"/>
    </row>
    <row r="44" spans="1:11" s="109" customFormat="1" ht="14.25" x14ac:dyDescent="0.2">
      <c r="A44" s="61" t="s">
        <v>322</v>
      </c>
      <c r="B44" s="21" t="s">
        <v>31</v>
      </c>
      <c r="C44" s="22">
        <v>0</v>
      </c>
      <c r="D44" s="22">
        <f t="shared" ref="D44:H44" si="0">SUM(D42:D43)</f>
        <v>43000</v>
      </c>
      <c r="E44" s="22">
        <f t="shared" si="0"/>
        <v>43000</v>
      </c>
      <c r="F44" s="22">
        <f t="shared" si="0"/>
        <v>43000</v>
      </c>
      <c r="G44" s="22">
        <f t="shared" si="0"/>
        <v>43000</v>
      </c>
      <c r="H44" s="22">
        <f t="shared" si="0"/>
        <v>43000</v>
      </c>
      <c r="I44" s="16"/>
      <c r="J44" s="49"/>
      <c r="K44" s="49"/>
    </row>
    <row r="45" spans="1:11" s="109" customFormat="1" ht="14.25" x14ac:dyDescent="0.2">
      <c r="A45" s="61"/>
      <c r="B45" s="21" t="s">
        <v>115</v>
      </c>
      <c r="C45" s="16">
        <f>'4.2.1 Szakmár'!C45+'4.2.2 Öregcsertő'!C45+'4.2.3 Újtelek'!C45+'4.2.4 Jegyző'!C45</f>
        <v>45436085</v>
      </c>
      <c r="D45" s="16">
        <f>'4.2.1 Szakmár'!D45+'4.2.2 Öregcsertő'!D45+'4.2.3 Újtelek'!D45+'4.2.4 Jegyző'!D45</f>
        <v>45436085</v>
      </c>
      <c r="E45" s="16">
        <f>'4.2.1 Szakmár'!E45+'4.2.2 Öregcsertő'!E45+'4.2.3 Újtelek'!E45+'4.2.4 Jegyző'!E45</f>
        <v>45436085</v>
      </c>
      <c r="F45" s="16">
        <f>'4.2.1 Szakmár'!F45+'4.2.2 Öregcsertő'!F45+'4.2.3 Újtelek'!F45+'4.2.4 Jegyző'!F45</f>
        <v>45895094</v>
      </c>
      <c r="G45" s="16">
        <f>'4.2.1 Szakmár'!G45+'4.2.2 Öregcsertő'!G45+'4.2.3 Újtelek'!G45+'4.2.4 Jegyző'!G45</f>
        <v>46547340</v>
      </c>
      <c r="H45" s="16">
        <f>'4.2.1 Szakmár'!H45+'4.2.2 Öregcsertő'!H45+'4.2.3 Újtelek'!H45+'4.2.4 Jegyző'!H45</f>
        <v>46547340</v>
      </c>
      <c r="I45" s="16"/>
      <c r="J45" s="49"/>
      <c r="K45" s="49"/>
    </row>
    <row r="46" spans="1:11" ht="15" x14ac:dyDescent="0.25">
      <c r="A46" s="31"/>
      <c r="B46" s="31"/>
      <c r="C46" s="31"/>
      <c r="D46" s="31"/>
      <c r="E46" s="31"/>
      <c r="F46" s="194"/>
      <c r="G46" s="194"/>
      <c r="H46" s="194"/>
      <c r="I46" s="16"/>
      <c r="J46" s="44"/>
      <c r="K46" s="194"/>
    </row>
    <row r="47" spans="1:11" ht="29.25" customHeight="1" x14ac:dyDescent="0.25">
      <c r="A47" s="260" t="s">
        <v>433</v>
      </c>
      <c r="B47" s="34" t="s">
        <v>434</v>
      </c>
      <c r="C47" s="32">
        <v>1500</v>
      </c>
      <c r="D47" s="32">
        <v>1500</v>
      </c>
      <c r="E47" s="32">
        <v>1500</v>
      </c>
      <c r="F47" s="32">
        <v>1500</v>
      </c>
      <c r="G47" s="32">
        <v>971</v>
      </c>
      <c r="H47" s="32">
        <v>971</v>
      </c>
      <c r="I47" s="16"/>
      <c r="J47" s="44"/>
      <c r="K47" s="194"/>
    </row>
    <row r="48" spans="1:11" ht="15" x14ac:dyDescent="0.25">
      <c r="A48" s="32" t="s">
        <v>373</v>
      </c>
      <c r="B48" s="32" t="s">
        <v>290</v>
      </c>
      <c r="C48" s="32">
        <v>2000</v>
      </c>
      <c r="D48" s="32">
        <v>2000</v>
      </c>
      <c r="E48" s="32">
        <v>2000</v>
      </c>
      <c r="F48" s="32">
        <v>2000</v>
      </c>
      <c r="G48" s="32">
        <v>2377</v>
      </c>
      <c r="H48" s="32">
        <v>2377</v>
      </c>
      <c r="I48" s="16"/>
      <c r="J48" s="44"/>
      <c r="K48" s="194"/>
    </row>
    <row r="49" spans="1:11" ht="15" x14ac:dyDescent="0.25">
      <c r="A49" s="32" t="s">
        <v>383</v>
      </c>
      <c r="B49" s="32" t="s">
        <v>435</v>
      </c>
      <c r="C49" s="32">
        <v>45432585</v>
      </c>
      <c r="D49" s="32">
        <v>45432585</v>
      </c>
      <c r="E49" s="32">
        <v>45432585</v>
      </c>
      <c r="F49" s="32">
        <v>45891594</v>
      </c>
      <c r="G49" s="32">
        <v>46543992</v>
      </c>
      <c r="H49" s="32">
        <v>46543992</v>
      </c>
      <c r="I49" s="16"/>
      <c r="J49" s="44"/>
      <c r="K49" s="194"/>
    </row>
    <row r="50" spans="1:11" ht="15" x14ac:dyDescent="0.25">
      <c r="A50" s="119"/>
      <c r="B50" s="119" t="s">
        <v>436</v>
      </c>
      <c r="C50" s="119">
        <f t="shared" ref="C50:H50" si="1">SUM(C47:C49)</f>
        <v>45436085</v>
      </c>
      <c r="D50" s="119">
        <f t="shared" si="1"/>
        <v>45436085</v>
      </c>
      <c r="E50" s="119">
        <f t="shared" si="1"/>
        <v>45436085</v>
      </c>
      <c r="F50" s="119">
        <f t="shared" si="1"/>
        <v>45895094</v>
      </c>
      <c r="G50" s="119">
        <f t="shared" si="1"/>
        <v>46547340</v>
      </c>
      <c r="H50" s="119">
        <f t="shared" si="1"/>
        <v>46547340</v>
      </c>
      <c r="I50" s="16"/>
      <c r="J50" s="44"/>
      <c r="K50" s="227"/>
    </row>
    <row r="51" spans="1:11" ht="14.25" x14ac:dyDescent="0.2">
      <c r="I51" s="16"/>
    </row>
  </sheetData>
  <mergeCells count="3">
    <mergeCell ref="A1:F1"/>
    <mergeCell ref="A2:F2"/>
    <mergeCell ref="A3:F3"/>
  </mergeCells>
  <phoneticPr fontId="12" type="noConversion"/>
  <pageMargins left="0.74803149606299213" right="0.74803149606299213" top="0.98425196850393704" bottom="0.98425196850393704" header="0.51181102362204722" footer="0.51181102362204722"/>
  <pageSetup paperSize="9" scale="75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8"/>
  <sheetViews>
    <sheetView topLeftCell="A31" zoomScaleNormal="100" workbookViewId="0">
      <selection activeCell="E54" sqref="E54"/>
    </sheetView>
  </sheetViews>
  <sheetFormatPr defaultRowHeight="12.75" x14ac:dyDescent="0.2"/>
  <cols>
    <col min="1" max="1" width="6.28515625" style="10" customWidth="1"/>
    <col min="2" max="2" width="38.5703125" style="10" customWidth="1"/>
    <col min="3" max="3" width="12.28515625" style="10" customWidth="1"/>
    <col min="4" max="13" width="12.5703125" style="10" customWidth="1"/>
    <col min="14" max="14" width="9.140625" style="10"/>
    <col min="15" max="15" width="11.85546875" style="10" customWidth="1"/>
    <col min="16" max="16384" width="9.140625" style="10"/>
  </cols>
  <sheetData>
    <row r="1" spans="1:24" ht="15" customHeight="1" x14ac:dyDescent="0.2">
      <c r="A1" s="425" t="s">
        <v>123</v>
      </c>
      <c r="B1" s="425"/>
      <c r="C1" s="425"/>
      <c r="D1" s="425"/>
      <c r="E1" s="425"/>
      <c r="F1" s="425"/>
    </row>
    <row r="2" spans="1:24" ht="15" x14ac:dyDescent="0.25">
      <c r="A2" s="426" t="s">
        <v>590</v>
      </c>
      <c r="B2" s="426"/>
      <c r="C2" s="426"/>
      <c r="D2" s="426"/>
      <c r="E2" s="426"/>
      <c r="F2" s="426"/>
    </row>
    <row r="3" spans="1:24" ht="15" customHeight="1" x14ac:dyDescent="0.2">
      <c r="A3" s="401" t="s">
        <v>150</v>
      </c>
      <c r="B3" s="401"/>
      <c r="C3" s="401"/>
      <c r="D3" s="401"/>
      <c r="E3" s="401"/>
      <c r="F3" s="401"/>
    </row>
    <row r="4" spans="1:24" ht="15" x14ac:dyDescent="0.25">
      <c r="A4" s="31"/>
      <c r="B4" s="31"/>
      <c r="C4" s="31"/>
    </row>
    <row r="5" spans="1:24" ht="15" x14ac:dyDescent="0.25">
      <c r="A5" s="31"/>
      <c r="C5" s="31"/>
      <c r="G5" s="35" t="s">
        <v>539</v>
      </c>
    </row>
    <row r="6" spans="1:24" ht="15" x14ac:dyDescent="0.25">
      <c r="A6" s="31"/>
      <c r="C6" s="31"/>
      <c r="G6" s="33" t="s">
        <v>386</v>
      </c>
    </row>
    <row r="7" spans="1:24" ht="31.5" customHeight="1" x14ac:dyDescent="0.25">
      <c r="A7" s="59"/>
      <c r="B7" s="110" t="s">
        <v>1</v>
      </c>
      <c r="C7" s="110" t="s">
        <v>2</v>
      </c>
      <c r="D7" s="110" t="s">
        <v>458</v>
      </c>
      <c r="E7" s="110" t="s">
        <v>479</v>
      </c>
      <c r="F7" s="110" t="s">
        <v>490</v>
      </c>
      <c r="G7" s="110" t="s">
        <v>505</v>
      </c>
      <c r="H7" s="110" t="s">
        <v>506</v>
      </c>
      <c r="I7" s="159"/>
      <c r="J7" s="159"/>
      <c r="K7" s="159"/>
      <c r="L7" s="159"/>
      <c r="M7" s="159"/>
    </row>
    <row r="8" spans="1:24" ht="15" x14ac:dyDescent="0.25">
      <c r="A8" s="59" t="s">
        <v>199</v>
      </c>
      <c r="B8" s="9" t="s">
        <v>3</v>
      </c>
      <c r="C8" s="11">
        <v>12287100</v>
      </c>
      <c r="D8" s="11">
        <v>12287100</v>
      </c>
      <c r="E8" s="11">
        <v>12287100</v>
      </c>
      <c r="F8" s="11">
        <v>12287100</v>
      </c>
      <c r="G8" s="11">
        <v>12292110</v>
      </c>
      <c r="H8" s="11">
        <v>12292110</v>
      </c>
      <c r="I8" s="44"/>
      <c r="J8" s="44"/>
      <c r="K8" s="44"/>
      <c r="L8" s="44"/>
      <c r="M8" s="44"/>
    </row>
    <row r="9" spans="1:24" ht="15" x14ac:dyDescent="0.25">
      <c r="A9" s="59" t="s">
        <v>294</v>
      </c>
      <c r="B9" s="9" t="s">
        <v>201</v>
      </c>
      <c r="C9" s="11">
        <v>0</v>
      </c>
      <c r="D9" s="11">
        <v>0</v>
      </c>
      <c r="E9" s="11">
        <v>0</v>
      </c>
      <c r="F9" s="11">
        <v>0</v>
      </c>
      <c r="G9" s="11">
        <v>225564</v>
      </c>
      <c r="H9" s="11">
        <v>225564</v>
      </c>
      <c r="I9" s="44"/>
      <c r="J9" s="44"/>
      <c r="K9" s="44"/>
      <c r="L9" s="44"/>
      <c r="M9" s="44"/>
    </row>
    <row r="10" spans="1:24" ht="15" x14ac:dyDescent="0.25">
      <c r="A10" s="59" t="s">
        <v>202</v>
      </c>
      <c r="B10" s="9" t="s">
        <v>117</v>
      </c>
      <c r="C10" s="11">
        <v>745045</v>
      </c>
      <c r="D10" s="11">
        <v>745045</v>
      </c>
      <c r="E10" s="11">
        <v>745045</v>
      </c>
      <c r="F10" s="11">
        <v>745045</v>
      </c>
      <c r="G10" s="11">
        <v>745045</v>
      </c>
      <c r="H10" s="11">
        <v>745045</v>
      </c>
      <c r="I10" s="44"/>
      <c r="J10" s="44"/>
      <c r="K10" s="44"/>
      <c r="L10" s="44"/>
      <c r="M10" s="44"/>
    </row>
    <row r="11" spans="1:24" ht="15" x14ac:dyDescent="0.25">
      <c r="A11" s="59" t="s">
        <v>203</v>
      </c>
      <c r="B11" s="9" t="s">
        <v>4</v>
      </c>
      <c r="C11" s="11">
        <v>220000</v>
      </c>
      <c r="D11" s="11">
        <v>220000</v>
      </c>
      <c r="E11" s="11">
        <v>220000</v>
      </c>
      <c r="F11" s="11">
        <v>220000</v>
      </c>
      <c r="G11" s="11">
        <v>248547</v>
      </c>
      <c r="H11" s="11">
        <v>248547</v>
      </c>
      <c r="I11" s="44"/>
      <c r="J11" s="44"/>
      <c r="K11" s="44"/>
      <c r="L11" s="44"/>
      <c r="M11" s="44"/>
    </row>
    <row r="12" spans="1:24" ht="15" x14ac:dyDescent="0.25">
      <c r="A12" s="59" t="s">
        <v>390</v>
      </c>
      <c r="B12" s="9" t="s">
        <v>241</v>
      </c>
      <c r="C12" s="11">
        <v>350000</v>
      </c>
      <c r="D12" s="11">
        <v>350000</v>
      </c>
      <c r="E12" s="11">
        <v>350000</v>
      </c>
      <c r="F12" s="11">
        <v>350000</v>
      </c>
      <c r="G12" s="11">
        <v>339700</v>
      </c>
      <c r="H12" s="11">
        <v>339700</v>
      </c>
      <c r="I12" s="44"/>
      <c r="J12" s="44"/>
      <c r="K12" s="44"/>
      <c r="L12" s="44"/>
      <c r="M12" s="44"/>
      <c r="W12" s="109"/>
      <c r="X12" s="109"/>
    </row>
    <row r="13" spans="1:24" ht="15" x14ac:dyDescent="0.25">
      <c r="A13" s="60" t="s">
        <v>204</v>
      </c>
      <c r="B13" s="24" t="s">
        <v>5</v>
      </c>
      <c r="C13" s="25">
        <f t="shared" ref="C13:H13" si="0">SUM(C8:C12)</f>
        <v>13602145</v>
      </c>
      <c r="D13" s="25">
        <f t="shared" si="0"/>
        <v>13602145</v>
      </c>
      <c r="E13" s="25">
        <f t="shared" si="0"/>
        <v>13602145</v>
      </c>
      <c r="F13" s="25">
        <f t="shared" si="0"/>
        <v>13602145</v>
      </c>
      <c r="G13" s="25">
        <f t="shared" si="0"/>
        <v>13850966</v>
      </c>
      <c r="H13" s="25">
        <f t="shared" si="0"/>
        <v>13850966</v>
      </c>
      <c r="I13" s="44"/>
      <c r="J13" s="44"/>
      <c r="K13" s="190"/>
      <c r="L13" s="190"/>
      <c r="M13" s="190"/>
    </row>
    <row r="14" spans="1:24" ht="15" x14ac:dyDescent="0.25">
      <c r="A14" s="59" t="s">
        <v>205</v>
      </c>
      <c r="B14" s="20" t="s">
        <v>21</v>
      </c>
      <c r="C14" s="23">
        <v>0</v>
      </c>
      <c r="D14" s="23">
        <v>0</v>
      </c>
      <c r="E14" s="23">
        <v>0</v>
      </c>
      <c r="F14" s="23">
        <v>0</v>
      </c>
      <c r="G14" s="23">
        <v>0</v>
      </c>
      <c r="H14" s="23">
        <v>0</v>
      </c>
      <c r="I14" s="44"/>
      <c r="J14" s="44"/>
      <c r="K14" s="191"/>
      <c r="L14" s="191"/>
      <c r="M14" s="191"/>
    </row>
    <row r="15" spans="1:24" ht="30" x14ac:dyDescent="0.25">
      <c r="A15" s="59" t="s">
        <v>206</v>
      </c>
      <c r="B15" s="20" t="s">
        <v>230</v>
      </c>
      <c r="C15" s="23">
        <v>0</v>
      </c>
      <c r="D15" s="23">
        <v>0</v>
      </c>
      <c r="E15" s="23">
        <v>0</v>
      </c>
      <c r="F15" s="23">
        <v>0</v>
      </c>
      <c r="G15" s="23">
        <v>0</v>
      </c>
      <c r="H15" s="23">
        <v>0</v>
      </c>
      <c r="I15" s="44"/>
      <c r="J15" s="44"/>
      <c r="K15" s="191"/>
      <c r="L15" s="191"/>
      <c r="M15" s="191"/>
      <c r="R15" s="109"/>
      <c r="S15" s="109"/>
    </row>
    <row r="16" spans="1:24" ht="30" x14ac:dyDescent="0.25">
      <c r="A16" s="59" t="s">
        <v>207</v>
      </c>
      <c r="B16" s="20" t="s">
        <v>231</v>
      </c>
      <c r="C16" s="23">
        <v>0</v>
      </c>
      <c r="D16" s="23">
        <v>0</v>
      </c>
      <c r="E16" s="23">
        <v>0</v>
      </c>
      <c r="F16" s="23">
        <v>0</v>
      </c>
      <c r="G16" s="23">
        <v>0</v>
      </c>
      <c r="H16" s="23">
        <v>0</v>
      </c>
      <c r="I16" s="44"/>
      <c r="J16" s="44"/>
      <c r="K16" s="191"/>
      <c r="L16" s="191"/>
      <c r="M16" s="191"/>
    </row>
    <row r="17" spans="1:16" ht="15" x14ac:dyDescent="0.25">
      <c r="A17" s="60" t="s">
        <v>208</v>
      </c>
      <c r="B17" s="24" t="s">
        <v>22</v>
      </c>
      <c r="C17" s="22">
        <f t="shared" ref="C17:H17" si="1">SUM(C15:C16)</f>
        <v>0</v>
      </c>
      <c r="D17" s="22">
        <f t="shared" si="1"/>
        <v>0</v>
      </c>
      <c r="E17" s="22">
        <f t="shared" si="1"/>
        <v>0</v>
      </c>
      <c r="F17" s="22">
        <f t="shared" si="1"/>
        <v>0</v>
      </c>
      <c r="G17" s="22">
        <f t="shared" si="1"/>
        <v>0</v>
      </c>
      <c r="H17" s="22">
        <f t="shared" si="1"/>
        <v>0</v>
      </c>
      <c r="I17" s="44"/>
      <c r="J17" s="44"/>
      <c r="K17" s="193"/>
      <c r="L17" s="193"/>
      <c r="M17" s="193"/>
    </row>
    <row r="18" spans="1:16" ht="15" x14ac:dyDescent="0.25">
      <c r="A18" s="61" t="s">
        <v>209</v>
      </c>
      <c r="B18" s="21" t="s">
        <v>5</v>
      </c>
      <c r="C18" s="22">
        <f t="shared" ref="C18:H18" si="2">C13+C17</f>
        <v>13602145</v>
      </c>
      <c r="D18" s="22">
        <f t="shared" si="2"/>
        <v>13602145</v>
      </c>
      <c r="E18" s="22">
        <f t="shared" si="2"/>
        <v>13602145</v>
      </c>
      <c r="F18" s="22">
        <f t="shared" si="2"/>
        <v>13602145</v>
      </c>
      <c r="G18" s="22">
        <f t="shared" si="2"/>
        <v>13850966</v>
      </c>
      <c r="H18" s="22">
        <f t="shared" si="2"/>
        <v>13850966</v>
      </c>
      <c r="I18" s="44"/>
      <c r="J18" s="44"/>
      <c r="K18" s="193"/>
      <c r="L18" s="193"/>
      <c r="M18" s="193"/>
    </row>
    <row r="19" spans="1:16" ht="15" x14ac:dyDescent="0.25">
      <c r="A19" s="59" t="s">
        <v>210</v>
      </c>
      <c r="B19" s="20" t="s">
        <v>232</v>
      </c>
      <c r="C19" s="23">
        <v>2780162</v>
      </c>
      <c r="D19" s="23">
        <v>2780162</v>
      </c>
      <c r="E19" s="23">
        <v>2780162</v>
      </c>
      <c r="F19" s="23">
        <v>2780162</v>
      </c>
      <c r="G19" s="23">
        <v>2877692</v>
      </c>
      <c r="H19" s="23">
        <v>2877692</v>
      </c>
      <c r="I19" s="44"/>
      <c r="J19" s="44"/>
      <c r="K19" s="191"/>
      <c r="L19" s="191"/>
      <c r="M19" s="191"/>
      <c r="P19" s="87"/>
    </row>
    <row r="20" spans="1:16" ht="15" x14ac:dyDescent="0.25">
      <c r="A20" s="59" t="s">
        <v>211</v>
      </c>
      <c r="B20" s="20" t="s">
        <v>233</v>
      </c>
      <c r="C20" s="23">
        <v>0</v>
      </c>
      <c r="D20" s="23">
        <v>0</v>
      </c>
      <c r="E20" s="23">
        <v>0</v>
      </c>
      <c r="F20" s="23">
        <v>0</v>
      </c>
      <c r="G20" s="23">
        <v>0</v>
      </c>
      <c r="H20" s="23">
        <v>0</v>
      </c>
      <c r="I20" s="44"/>
      <c r="J20" s="44"/>
      <c r="K20" s="191"/>
      <c r="L20" s="191"/>
      <c r="M20" s="191"/>
    </row>
    <row r="21" spans="1:16" ht="15" x14ac:dyDescent="0.25">
      <c r="A21" s="59" t="s">
        <v>212</v>
      </c>
      <c r="B21" s="20" t="s">
        <v>234</v>
      </c>
      <c r="C21" s="23">
        <v>145000</v>
      </c>
      <c r="D21" s="23">
        <v>145000</v>
      </c>
      <c r="E21" s="23">
        <v>145000</v>
      </c>
      <c r="F21" s="23">
        <v>145000</v>
      </c>
      <c r="G21" s="23">
        <v>144648</v>
      </c>
      <c r="H21" s="23">
        <v>144648</v>
      </c>
      <c r="I21" s="44"/>
      <c r="J21" s="44"/>
      <c r="K21" s="191"/>
      <c r="L21" s="191"/>
      <c r="M21" s="191"/>
    </row>
    <row r="22" spans="1:16" ht="15" x14ac:dyDescent="0.25">
      <c r="A22" s="59" t="s">
        <v>235</v>
      </c>
      <c r="B22" s="20" t="s">
        <v>236</v>
      </c>
      <c r="C22" s="23"/>
      <c r="D22" s="23"/>
      <c r="E22" s="23"/>
      <c r="F22" s="23"/>
      <c r="G22" s="23"/>
      <c r="H22" s="23"/>
      <c r="I22" s="44"/>
      <c r="J22" s="44"/>
      <c r="K22" s="191"/>
      <c r="L22" s="191"/>
      <c r="M22" s="191"/>
    </row>
    <row r="23" spans="1:16" ht="15" x14ac:dyDescent="0.25">
      <c r="A23" s="59" t="s">
        <v>213</v>
      </c>
      <c r="B23" s="20" t="s">
        <v>237</v>
      </c>
      <c r="C23" s="23">
        <v>145000</v>
      </c>
      <c r="D23" s="23">
        <v>145000</v>
      </c>
      <c r="E23" s="23">
        <v>145000</v>
      </c>
      <c r="F23" s="23">
        <v>145000</v>
      </c>
      <c r="G23" s="23">
        <v>146102</v>
      </c>
      <c r="H23" s="23">
        <v>146102</v>
      </c>
      <c r="I23" s="44"/>
      <c r="J23" s="44"/>
      <c r="K23" s="191"/>
      <c r="L23" s="191"/>
      <c r="M23" s="191"/>
      <c r="P23" s="87"/>
    </row>
    <row r="24" spans="1:16" ht="15" x14ac:dyDescent="0.25">
      <c r="A24" s="61" t="s">
        <v>214</v>
      </c>
      <c r="B24" s="26" t="s">
        <v>238</v>
      </c>
      <c r="C24" s="16">
        <f t="shared" ref="C24:H24" si="3">SUM(C19:C23)</f>
        <v>3070162</v>
      </c>
      <c r="D24" s="16">
        <f t="shared" si="3"/>
        <v>3070162</v>
      </c>
      <c r="E24" s="16">
        <f t="shared" si="3"/>
        <v>3070162</v>
      </c>
      <c r="F24" s="16">
        <f t="shared" si="3"/>
        <v>3070162</v>
      </c>
      <c r="G24" s="16">
        <f t="shared" si="3"/>
        <v>3168442</v>
      </c>
      <c r="H24" s="16">
        <f t="shared" si="3"/>
        <v>3168442</v>
      </c>
      <c r="I24" s="44"/>
      <c r="J24" s="44"/>
      <c r="K24" s="49"/>
      <c r="L24" s="49"/>
      <c r="M24" s="49"/>
    </row>
    <row r="25" spans="1:16" ht="15" x14ac:dyDescent="0.25">
      <c r="A25" s="59" t="s">
        <v>239</v>
      </c>
      <c r="B25" s="62" t="s">
        <v>7</v>
      </c>
      <c r="C25" s="11">
        <v>20000</v>
      </c>
      <c r="D25" s="11">
        <v>20000</v>
      </c>
      <c r="E25" s="11">
        <v>20000</v>
      </c>
      <c r="F25" s="11">
        <v>20000</v>
      </c>
      <c r="G25" s="11">
        <v>0</v>
      </c>
      <c r="H25" s="11">
        <v>0</v>
      </c>
      <c r="I25" s="44"/>
      <c r="J25" s="44"/>
      <c r="K25" s="44"/>
      <c r="L25" s="44"/>
      <c r="M25" s="44"/>
    </row>
    <row r="26" spans="1:16" ht="15" x14ac:dyDescent="0.25">
      <c r="A26" s="59" t="s">
        <v>215</v>
      </c>
      <c r="B26" s="9" t="s">
        <v>8</v>
      </c>
      <c r="C26" s="11">
        <v>200000</v>
      </c>
      <c r="D26" s="11">
        <v>200000</v>
      </c>
      <c r="E26" s="11">
        <v>145000</v>
      </c>
      <c r="F26" s="11">
        <v>145000</v>
      </c>
      <c r="G26" s="11">
        <v>186245</v>
      </c>
      <c r="H26" s="11">
        <v>186245</v>
      </c>
      <c r="I26" s="44"/>
      <c r="J26" s="44"/>
      <c r="K26" s="44"/>
      <c r="L26" s="44"/>
      <c r="M26" s="44"/>
    </row>
    <row r="27" spans="1:16" ht="15" x14ac:dyDescent="0.25">
      <c r="A27" s="60" t="s">
        <v>216</v>
      </c>
      <c r="B27" s="24" t="s">
        <v>9</v>
      </c>
      <c r="C27" s="25">
        <f t="shared" ref="C27:H27" si="4">SUM(C25:C26)</f>
        <v>220000</v>
      </c>
      <c r="D27" s="25">
        <f t="shared" si="4"/>
        <v>220000</v>
      </c>
      <c r="E27" s="25">
        <f t="shared" si="4"/>
        <v>165000</v>
      </c>
      <c r="F27" s="25">
        <f t="shared" si="4"/>
        <v>165000</v>
      </c>
      <c r="G27" s="25">
        <f t="shared" si="4"/>
        <v>186245</v>
      </c>
      <c r="H27" s="25">
        <f t="shared" si="4"/>
        <v>186245</v>
      </c>
      <c r="I27" s="44"/>
      <c r="J27" s="44"/>
      <c r="K27" s="190"/>
      <c r="L27" s="190"/>
      <c r="M27" s="190"/>
    </row>
    <row r="28" spans="1:16" ht="15" x14ac:dyDescent="0.25">
      <c r="A28" s="59" t="s">
        <v>217</v>
      </c>
      <c r="B28" s="20" t="s">
        <v>10</v>
      </c>
      <c r="C28" s="23">
        <v>300000</v>
      </c>
      <c r="D28" s="23">
        <v>300000</v>
      </c>
      <c r="E28" s="23">
        <v>285000</v>
      </c>
      <c r="F28" s="23">
        <v>285000</v>
      </c>
      <c r="G28" s="23">
        <v>263146</v>
      </c>
      <c r="H28" s="23">
        <v>263146</v>
      </c>
      <c r="I28" s="44"/>
      <c r="J28" s="44"/>
      <c r="K28" s="191"/>
      <c r="L28" s="191"/>
      <c r="M28" s="191"/>
    </row>
    <row r="29" spans="1:16" ht="15" x14ac:dyDescent="0.25">
      <c r="A29" s="59" t="s">
        <v>218</v>
      </c>
      <c r="B29" s="20" t="s">
        <v>11</v>
      </c>
      <c r="C29" s="23">
        <v>300000</v>
      </c>
      <c r="D29" s="23">
        <v>300000</v>
      </c>
      <c r="E29" s="23">
        <v>355000</v>
      </c>
      <c r="F29" s="23">
        <v>355000</v>
      </c>
      <c r="G29" s="23">
        <v>289119</v>
      </c>
      <c r="H29" s="23">
        <v>289119</v>
      </c>
      <c r="I29" s="44"/>
      <c r="J29" s="44"/>
      <c r="K29" s="191"/>
      <c r="L29" s="191"/>
      <c r="M29" s="191"/>
    </row>
    <row r="30" spans="1:16" ht="15" x14ac:dyDescent="0.25">
      <c r="A30" s="60" t="s">
        <v>219</v>
      </c>
      <c r="B30" s="24" t="s">
        <v>12</v>
      </c>
      <c r="C30" s="25">
        <f t="shared" ref="C30:H30" si="5">SUM(C28:C29)</f>
        <v>600000</v>
      </c>
      <c r="D30" s="25">
        <f t="shared" si="5"/>
        <v>600000</v>
      </c>
      <c r="E30" s="25">
        <f t="shared" si="5"/>
        <v>640000</v>
      </c>
      <c r="F30" s="25">
        <f t="shared" si="5"/>
        <v>640000</v>
      </c>
      <c r="G30" s="25">
        <f t="shared" si="5"/>
        <v>552265</v>
      </c>
      <c r="H30" s="25">
        <f t="shared" si="5"/>
        <v>552265</v>
      </c>
      <c r="I30" s="44"/>
      <c r="J30" s="44"/>
      <c r="K30" s="190"/>
      <c r="L30" s="190"/>
      <c r="M30" s="190"/>
    </row>
    <row r="31" spans="1:16" ht="15" x14ac:dyDescent="0.25">
      <c r="A31" s="59" t="s">
        <v>220</v>
      </c>
      <c r="B31" s="20" t="s">
        <v>13</v>
      </c>
      <c r="C31" s="23">
        <v>290000</v>
      </c>
      <c r="D31" s="23">
        <v>290000</v>
      </c>
      <c r="E31" s="23">
        <v>290000</v>
      </c>
      <c r="F31" s="23">
        <v>340000</v>
      </c>
      <c r="G31" s="23">
        <v>277114</v>
      </c>
      <c r="H31" s="23">
        <v>277114</v>
      </c>
      <c r="I31" s="44"/>
      <c r="J31" s="44"/>
      <c r="K31" s="191"/>
      <c r="L31" s="191"/>
      <c r="M31" s="191"/>
    </row>
    <row r="32" spans="1:16" ht="15" x14ac:dyDescent="0.25">
      <c r="A32" s="59" t="s">
        <v>300</v>
      </c>
      <c r="B32" s="9" t="s">
        <v>14</v>
      </c>
      <c r="C32" s="11">
        <v>0</v>
      </c>
      <c r="D32" s="11">
        <v>0</v>
      </c>
      <c r="E32" s="11">
        <v>0</v>
      </c>
      <c r="F32" s="11">
        <v>0</v>
      </c>
      <c r="G32" s="11">
        <v>0</v>
      </c>
      <c r="H32" s="11">
        <v>0</v>
      </c>
      <c r="I32" s="44"/>
      <c r="J32" s="44"/>
      <c r="K32" s="44"/>
      <c r="L32" s="44"/>
      <c r="M32" s="44"/>
    </row>
    <row r="33" spans="1:13" ht="15" x14ac:dyDescent="0.25">
      <c r="A33" s="59" t="s">
        <v>221</v>
      </c>
      <c r="B33" s="9" t="s">
        <v>242</v>
      </c>
      <c r="C33" s="11">
        <v>0</v>
      </c>
      <c r="D33" s="11">
        <v>0</v>
      </c>
      <c r="E33" s="11">
        <v>0</v>
      </c>
      <c r="F33" s="11">
        <v>0</v>
      </c>
      <c r="G33" s="11">
        <v>0</v>
      </c>
      <c r="H33" s="11">
        <v>0</v>
      </c>
      <c r="I33" s="44"/>
      <c r="J33" s="44"/>
      <c r="K33" s="44"/>
      <c r="L33" s="44"/>
      <c r="M33" s="44"/>
    </row>
    <row r="34" spans="1:13" ht="30" x14ac:dyDescent="0.25">
      <c r="A34" s="59" t="s">
        <v>375</v>
      </c>
      <c r="B34" s="9" t="s">
        <v>376</v>
      </c>
      <c r="C34" s="11">
        <v>15000</v>
      </c>
      <c r="D34" s="11">
        <v>15000</v>
      </c>
      <c r="E34" s="11">
        <v>15000</v>
      </c>
      <c r="F34" s="11">
        <v>15000</v>
      </c>
      <c r="G34" s="11">
        <v>14000</v>
      </c>
      <c r="H34" s="11">
        <v>14000</v>
      </c>
      <c r="I34" s="44"/>
      <c r="J34" s="44"/>
      <c r="K34" s="44"/>
      <c r="L34" s="44"/>
      <c r="M34" s="44"/>
    </row>
    <row r="35" spans="1:13" ht="15" x14ac:dyDescent="0.25">
      <c r="A35" s="59" t="s">
        <v>391</v>
      </c>
      <c r="B35" s="9" t="s">
        <v>15</v>
      </c>
      <c r="C35" s="11">
        <v>600000</v>
      </c>
      <c r="D35" s="11">
        <v>600000</v>
      </c>
      <c r="E35" s="11">
        <v>600000</v>
      </c>
      <c r="F35" s="11">
        <v>672000</v>
      </c>
      <c r="G35" s="11">
        <v>711054</v>
      </c>
      <c r="H35" s="11">
        <v>711054</v>
      </c>
      <c r="I35" s="44"/>
      <c r="J35" s="44"/>
      <c r="K35" s="44"/>
      <c r="L35" s="44"/>
      <c r="M35" s="44"/>
    </row>
    <row r="36" spans="1:13" ht="15" x14ac:dyDescent="0.25">
      <c r="A36" s="60" t="s">
        <v>222</v>
      </c>
      <c r="B36" s="24" t="s">
        <v>16</v>
      </c>
      <c r="C36" s="25">
        <f t="shared" ref="C36:H36" si="6">SUM(C31:C35)</f>
        <v>905000</v>
      </c>
      <c r="D36" s="25">
        <f t="shared" si="6"/>
        <v>905000</v>
      </c>
      <c r="E36" s="25">
        <f t="shared" si="6"/>
        <v>905000</v>
      </c>
      <c r="F36" s="25">
        <f t="shared" si="6"/>
        <v>1027000</v>
      </c>
      <c r="G36" s="25">
        <f t="shared" si="6"/>
        <v>1002168</v>
      </c>
      <c r="H36" s="25">
        <f t="shared" si="6"/>
        <v>1002168</v>
      </c>
      <c r="I36" s="44"/>
      <c r="J36" s="44"/>
      <c r="K36" s="190"/>
      <c r="L36" s="190"/>
      <c r="M36" s="190"/>
    </row>
    <row r="37" spans="1:13" ht="15" x14ac:dyDescent="0.25">
      <c r="A37" s="60" t="s">
        <v>223</v>
      </c>
      <c r="B37" s="24" t="s">
        <v>120</v>
      </c>
      <c r="C37" s="25">
        <v>160000</v>
      </c>
      <c r="D37" s="25">
        <v>160000</v>
      </c>
      <c r="E37" s="25">
        <v>158000</v>
      </c>
      <c r="F37" s="25">
        <v>158000</v>
      </c>
      <c r="G37" s="25">
        <v>158142</v>
      </c>
      <c r="H37" s="25">
        <v>158142</v>
      </c>
      <c r="I37" s="44"/>
      <c r="J37" s="44"/>
      <c r="K37" s="190"/>
      <c r="L37" s="190"/>
      <c r="M37" s="190"/>
    </row>
    <row r="38" spans="1:13" ht="15" x14ac:dyDescent="0.25">
      <c r="A38" s="59" t="s">
        <v>224</v>
      </c>
      <c r="B38" s="20" t="s">
        <v>229</v>
      </c>
      <c r="C38" s="23">
        <v>465000</v>
      </c>
      <c r="D38" s="23">
        <v>465000</v>
      </c>
      <c r="E38" s="23">
        <v>465000</v>
      </c>
      <c r="F38" s="23">
        <v>465000</v>
      </c>
      <c r="G38" s="23">
        <v>301717</v>
      </c>
      <c r="H38" s="23">
        <v>301717</v>
      </c>
      <c r="I38" s="44"/>
      <c r="J38" s="44"/>
      <c r="K38" s="191"/>
      <c r="L38" s="191"/>
      <c r="M38" s="191"/>
    </row>
    <row r="39" spans="1:13" ht="15" x14ac:dyDescent="0.25">
      <c r="A39" s="59" t="s">
        <v>226</v>
      </c>
      <c r="B39" s="20" t="s">
        <v>227</v>
      </c>
      <c r="C39" s="23">
        <v>1000</v>
      </c>
      <c r="D39" s="23">
        <v>1000</v>
      </c>
      <c r="E39" s="23">
        <v>3000</v>
      </c>
      <c r="F39" s="23">
        <v>3000</v>
      </c>
      <c r="G39" s="23">
        <v>4196</v>
      </c>
      <c r="H39" s="23">
        <v>4196</v>
      </c>
      <c r="I39" s="44"/>
      <c r="J39" s="44"/>
      <c r="K39" s="191"/>
      <c r="L39" s="191"/>
      <c r="M39" s="191"/>
    </row>
    <row r="40" spans="1:13" ht="15" x14ac:dyDescent="0.25">
      <c r="A40" s="60" t="s">
        <v>228</v>
      </c>
      <c r="B40" s="24" t="s">
        <v>227</v>
      </c>
      <c r="C40" s="25">
        <f t="shared" ref="C40:H40" si="7">SUM(C38:C39)</f>
        <v>466000</v>
      </c>
      <c r="D40" s="25">
        <f t="shared" si="7"/>
        <v>466000</v>
      </c>
      <c r="E40" s="25">
        <f t="shared" si="7"/>
        <v>468000</v>
      </c>
      <c r="F40" s="25">
        <f t="shared" si="7"/>
        <v>468000</v>
      </c>
      <c r="G40" s="25">
        <f t="shared" si="7"/>
        <v>305913</v>
      </c>
      <c r="H40" s="25">
        <f t="shared" si="7"/>
        <v>305913</v>
      </c>
      <c r="I40" s="44"/>
      <c r="J40" s="44"/>
      <c r="K40" s="190"/>
      <c r="L40" s="190"/>
      <c r="M40" s="190"/>
    </row>
    <row r="41" spans="1:13" ht="15" x14ac:dyDescent="0.25">
      <c r="A41" s="59" t="s">
        <v>225</v>
      </c>
      <c r="B41" s="21" t="s">
        <v>116</v>
      </c>
      <c r="C41" s="22">
        <f t="shared" ref="C41:H41" si="8">C27+C30+C36+C37+C40</f>
        <v>2351000</v>
      </c>
      <c r="D41" s="22">
        <f t="shared" si="8"/>
        <v>2351000</v>
      </c>
      <c r="E41" s="22">
        <f t="shared" si="8"/>
        <v>2336000</v>
      </c>
      <c r="F41" s="22">
        <f t="shared" si="8"/>
        <v>2458000</v>
      </c>
      <c r="G41" s="22">
        <f t="shared" si="8"/>
        <v>2204733</v>
      </c>
      <c r="H41" s="22">
        <f t="shared" si="8"/>
        <v>2204733</v>
      </c>
      <c r="I41" s="44"/>
      <c r="J41" s="44"/>
      <c r="K41" s="193"/>
      <c r="L41" s="193"/>
      <c r="M41" s="193"/>
    </row>
    <row r="42" spans="1:13" customFormat="1" ht="15" x14ac:dyDescent="0.25">
      <c r="A42" s="59" t="s">
        <v>319</v>
      </c>
      <c r="B42" s="20" t="s">
        <v>320</v>
      </c>
      <c r="C42" s="22">
        <v>0</v>
      </c>
      <c r="D42" s="22">
        <v>0</v>
      </c>
      <c r="E42" s="22">
        <v>0</v>
      </c>
      <c r="F42" s="22">
        <v>0</v>
      </c>
      <c r="G42" s="22">
        <v>0</v>
      </c>
      <c r="H42" s="22">
        <v>0</v>
      </c>
      <c r="I42" s="44"/>
      <c r="J42" s="193"/>
      <c r="K42" s="193"/>
      <c r="L42" s="193"/>
      <c r="M42" s="193"/>
    </row>
    <row r="43" spans="1:13" customFormat="1" ht="15" x14ac:dyDescent="0.25">
      <c r="A43" s="59" t="s">
        <v>321</v>
      </c>
      <c r="B43" s="20" t="s">
        <v>460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2">
        <v>0</v>
      </c>
      <c r="I43" s="44"/>
      <c r="J43" s="193"/>
      <c r="K43" s="193"/>
      <c r="L43" s="193"/>
      <c r="M43" s="193"/>
    </row>
    <row r="44" spans="1:13" customFormat="1" ht="15" x14ac:dyDescent="0.25">
      <c r="A44" s="61" t="s">
        <v>322</v>
      </c>
      <c r="B44" s="21" t="s">
        <v>31</v>
      </c>
      <c r="C44" s="22">
        <v>0</v>
      </c>
      <c r="D44" s="22">
        <v>0</v>
      </c>
      <c r="E44" s="22">
        <v>0</v>
      </c>
      <c r="F44" s="22">
        <v>0</v>
      </c>
      <c r="G44" s="22">
        <v>0</v>
      </c>
      <c r="H44" s="22">
        <v>0</v>
      </c>
      <c r="I44" s="44"/>
      <c r="J44" s="193"/>
      <c r="K44" s="193"/>
      <c r="L44" s="193"/>
      <c r="M44" s="193"/>
    </row>
    <row r="45" spans="1:13" ht="15" x14ac:dyDescent="0.25">
      <c r="A45" s="59"/>
      <c r="B45" s="21" t="s">
        <v>115</v>
      </c>
      <c r="C45" s="22">
        <f t="shared" ref="C45:H45" si="9">C18+C24+C41</f>
        <v>19023307</v>
      </c>
      <c r="D45" s="22">
        <f t="shared" si="9"/>
        <v>19023307</v>
      </c>
      <c r="E45" s="22">
        <f t="shared" si="9"/>
        <v>19008307</v>
      </c>
      <c r="F45" s="22">
        <f t="shared" si="9"/>
        <v>19130307</v>
      </c>
      <c r="G45" s="22">
        <f t="shared" si="9"/>
        <v>19224141</v>
      </c>
      <c r="H45" s="22">
        <f t="shared" si="9"/>
        <v>19224141</v>
      </c>
      <c r="I45" s="44"/>
      <c r="J45" s="44"/>
      <c r="K45" s="193"/>
      <c r="L45" s="193"/>
      <c r="M45" s="193"/>
    </row>
    <row r="47" spans="1:13" ht="15" x14ac:dyDescent="0.25">
      <c r="A47"/>
      <c r="B47"/>
      <c r="C47"/>
    </row>
    <row r="48" spans="1:13" ht="15" x14ac:dyDescent="0.25">
      <c r="A48"/>
      <c r="B48"/>
      <c r="C48"/>
    </row>
  </sheetData>
  <mergeCells count="3">
    <mergeCell ref="A1:F1"/>
    <mergeCell ref="A2:F2"/>
    <mergeCell ref="A3:F3"/>
  </mergeCells>
  <phoneticPr fontId="12" type="noConversion"/>
  <pageMargins left="0.74803149606299213" right="0.74803149606299213" top="0.98425196850393704" bottom="0.98425196850393704" header="0.51181102362204722" footer="0.51181102362204722"/>
  <pageSetup paperSize="9" scale="65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5"/>
  <sheetViews>
    <sheetView topLeftCell="A43" zoomScaleNormal="100" workbookViewId="0">
      <selection activeCell="AA20" sqref="AA20"/>
    </sheetView>
  </sheetViews>
  <sheetFormatPr defaultRowHeight="15" x14ac:dyDescent="0.25"/>
  <cols>
    <col min="2" max="2" width="37.42578125" customWidth="1"/>
    <col min="3" max="3" width="14" customWidth="1"/>
    <col min="4" max="12" width="12.85546875" customWidth="1"/>
    <col min="14" max="14" width="17.85546875" customWidth="1"/>
    <col min="20" max="20" width="10.140625" bestFit="1" customWidth="1"/>
  </cols>
  <sheetData>
    <row r="1" spans="1:24" x14ac:dyDescent="0.25">
      <c r="A1" s="427" t="s">
        <v>122</v>
      </c>
      <c r="B1" s="427"/>
      <c r="C1" s="427"/>
      <c r="D1" s="427"/>
      <c r="E1" s="427"/>
      <c r="F1" s="427"/>
    </row>
    <row r="2" spans="1:24" x14ac:dyDescent="0.25">
      <c r="A2" s="373" t="s">
        <v>589</v>
      </c>
      <c r="B2" s="373"/>
      <c r="C2" s="373"/>
      <c r="D2" s="373"/>
      <c r="E2" s="373"/>
      <c r="F2" s="373"/>
    </row>
    <row r="3" spans="1:24" x14ac:dyDescent="0.25">
      <c r="A3" s="427" t="s">
        <v>369</v>
      </c>
      <c r="B3" s="427"/>
      <c r="C3" s="427"/>
      <c r="D3" s="427"/>
      <c r="E3" s="427"/>
      <c r="F3" s="427"/>
    </row>
    <row r="4" spans="1:24" x14ac:dyDescent="0.25">
      <c r="A4" s="6"/>
      <c r="B4" s="6"/>
      <c r="C4" s="71"/>
    </row>
    <row r="5" spans="1:24" x14ac:dyDescent="0.25">
      <c r="A5" s="6"/>
      <c r="C5" s="71"/>
      <c r="G5" s="106" t="s">
        <v>538</v>
      </c>
    </row>
    <row r="6" spans="1:24" x14ac:dyDescent="0.25">
      <c r="A6" s="6"/>
      <c r="C6" s="71"/>
      <c r="G6" s="18" t="s">
        <v>386</v>
      </c>
    </row>
    <row r="7" spans="1:24" ht="32.25" customHeight="1" x14ac:dyDescent="0.25">
      <c r="A7" s="59"/>
      <c r="B7" s="110" t="s">
        <v>1</v>
      </c>
      <c r="C7" s="110" t="s">
        <v>2</v>
      </c>
      <c r="D7" s="110" t="s">
        <v>458</v>
      </c>
      <c r="E7" s="110" t="s">
        <v>479</v>
      </c>
      <c r="F7" s="110" t="s">
        <v>490</v>
      </c>
      <c r="G7" s="110" t="s">
        <v>505</v>
      </c>
      <c r="H7" s="110" t="s">
        <v>506</v>
      </c>
      <c r="I7" s="159"/>
      <c r="J7" s="159"/>
      <c r="K7" s="159"/>
      <c r="L7" s="159"/>
      <c r="W7" s="399"/>
      <c r="X7" s="399"/>
    </row>
    <row r="8" spans="1:24" x14ac:dyDescent="0.25">
      <c r="A8" s="59" t="s">
        <v>199</v>
      </c>
      <c r="B8" s="9" t="s">
        <v>3</v>
      </c>
      <c r="C8" s="11">
        <v>8643602</v>
      </c>
      <c r="D8" s="11">
        <v>8643602</v>
      </c>
      <c r="E8" s="11">
        <v>8643602</v>
      </c>
      <c r="F8" s="11">
        <v>8643602</v>
      </c>
      <c r="G8" s="11">
        <v>8643656</v>
      </c>
      <c r="H8" s="11">
        <v>8643656</v>
      </c>
      <c r="I8" s="44"/>
      <c r="J8" s="44"/>
      <c r="K8" s="44"/>
      <c r="L8" s="44"/>
      <c r="T8" s="102"/>
    </row>
    <row r="9" spans="1:24" x14ac:dyDescent="0.25">
      <c r="A9" s="59" t="s">
        <v>200</v>
      </c>
      <c r="B9" s="9" t="s">
        <v>201</v>
      </c>
      <c r="C9" s="11">
        <v>0</v>
      </c>
      <c r="D9" s="11">
        <v>0</v>
      </c>
      <c r="E9" s="11">
        <v>0</v>
      </c>
      <c r="F9" s="11">
        <v>0</v>
      </c>
      <c r="G9" s="11">
        <v>230000</v>
      </c>
      <c r="H9" s="11">
        <v>230000</v>
      </c>
      <c r="I9" s="44"/>
      <c r="J9" s="44"/>
      <c r="K9" s="44"/>
      <c r="L9" s="44"/>
    </row>
    <row r="10" spans="1:24" x14ac:dyDescent="0.25">
      <c r="A10" s="59" t="s">
        <v>202</v>
      </c>
      <c r="B10" s="9" t="s">
        <v>117</v>
      </c>
      <c r="C10" s="11">
        <v>447027</v>
      </c>
      <c r="D10" s="11">
        <v>447027</v>
      </c>
      <c r="E10" s="11">
        <v>447027</v>
      </c>
      <c r="F10" s="11">
        <v>596036</v>
      </c>
      <c r="G10" s="11">
        <v>596036</v>
      </c>
      <c r="H10" s="11">
        <v>596036</v>
      </c>
      <c r="I10" s="44"/>
      <c r="J10" s="44"/>
      <c r="K10" s="44"/>
      <c r="L10" s="44"/>
      <c r="T10" s="102"/>
    </row>
    <row r="11" spans="1:24" x14ac:dyDescent="0.25">
      <c r="A11" s="59" t="s">
        <v>203</v>
      </c>
      <c r="B11" s="9" t="s">
        <v>4</v>
      </c>
      <c r="C11" s="11">
        <v>0</v>
      </c>
      <c r="D11" s="11">
        <v>0</v>
      </c>
      <c r="E11" s="11">
        <v>0</v>
      </c>
      <c r="F11" s="11">
        <v>0</v>
      </c>
      <c r="G11" s="11">
        <v>0</v>
      </c>
      <c r="H11" s="11">
        <v>0</v>
      </c>
      <c r="I11" s="44"/>
      <c r="J11" s="44"/>
      <c r="K11" s="44"/>
      <c r="L11" s="44"/>
    </row>
    <row r="12" spans="1:24" x14ac:dyDescent="0.25">
      <c r="A12" s="59" t="s">
        <v>390</v>
      </c>
      <c r="B12" s="9" t="s">
        <v>241</v>
      </c>
      <c r="C12" s="11">
        <v>200000</v>
      </c>
      <c r="D12" s="11">
        <v>200000</v>
      </c>
      <c r="E12" s="11">
        <v>200000</v>
      </c>
      <c r="F12" s="11">
        <v>200000</v>
      </c>
      <c r="G12" s="11">
        <v>136400</v>
      </c>
      <c r="H12" s="11">
        <v>136400</v>
      </c>
      <c r="I12" s="44"/>
      <c r="J12" s="44"/>
      <c r="K12" s="44"/>
      <c r="L12" s="44"/>
      <c r="R12" s="76"/>
    </row>
    <row r="13" spans="1:24" x14ac:dyDescent="0.25">
      <c r="A13" s="60" t="s">
        <v>204</v>
      </c>
      <c r="B13" s="24" t="s">
        <v>5</v>
      </c>
      <c r="C13" s="25">
        <f t="shared" ref="C13:H13" si="0">SUM(C8:C12)</f>
        <v>9290629</v>
      </c>
      <c r="D13" s="25">
        <f t="shared" si="0"/>
        <v>9290629</v>
      </c>
      <c r="E13" s="25">
        <f t="shared" si="0"/>
        <v>9290629</v>
      </c>
      <c r="F13" s="25">
        <f t="shared" si="0"/>
        <v>9439638</v>
      </c>
      <c r="G13" s="25">
        <f t="shared" si="0"/>
        <v>9606092</v>
      </c>
      <c r="H13" s="25">
        <f t="shared" si="0"/>
        <v>9606092</v>
      </c>
      <c r="I13" s="44"/>
      <c r="J13" s="190"/>
      <c r="K13" s="190"/>
      <c r="L13" s="190"/>
    </row>
    <row r="14" spans="1:24" x14ac:dyDescent="0.25">
      <c r="A14" s="59" t="s">
        <v>205</v>
      </c>
      <c r="B14" s="20" t="s">
        <v>21</v>
      </c>
      <c r="C14" s="23">
        <v>0</v>
      </c>
      <c r="D14" s="23">
        <v>0</v>
      </c>
      <c r="E14" s="23">
        <v>0</v>
      </c>
      <c r="F14" s="23">
        <v>0</v>
      </c>
      <c r="G14" s="23">
        <v>0</v>
      </c>
      <c r="H14" s="23">
        <v>0</v>
      </c>
      <c r="I14" s="44"/>
      <c r="J14" s="191"/>
      <c r="K14" s="191"/>
      <c r="L14" s="191"/>
    </row>
    <row r="15" spans="1:24" ht="30" x14ac:dyDescent="0.25">
      <c r="A15" s="59" t="s">
        <v>206</v>
      </c>
      <c r="B15" s="20" t="s">
        <v>230</v>
      </c>
      <c r="C15" s="23">
        <v>0</v>
      </c>
      <c r="D15" s="23">
        <v>0</v>
      </c>
      <c r="E15" s="23">
        <v>0</v>
      </c>
      <c r="F15" s="23">
        <v>0</v>
      </c>
      <c r="G15" s="23">
        <v>0</v>
      </c>
      <c r="H15" s="23">
        <v>0</v>
      </c>
      <c r="I15" s="44"/>
      <c r="J15" s="191"/>
      <c r="K15" s="191"/>
      <c r="L15" s="191"/>
    </row>
    <row r="16" spans="1:24" ht="30" x14ac:dyDescent="0.25">
      <c r="A16" s="59" t="s">
        <v>207</v>
      </c>
      <c r="B16" s="20" t="s">
        <v>231</v>
      </c>
      <c r="C16" s="23">
        <v>0</v>
      </c>
      <c r="D16" s="23">
        <v>0</v>
      </c>
      <c r="E16" s="23">
        <v>0</v>
      </c>
      <c r="F16" s="23">
        <v>0</v>
      </c>
      <c r="G16" s="23">
        <v>0</v>
      </c>
      <c r="H16" s="23">
        <v>0</v>
      </c>
      <c r="I16" s="44"/>
      <c r="J16" s="191"/>
      <c r="K16" s="191"/>
      <c r="L16" s="191"/>
    </row>
    <row r="17" spans="1:15" x14ac:dyDescent="0.25">
      <c r="A17" s="60" t="s">
        <v>208</v>
      </c>
      <c r="B17" s="24" t="s">
        <v>22</v>
      </c>
      <c r="C17" s="111">
        <f t="shared" ref="C17:H17" si="1">SUM(C15:C16)</f>
        <v>0</v>
      </c>
      <c r="D17" s="111">
        <f t="shared" si="1"/>
        <v>0</v>
      </c>
      <c r="E17" s="111">
        <f t="shared" si="1"/>
        <v>0</v>
      </c>
      <c r="F17" s="111">
        <f t="shared" si="1"/>
        <v>0</v>
      </c>
      <c r="G17" s="111">
        <f t="shared" si="1"/>
        <v>0</v>
      </c>
      <c r="H17" s="111">
        <f t="shared" si="1"/>
        <v>0</v>
      </c>
      <c r="I17" s="44"/>
      <c r="J17" s="192"/>
      <c r="K17" s="192"/>
      <c r="L17" s="192"/>
    </row>
    <row r="18" spans="1:15" x14ac:dyDescent="0.25">
      <c r="A18" s="61" t="s">
        <v>209</v>
      </c>
      <c r="B18" s="21" t="s">
        <v>5</v>
      </c>
      <c r="C18" s="22">
        <f t="shared" ref="C18:H18" si="2">C13+C17</f>
        <v>9290629</v>
      </c>
      <c r="D18" s="22">
        <f t="shared" si="2"/>
        <v>9290629</v>
      </c>
      <c r="E18" s="22">
        <f t="shared" si="2"/>
        <v>9290629</v>
      </c>
      <c r="F18" s="22">
        <f t="shared" si="2"/>
        <v>9439638</v>
      </c>
      <c r="G18" s="22">
        <f t="shared" si="2"/>
        <v>9606092</v>
      </c>
      <c r="H18" s="22">
        <f t="shared" si="2"/>
        <v>9606092</v>
      </c>
      <c r="I18" s="44"/>
      <c r="J18" s="193"/>
      <c r="K18" s="193"/>
      <c r="L18" s="193"/>
    </row>
    <row r="19" spans="1:15" x14ac:dyDescent="0.25">
      <c r="A19" s="59" t="s">
        <v>210</v>
      </c>
      <c r="B19" s="20" t="s">
        <v>232</v>
      </c>
      <c r="C19" s="23">
        <v>1945592</v>
      </c>
      <c r="D19" s="23">
        <v>1945592</v>
      </c>
      <c r="E19" s="23">
        <v>1945592</v>
      </c>
      <c r="F19" s="23">
        <v>1945592</v>
      </c>
      <c r="G19" s="23">
        <v>2020034</v>
      </c>
      <c r="H19" s="23">
        <v>2020034</v>
      </c>
      <c r="I19" s="44"/>
      <c r="J19" s="191"/>
      <c r="K19" s="191"/>
      <c r="L19" s="191"/>
      <c r="O19" s="76"/>
    </row>
    <row r="20" spans="1:15" x14ac:dyDescent="0.25">
      <c r="A20" s="59" t="s">
        <v>211</v>
      </c>
      <c r="B20" s="20" t="s">
        <v>233</v>
      </c>
      <c r="C20" s="23">
        <v>0</v>
      </c>
      <c r="D20" s="23">
        <v>0</v>
      </c>
      <c r="E20" s="23">
        <v>0</v>
      </c>
      <c r="F20" s="23">
        <v>0</v>
      </c>
      <c r="G20" s="23">
        <v>0</v>
      </c>
      <c r="H20" s="23">
        <v>0</v>
      </c>
      <c r="I20" s="44"/>
      <c r="J20" s="191"/>
      <c r="K20" s="191"/>
      <c r="L20" s="191"/>
      <c r="O20" s="76"/>
    </row>
    <row r="21" spans="1:15" x14ac:dyDescent="0.25">
      <c r="A21" s="59" t="s">
        <v>212</v>
      </c>
      <c r="B21" s="20" t="s">
        <v>234</v>
      </c>
      <c r="C21" s="23">
        <v>80000</v>
      </c>
      <c r="D21" s="23">
        <v>80000</v>
      </c>
      <c r="E21" s="23">
        <v>80000</v>
      </c>
      <c r="F21" s="23">
        <v>80000</v>
      </c>
      <c r="G21" s="23">
        <v>106645</v>
      </c>
      <c r="H21" s="23">
        <v>106645</v>
      </c>
      <c r="I21" s="44"/>
      <c r="J21" s="191"/>
      <c r="K21" s="191"/>
      <c r="L21" s="191"/>
    </row>
    <row r="22" spans="1:15" x14ac:dyDescent="0.25">
      <c r="A22" s="59" t="s">
        <v>235</v>
      </c>
      <c r="B22" s="20" t="s">
        <v>236</v>
      </c>
      <c r="C22" s="23"/>
      <c r="D22" s="23"/>
      <c r="E22" s="23"/>
      <c r="F22" s="23"/>
      <c r="G22" s="23"/>
      <c r="H22" s="23"/>
      <c r="I22" s="44"/>
      <c r="J22" s="191"/>
      <c r="K22" s="191"/>
      <c r="L22" s="191"/>
    </row>
    <row r="23" spans="1:15" x14ac:dyDescent="0.25">
      <c r="A23" s="59" t="s">
        <v>213</v>
      </c>
      <c r="B23" s="20" t="s">
        <v>237</v>
      </c>
      <c r="C23" s="23">
        <v>83000</v>
      </c>
      <c r="D23" s="23">
        <v>83000</v>
      </c>
      <c r="E23" s="23">
        <v>83000</v>
      </c>
      <c r="F23" s="23">
        <v>83000</v>
      </c>
      <c r="G23" s="23">
        <v>111015</v>
      </c>
      <c r="H23" s="23">
        <v>111015</v>
      </c>
      <c r="I23" s="44"/>
      <c r="J23" s="191"/>
      <c r="K23" s="191"/>
      <c r="L23" s="191"/>
      <c r="O23" s="76"/>
    </row>
    <row r="24" spans="1:15" x14ac:dyDescent="0.25">
      <c r="A24" s="61" t="s">
        <v>214</v>
      </c>
      <c r="B24" s="26" t="s">
        <v>238</v>
      </c>
      <c r="C24" s="16">
        <f t="shared" ref="C24:H24" si="3">SUM(C19:C23)</f>
        <v>2108592</v>
      </c>
      <c r="D24" s="16">
        <f t="shared" si="3"/>
        <v>2108592</v>
      </c>
      <c r="E24" s="16">
        <f t="shared" si="3"/>
        <v>2108592</v>
      </c>
      <c r="F24" s="16">
        <f t="shared" si="3"/>
        <v>2108592</v>
      </c>
      <c r="G24" s="16">
        <f t="shared" si="3"/>
        <v>2237694</v>
      </c>
      <c r="H24" s="16">
        <f t="shared" si="3"/>
        <v>2237694</v>
      </c>
      <c r="I24" s="44"/>
      <c r="J24" s="49"/>
      <c r="K24" s="49"/>
      <c r="L24" s="49"/>
      <c r="O24" s="76"/>
    </row>
    <row r="25" spans="1:15" x14ac:dyDescent="0.25">
      <c r="A25" s="59" t="s">
        <v>239</v>
      </c>
      <c r="B25" s="62" t="s">
        <v>7</v>
      </c>
      <c r="C25" s="11">
        <v>10000</v>
      </c>
      <c r="D25" s="11">
        <v>10000</v>
      </c>
      <c r="E25" s="11">
        <v>10000</v>
      </c>
      <c r="F25" s="11">
        <v>10000</v>
      </c>
      <c r="G25" s="11">
        <v>0</v>
      </c>
      <c r="H25" s="11">
        <v>0</v>
      </c>
      <c r="I25" s="44"/>
      <c r="J25" s="44"/>
      <c r="K25" s="44"/>
      <c r="L25" s="44"/>
      <c r="O25" s="76"/>
    </row>
    <row r="26" spans="1:15" x14ac:dyDescent="0.25">
      <c r="A26" s="59" t="s">
        <v>215</v>
      </c>
      <c r="B26" s="9" t="s">
        <v>8</v>
      </c>
      <c r="C26" s="11">
        <v>340000</v>
      </c>
      <c r="D26" s="11">
        <v>340000</v>
      </c>
      <c r="E26" s="11">
        <v>340000</v>
      </c>
      <c r="F26" s="11">
        <v>340000</v>
      </c>
      <c r="G26" s="11">
        <v>285162</v>
      </c>
      <c r="H26" s="11">
        <v>285162</v>
      </c>
      <c r="I26" s="44"/>
      <c r="J26" s="44"/>
      <c r="K26" s="44"/>
      <c r="L26" s="44"/>
    </row>
    <row r="27" spans="1:15" x14ac:dyDescent="0.25">
      <c r="A27" s="60" t="s">
        <v>216</v>
      </c>
      <c r="B27" s="24" t="s">
        <v>9</v>
      </c>
      <c r="C27" s="25">
        <f t="shared" ref="C27:H27" si="4">SUM(C25:C26)</f>
        <v>350000</v>
      </c>
      <c r="D27" s="25">
        <f t="shared" si="4"/>
        <v>350000</v>
      </c>
      <c r="E27" s="25">
        <f t="shared" si="4"/>
        <v>350000</v>
      </c>
      <c r="F27" s="25">
        <f t="shared" si="4"/>
        <v>350000</v>
      </c>
      <c r="G27" s="25">
        <f t="shared" si="4"/>
        <v>285162</v>
      </c>
      <c r="H27" s="25">
        <f t="shared" si="4"/>
        <v>285162</v>
      </c>
      <c r="I27" s="44"/>
      <c r="J27" s="190"/>
      <c r="K27" s="190"/>
      <c r="L27" s="190"/>
    </row>
    <row r="28" spans="1:15" x14ac:dyDescent="0.25">
      <c r="A28" s="59" t="s">
        <v>217</v>
      </c>
      <c r="B28" s="20" t="s">
        <v>10</v>
      </c>
      <c r="C28" s="23">
        <v>170000</v>
      </c>
      <c r="D28" s="23">
        <v>170000</v>
      </c>
      <c r="E28" s="23">
        <v>170000</v>
      </c>
      <c r="F28" s="23">
        <v>200000</v>
      </c>
      <c r="G28" s="23">
        <v>310209</v>
      </c>
      <c r="H28" s="23">
        <v>310209</v>
      </c>
      <c r="I28" s="44"/>
      <c r="J28" s="191"/>
      <c r="K28" s="191"/>
      <c r="L28" s="191"/>
    </row>
    <row r="29" spans="1:15" x14ac:dyDescent="0.25">
      <c r="A29" s="59" t="s">
        <v>218</v>
      </c>
      <c r="B29" s="20" t="s">
        <v>11</v>
      </c>
      <c r="C29" s="23">
        <v>100000</v>
      </c>
      <c r="D29" s="23">
        <v>100000</v>
      </c>
      <c r="E29" s="23">
        <v>100000</v>
      </c>
      <c r="F29" s="23">
        <v>120000</v>
      </c>
      <c r="G29" s="23">
        <v>124678</v>
      </c>
      <c r="H29" s="23">
        <v>124678</v>
      </c>
      <c r="I29" s="44"/>
      <c r="J29" s="191"/>
      <c r="K29" s="191"/>
      <c r="L29" s="191"/>
    </row>
    <row r="30" spans="1:15" x14ac:dyDescent="0.25">
      <c r="A30" s="60" t="s">
        <v>219</v>
      </c>
      <c r="B30" s="24" t="s">
        <v>12</v>
      </c>
      <c r="C30" s="25">
        <f t="shared" ref="C30:H30" si="5">SUM(C28:C29)</f>
        <v>270000</v>
      </c>
      <c r="D30" s="25">
        <f t="shared" si="5"/>
        <v>270000</v>
      </c>
      <c r="E30" s="25">
        <f t="shared" si="5"/>
        <v>270000</v>
      </c>
      <c r="F30" s="25">
        <f t="shared" si="5"/>
        <v>320000</v>
      </c>
      <c r="G30" s="25">
        <f t="shared" si="5"/>
        <v>434887</v>
      </c>
      <c r="H30" s="25">
        <f t="shared" si="5"/>
        <v>434887</v>
      </c>
      <c r="I30" s="44"/>
      <c r="J30" s="190"/>
      <c r="K30" s="190"/>
      <c r="L30" s="190"/>
    </row>
    <row r="31" spans="1:15" x14ac:dyDescent="0.25">
      <c r="A31" s="59" t="s">
        <v>220</v>
      </c>
      <c r="B31" s="20" t="s">
        <v>13</v>
      </c>
      <c r="C31" s="23">
        <v>200000</v>
      </c>
      <c r="D31" s="23">
        <v>200000</v>
      </c>
      <c r="E31" s="23">
        <v>200000</v>
      </c>
      <c r="F31" s="23">
        <v>230000</v>
      </c>
      <c r="G31" s="23">
        <v>227255</v>
      </c>
      <c r="H31" s="23">
        <v>227255</v>
      </c>
      <c r="I31" s="44"/>
      <c r="J31" s="191"/>
      <c r="K31" s="191"/>
      <c r="L31" s="191"/>
    </row>
    <row r="32" spans="1:15" x14ac:dyDescent="0.25">
      <c r="A32" s="59" t="s">
        <v>300</v>
      </c>
      <c r="B32" s="9" t="s">
        <v>14</v>
      </c>
      <c r="C32" s="11">
        <v>0</v>
      </c>
      <c r="D32" s="11">
        <v>0</v>
      </c>
      <c r="E32" s="11">
        <v>0</v>
      </c>
      <c r="F32" s="11">
        <v>0</v>
      </c>
      <c r="G32" s="11">
        <v>0</v>
      </c>
      <c r="H32" s="11">
        <v>0</v>
      </c>
      <c r="I32" s="44"/>
      <c r="J32" s="44"/>
      <c r="K32" s="44"/>
      <c r="L32" s="44"/>
    </row>
    <row r="33" spans="1:13" x14ac:dyDescent="0.25">
      <c r="A33" s="59" t="s">
        <v>221</v>
      </c>
      <c r="B33" s="9" t="s">
        <v>242</v>
      </c>
      <c r="C33" s="11">
        <v>0</v>
      </c>
      <c r="D33" s="11">
        <v>0</v>
      </c>
      <c r="E33" s="11">
        <v>0</v>
      </c>
      <c r="F33" s="11">
        <v>0</v>
      </c>
      <c r="G33" s="11">
        <v>0</v>
      </c>
      <c r="H33" s="11">
        <v>0</v>
      </c>
      <c r="I33" s="44"/>
      <c r="J33" s="44"/>
      <c r="K33" s="44"/>
      <c r="L33" s="44"/>
    </row>
    <row r="34" spans="1:13" x14ac:dyDescent="0.25">
      <c r="A34" s="59" t="s">
        <v>418</v>
      </c>
      <c r="B34" s="9" t="s">
        <v>421</v>
      </c>
      <c r="C34" s="11">
        <v>15000</v>
      </c>
      <c r="D34" s="11">
        <v>15000</v>
      </c>
      <c r="E34" s="11">
        <v>15000</v>
      </c>
      <c r="F34" s="11">
        <v>15000</v>
      </c>
      <c r="G34" s="11">
        <v>14000</v>
      </c>
      <c r="H34" s="11">
        <v>14000</v>
      </c>
      <c r="I34" s="44"/>
      <c r="J34" s="44"/>
      <c r="K34" s="44"/>
      <c r="L34" s="44"/>
    </row>
    <row r="35" spans="1:13" x14ac:dyDescent="0.25">
      <c r="A35" s="59" t="s">
        <v>391</v>
      </c>
      <c r="B35" s="9" t="s">
        <v>15</v>
      </c>
      <c r="C35" s="11">
        <v>600000</v>
      </c>
      <c r="D35" s="11">
        <v>600000</v>
      </c>
      <c r="E35" s="11">
        <v>600000</v>
      </c>
      <c r="F35" s="11">
        <v>580000</v>
      </c>
      <c r="G35" s="11">
        <v>567159</v>
      </c>
      <c r="H35" s="11">
        <v>567159</v>
      </c>
      <c r="I35" s="44"/>
      <c r="J35" s="44"/>
      <c r="K35" s="44"/>
      <c r="L35" s="44"/>
    </row>
    <row r="36" spans="1:13" x14ac:dyDescent="0.25">
      <c r="A36" s="60" t="s">
        <v>222</v>
      </c>
      <c r="B36" s="24" t="s">
        <v>16</v>
      </c>
      <c r="C36" s="25">
        <f t="shared" ref="C36:H36" si="6">SUM(C31:C35)</f>
        <v>815000</v>
      </c>
      <c r="D36" s="25">
        <f t="shared" si="6"/>
        <v>815000</v>
      </c>
      <c r="E36" s="25">
        <f t="shared" si="6"/>
        <v>815000</v>
      </c>
      <c r="F36" s="25">
        <f t="shared" si="6"/>
        <v>825000</v>
      </c>
      <c r="G36" s="25">
        <f t="shared" si="6"/>
        <v>808414</v>
      </c>
      <c r="H36" s="25">
        <f t="shared" si="6"/>
        <v>808414</v>
      </c>
      <c r="I36" s="44"/>
      <c r="J36" s="190"/>
      <c r="K36" s="190"/>
      <c r="L36" s="190"/>
    </row>
    <row r="37" spans="1:13" x14ac:dyDescent="0.25">
      <c r="A37" s="60" t="s">
        <v>223</v>
      </c>
      <c r="B37" s="24" t="s">
        <v>120</v>
      </c>
      <c r="C37" s="25">
        <v>70000</v>
      </c>
      <c r="D37" s="25">
        <v>70000</v>
      </c>
      <c r="E37" s="25">
        <v>70000</v>
      </c>
      <c r="F37" s="25">
        <v>70000</v>
      </c>
      <c r="G37" s="25">
        <v>104210</v>
      </c>
      <c r="H37" s="25">
        <v>104210</v>
      </c>
      <c r="I37" s="44"/>
      <c r="J37" s="190"/>
      <c r="K37" s="190"/>
      <c r="L37" s="190"/>
    </row>
    <row r="38" spans="1:13" x14ac:dyDescent="0.25">
      <c r="A38" s="59" t="s">
        <v>224</v>
      </c>
      <c r="B38" s="20" t="s">
        <v>229</v>
      </c>
      <c r="C38" s="23">
        <v>383000</v>
      </c>
      <c r="D38" s="23">
        <v>383000</v>
      </c>
      <c r="E38" s="23">
        <v>383000</v>
      </c>
      <c r="F38" s="23">
        <v>383000</v>
      </c>
      <c r="G38" s="23">
        <v>278582</v>
      </c>
      <c r="H38" s="23">
        <v>278582</v>
      </c>
      <c r="I38" s="44"/>
      <c r="J38" s="191"/>
      <c r="K38" s="191"/>
      <c r="L38" s="191"/>
    </row>
    <row r="39" spans="1:13" x14ac:dyDescent="0.25">
      <c r="A39" s="59" t="s">
        <v>226</v>
      </c>
      <c r="B39" s="20" t="s">
        <v>227</v>
      </c>
      <c r="C39" s="23">
        <v>1000</v>
      </c>
      <c r="D39" s="23">
        <v>1000</v>
      </c>
      <c r="E39" s="23">
        <v>1000</v>
      </c>
      <c r="F39" s="23">
        <v>1000</v>
      </c>
      <c r="G39" s="23">
        <v>2</v>
      </c>
      <c r="H39" s="23">
        <v>2</v>
      </c>
      <c r="I39" s="44"/>
      <c r="J39" s="191"/>
      <c r="K39" s="191"/>
      <c r="L39" s="191"/>
    </row>
    <row r="40" spans="1:13" x14ac:dyDescent="0.25">
      <c r="A40" s="60" t="s">
        <v>228</v>
      </c>
      <c r="B40" s="24" t="s">
        <v>227</v>
      </c>
      <c r="C40" s="25">
        <f t="shared" ref="C40:H40" si="7">SUM(C38:C39)</f>
        <v>384000</v>
      </c>
      <c r="D40" s="25">
        <f t="shared" si="7"/>
        <v>384000</v>
      </c>
      <c r="E40" s="25">
        <f t="shared" si="7"/>
        <v>384000</v>
      </c>
      <c r="F40" s="25">
        <f t="shared" si="7"/>
        <v>384000</v>
      </c>
      <c r="G40" s="25">
        <f t="shared" si="7"/>
        <v>278584</v>
      </c>
      <c r="H40" s="25">
        <f t="shared" si="7"/>
        <v>278584</v>
      </c>
      <c r="I40" s="44"/>
      <c r="J40" s="190"/>
      <c r="K40" s="190"/>
      <c r="L40" s="190"/>
    </row>
    <row r="41" spans="1:13" x14ac:dyDescent="0.25">
      <c r="A41" s="59" t="s">
        <v>225</v>
      </c>
      <c r="B41" s="21" t="s">
        <v>116</v>
      </c>
      <c r="C41" s="22">
        <f t="shared" ref="C41:H41" si="8">C27+C30+C36+C37+C40</f>
        <v>1889000</v>
      </c>
      <c r="D41" s="22">
        <f t="shared" si="8"/>
        <v>1889000</v>
      </c>
      <c r="E41" s="22">
        <f t="shared" si="8"/>
        <v>1889000</v>
      </c>
      <c r="F41" s="22">
        <f t="shared" si="8"/>
        <v>1949000</v>
      </c>
      <c r="G41" s="22">
        <f t="shared" si="8"/>
        <v>1911257</v>
      </c>
      <c r="H41" s="22">
        <f t="shared" si="8"/>
        <v>1911257</v>
      </c>
      <c r="I41" s="44"/>
      <c r="J41" s="193"/>
      <c r="K41" s="193"/>
      <c r="L41" s="193"/>
    </row>
    <row r="42" spans="1:13" x14ac:dyDescent="0.25">
      <c r="A42" s="59" t="s">
        <v>319</v>
      </c>
      <c r="B42" s="20" t="s">
        <v>320</v>
      </c>
      <c r="C42" s="22">
        <v>0</v>
      </c>
      <c r="D42" s="22">
        <v>0</v>
      </c>
      <c r="E42" s="22">
        <v>0</v>
      </c>
      <c r="F42" s="22">
        <v>0</v>
      </c>
      <c r="G42" s="22">
        <v>0</v>
      </c>
      <c r="H42" s="22">
        <v>0</v>
      </c>
      <c r="I42" s="44"/>
      <c r="J42" s="193"/>
      <c r="K42" s="193"/>
      <c r="L42" s="193"/>
      <c r="M42" s="193"/>
    </row>
    <row r="43" spans="1:13" x14ac:dyDescent="0.25">
      <c r="A43" s="59" t="s">
        <v>321</v>
      </c>
      <c r="B43" s="20" t="s">
        <v>460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2">
        <v>0</v>
      </c>
      <c r="I43" s="44"/>
      <c r="J43" s="193"/>
      <c r="K43" s="193"/>
      <c r="L43" s="193"/>
      <c r="M43" s="193"/>
    </row>
    <row r="44" spans="1:13" x14ac:dyDescent="0.25">
      <c r="A44" s="61" t="s">
        <v>322</v>
      </c>
      <c r="B44" s="21" t="s">
        <v>31</v>
      </c>
      <c r="C44" s="22">
        <v>0</v>
      </c>
      <c r="D44" s="22">
        <v>0</v>
      </c>
      <c r="E44" s="22">
        <v>0</v>
      </c>
      <c r="F44" s="22">
        <v>0</v>
      </c>
      <c r="G44" s="22">
        <v>0</v>
      </c>
      <c r="H44" s="22">
        <v>0</v>
      </c>
      <c r="I44" s="44"/>
      <c r="J44" s="193"/>
      <c r="K44" s="193"/>
      <c r="L44" s="193"/>
      <c r="M44" s="193"/>
    </row>
    <row r="45" spans="1:13" x14ac:dyDescent="0.25">
      <c r="A45" s="59"/>
      <c r="B45" s="21" t="s">
        <v>115</v>
      </c>
      <c r="C45" s="22">
        <f t="shared" ref="C45:H45" si="9">C18+C24+C41</f>
        <v>13288221</v>
      </c>
      <c r="D45" s="22">
        <f t="shared" si="9"/>
        <v>13288221</v>
      </c>
      <c r="E45" s="22">
        <f t="shared" si="9"/>
        <v>13288221</v>
      </c>
      <c r="F45" s="22">
        <f t="shared" si="9"/>
        <v>13497230</v>
      </c>
      <c r="G45" s="22">
        <f t="shared" si="9"/>
        <v>13755043</v>
      </c>
      <c r="H45" s="22">
        <f t="shared" si="9"/>
        <v>13755043</v>
      </c>
      <c r="I45" s="44"/>
      <c r="J45" s="193"/>
      <c r="K45" s="193"/>
      <c r="L45" s="193"/>
    </row>
  </sheetData>
  <mergeCells count="4">
    <mergeCell ref="W7:X7"/>
    <mergeCell ref="A1:F1"/>
    <mergeCell ref="A2:F2"/>
    <mergeCell ref="A3:F3"/>
  </mergeCells>
  <phoneticPr fontId="12" type="noConversion"/>
  <pageMargins left="0.70866141732283472" right="0.70866141732283472" top="0.74803149606299213" bottom="0.74803149606299213" header="0.31496062992125984" footer="0.31496062992125984"/>
  <pageSetup paperSize="9" scale="65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5"/>
  <sheetViews>
    <sheetView topLeftCell="C31" zoomScaleNormal="100" workbookViewId="0">
      <selection activeCell="AI42" sqref="AI42"/>
    </sheetView>
  </sheetViews>
  <sheetFormatPr defaultRowHeight="15" x14ac:dyDescent="0.25"/>
  <cols>
    <col min="2" max="2" width="34" customWidth="1"/>
    <col min="3" max="4" width="13.5703125" customWidth="1"/>
    <col min="5" max="13" width="12.7109375" customWidth="1"/>
    <col min="21" max="21" width="10.140625" customWidth="1"/>
  </cols>
  <sheetData>
    <row r="1" spans="1:18" x14ac:dyDescent="0.25">
      <c r="A1" s="372" t="s">
        <v>121</v>
      </c>
      <c r="B1" s="372"/>
      <c r="C1" s="372"/>
      <c r="D1" s="372"/>
      <c r="E1" s="372"/>
      <c r="F1" s="372"/>
    </row>
    <row r="2" spans="1:18" x14ac:dyDescent="0.25">
      <c r="A2" s="428" t="s">
        <v>589</v>
      </c>
      <c r="B2" s="428"/>
      <c r="C2" s="428"/>
      <c r="D2" s="428"/>
      <c r="E2" s="428"/>
      <c r="F2" s="428"/>
    </row>
    <row r="3" spans="1:18" x14ac:dyDescent="0.25">
      <c r="A3" s="427" t="s">
        <v>151</v>
      </c>
      <c r="B3" s="427"/>
      <c r="C3" s="427"/>
      <c r="D3" s="427"/>
      <c r="E3" s="427"/>
      <c r="F3" s="427"/>
    </row>
    <row r="4" spans="1:18" x14ac:dyDescent="0.25">
      <c r="A4" s="6"/>
      <c r="B4" s="6"/>
      <c r="C4" s="71"/>
      <c r="D4" s="71"/>
    </row>
    <row r="5" spans="1:18" x14ac:dyDescent="0.25">
      <c r="A5" s="6"/>
      <c r="C5" s="71"/>
      <c r="D5" s="71"/>
      <c r="G5" s="248" t="s">
        <v>537</v>
      </c>
    </row>
    <row r="6" spans="1:18" x14ac:dyDescent="0.25">
      <c r="A6" s="6"/>
      <c r="C6" s="71"/>
      <c r="D6" s="71"/>
      <c r="G6" s="18" t="s">
        <v>386</v>
      </c>
    </row>
    <row r="7" spans="1:18" ht="32.25" customHeight="1" x14ac:dyDescent="0.25">
      <c r="A7" s="59"/>
      <c r="B7" s="110" t="s">
        <v>1</v>
      </c>
      <c r="C7" s="110" t="s">
        <v>2</v>
      </c>
      <c r="D7" s="110" t="s">
        <v>458</v>
      </c>
      <c r="E7" s="110" t="s">
        <v>479</v>
      </c>
      <c r="F7" s="110" t="s">
        <v>490</v>
      </c>
      <c r="G7" s="110" t="s">
        <v>507</v>
      </c>
      <c r="H7" s="110" t="s">
        <v>506</v>
      </c>
      <c r="I7" s="159"/>
      <c r="J7" s="159"/>
      <c r="K7" s="159"/>
      <c r="L7" s="159"/>
      <c r="M7" s="159"/>
    </row>
    <row r="8" spans="1:18" ht="30" x14ac:dyDescent="0.25">
      <c r="A8" s="59" t="s">
        <v>199</v>
      </c>
      <c r="B8" s="9" t="s">
        <v>3</v>
      </c>
      <c r="C8" s="11">
        <v>4713100</v>
      </c>
      <c r="D8" s="11">
        <v>4713100</v>
      </c>
      <c r="E8" s="11">
        <v>4713100</v>
      </c>
      <c r="F8" s="11">
        <v>4713100</v>
      </c>
      <c r="G8" s="11">
        <v>4713105</v>
      </c>
      <c r="H8" s="11">
        <v>4713105</v>
      </c>
      <c r="I8" s="44"/>
      <c r="J8" s="44"/>
      <c r="K8" s="44"/>
      <c r="L8" s="44"/>
      <c r="M8" s="44"/>
    </row>
    <row r="9" spans="1:18" x14ac:dyDescent="0.25">
      <c r="A9" s="59" t="s">
        <v>294</v>
      </c>
      <c r="B9" s="9" t="s">
        <v>201</v>
      </c>
      <c r="C9" s="11">
        <v>0</v>
      </c>
      <c r="D9" s="11">
        <v>0</v>
      </c>
      <c r="E9" s="11">
        <v>0</v>
      </c>
      <c r="F9" s="11">
        <v>0</v>
      </c>
      <c r="G9" s="11">
        <v>0</v>
      </c>
      <c r="H9" s="11">
        <v>0</v>
      </c>
      <c r="I9" s="44"/>
      <c r="J9" s="44"/>
      <c r="K9" s="44"/>
      <c r="L9" s="44"/>
      <c r="M9" s="44"/>
      <c r="P9" s="84"/>
    </row>
    <row r="10" spans="1:18" x14ac:dyDescent="0.25">
      <c r="A10" s="59" t="s">
        <v>202</v>
      </c>
      <c r="B10" s="9" t="s">
        <v>117</v>
      </c>
      <c r="C10" s="11">
        <v>298018</v>
      </c>
      <c r="D10" s="11">
        <v>298018</v>
      </c>
      <c r="E10" s="11">
        <v>298018</v>
      </c>
      <c r="F10" s="11">
        <v>298018</v>
      </c>
      <c r="G10" s="11">
        <v>298018</v>
      </c>
      <c r="H10" s="11">
        <v>298018</v>
      </c>
      <c r="I10" s="44"/>
      <c r="J10" s="44"/>
      <c r="K10" s="44"/>
      <c r="L10" s="44"/>
      <c r="M10" s="44"/>
    </row>
    <row r="11" spans="1:18" x14ac:dyDescent="0.25">
      <c r="A11" s="59" t="s">
        <v>203</v>
      </c>
      <c r="B11" s="9" t="s">
        <v>4</v>
      </c>
      <c r="C11" s="11">
        <v>0</v>
      </c>
      <c r="D11" s="11">
        <v>0</v>
      </c>
      <c r="E11" s="11">
        <v>0</v>
      </c>
      <c r="F11" s="11">
        <v>0</v>
      </c>
      <c r="G11" s="11">
        <v>0</v>
      </c>
      <c r="H11" s="11">
        <v>0</v>
      </c>
      <c r="I11" s="44"/>
      <c r="J11" s="44"/>
      <c r="K11" s="44"/>
      <c r="L11" s="44"/>
      <c r="M11" s="44"/>
    </row>
    <row r="12" spans="1:18" ht="30" x14ac:dyDescent="0.25">
      <c r="A12" s="59" t="s">
        <v>390</v>
      </c>
      <c r="B12" s="9" t="s">
        <v>241</v>
      </c>
      <c r="C12" s="11">
        <v>100000</v>
      </c>
      <c r="D12" s="11">
        <v>100000</v>
      </c>
      <c r="E12" s="11">
        <v>100000</v>
      </c>
      <c r="F12" s="11">
        <v>100000</v>
      </c>
      <c r="G12" s="11">
        <v>79100</v>
      </c>
      <c r="H12" s="11">
        <v>79100</v>
      </c>
      <c r="I12" s="44"/>
      <c r="J12" s="44"/>
      <c r="K12" s="44"/>
      <c r="L12" s="44"/>
      <c r="M12" s="44"/>
    </row>
    <row r="13" spans="1:18" x14ac:dyDescent="0.25">
      <c r="A13" s="60" t="s">
        <v>204</v>
      </c>
      <c r="B13" s="24" t="s">
        <v>5</v>
      </c>
      <c r="C13" s="25">
        <f t="shared" ref="C13:H13" si="0">SUM(C8:C12)</f>
        <v>5111118</v>
      </c>
      <c r="D13" s="25">
        <f t="shared" si="0"/>
        <v>5111118</v>
      </c>
      <c r="E13" s="25">
        <f t="shared" si="0"/>
        <v>5111118</v>
      </c>
      <c r="F13" s="25">
        <f t="shared" si="0"/>
        <v>5111118</v>
      </c>
      <c r="G13" s="25">
        <f t="shared" si="0"/>
        <v>5090223</v>
      </c>
      <c r="H13" s="25">
        <f t="shared" si="0"/>
        <v>5090223</v>
      </c>
      <c r="I13" s="44"/>
      <c r="J13" s="190"/>
      <c r="K13" s="190"/>
      <c r="L13" s="190"/>
      <c r="M13" s="190"/>
    </row>
    <row r="14" spans="1:18" x14ac:dyDescent="0.25">
      <c r="A14" s="59" t="s">
        <v>205</v>
      </c>
      <c r="B14" s="20" t="s">
        <v>21</v>
      </c>
      <c r="C14" s="23">
        <v>0</v>
      </c>
      <c r="D14" s="23">
        <v>0</v>
      </c>
      <c r="E14" s="23">
        <v>0</v>
      </c>
      <c r="F14" s="23">
        <v>0</v>
      </c>
      <c r="G14" s="23">
        <v>0</v>
      </c>
      <c r="H14" s="23">
        <v>0</v>
      </c>
      <c r="I14" s="44"/>
      <c r="J14" s="191"/>
      <c r="K14" s="191"/>
      <c r="L14" s="191"/>
      <c r="M14" s="191"/>
    </row>
    <row r="15" spans="1:18" ht="30" x14ac:dyDescent="0.25">
      <c r="A15" s="59" t="s">
        <v>206</v>
      </c>
      <c r="B15" s="20" t="s">
        <v>230</v>
      </c>
      <c r="C15" s="23">
        <v>0</v>
      </c>
      <c r="D15" s="23">
        <v>0</v>
      </c>
      <c r="E15" s="23">
        <v>0</v>
      </c>
      <c r="F15" s="23">
        <v>0</v>
      </c>
      <c r="G15" s="23">
        <v>0</v>
      </c>
      <c r="H15" s="23">
        <v>0</v>
      </c>
      <c r="I15" s="44"/>
      <c r="J15" s="191"/>
      <c r="K15" s="191"/>
      <c r="L15" s="191"/>
      <c r="M15" s="191"/>
    </row>
    <row r="16" spans="1:18" ht="30" x14ac:dyDescent="0.25">
      <c r="A16" s="59" t="s">
        <v>207</v>
      </c>
      <c r="B16" s="20" t="s">
        <v>231</v>
      </c>
      <c r="C16" s="23">
        <v>0</v>
      </c>
      <c r="D16" s="23">
        <v>0</v>
      </c>
      <c r="E16" s="23">
        <v>0</v>
      </c>
      <c r="F16" s="23">
        <v>0</v>
      </c>
      <c r="G16" s="23">
        <v>0</v>
      </c>
      <c r="H16" s="23">
        <v>0</v>
      </c>
      <c r="I16" s="44"/>
      <c r="J16" s="191"/>
      <c r="K16" s="191"/>
      <c r="L16" s="191"/>
      <c r="M16" s="191"/>
      <c r="R16" s="76"/>
    </row>
    <row r="17" spans="1:18" x14ac:dyDescent="0.25">
      <c r="A17" s="60" t="s">
        <v>208</v>
      </c>
      <c r="B17" s="24" t="s">
        <v>22</v>
      </c>
      <c r="C17" s="111">
        <f t="shared" ref="C17:H17" si="1">SUM(C15:C16)</f>
        <v>0</v>
      </c>
      <c r="D17" s="111">
        <f t="shared" si="1"/>
        <v>0</v>
      </c>
      <c r="E17" s="111">
        <f t="shared" si="1"/>
        <v>0</v>
      </c>
      <c r="F17" s="111">
        <f t="shared" si="1"/>
        <v>0</v>
      </c>
      <c r="G17" s="111">
        <f t="shared" si="1"/>
        <v>0</v>
      </c>
      <c r="H17" s="111">
        <f t="shared" si="1"/>
        <v>0</v>
      </c>
      <c r="I17" s="44"/>
      <c r="J17" s="192"/>
      <c r="K17" s="192"/>
      <c r="L17" s="192"/>
      <c r="M17" s="192"/>
      <c r="R17" s="76"/>
    </row>
    <row r="18" spans="1:18" x14ac:dyDescent="0.25">
      <c r="A18" s="61" t="s">
        <v>209</v>
      </c>
      <c r="B18" s="21" t="s">
        <v>5</v>
      </c>
      <c r="C18" s="22">
        <f t="shared" ref="C18:H18" si="2">C13+C17</f>
        <v>5111118</v>
      </c>
      <c r="D18" s="22">
        <f t="shared" si="2"/>
        <v>5111118</v>
      </c>
      <c r="E18" s="22">
        <f t="shared" si="2"/>
        <v>5111118</v>
      </c>
      <c r="F18" s="22">
        <f t="shared" si="2"/>
        <v>5111118</v>
      </c>
      <c r="G18" s="22">
        <f t="shared" si="2"/>
        <v>5090223</v>
      </c>
      <c r="H18" s="22">
        <f t="shared" si="2"/>
        <v>5090223</v>
      </c>
      <c r="I18" s="44"/>
      <c r="J18" s="193"/>
      <c r="K18" s="193"/>
      <c r="L18" s="193"/>
      <c r="M18" s="193"/>
    </row>
    <row r="19" spans="1:18" x14ac:dyDescent="0.25">
      <c r="A19" s="59" t="s">
        <v>210</v>
      </c>
      <c r="B19" s="20" t="s">
        <v>232</v>
      </c>
      <c r="C19" s="23">
        <v>1058882</v>
      </c>
      <c r="D19" s="23">
        <v>1058882</v>
      </c>
      <c r="E19" s="23">
        <v>1058882</v>
      </c>
      <c r="F19" s="23">
        <v>1058882</v>
      </c>
      <c r="G19" s="23">
        <v>1069666</v>
      </c>
      <c r="H19" s="23">
        <v>1069666</v>
      </c>
      <c r="I19" s="44"/>
      <c r="J19" s="191"/>
      <c r="K19" s="191"/>
      <c r="L19" s="191"/>
      <c r="M19" s="191"/>
    </row>
    <row r="20" spans="1:18" x14ac:dyDescent="0.25">
      <c r="A20" s="59" t="s">
        <v>211</v>
      </c>
      <c r="B20" s="20" t="s">
        <v>233</v>
      </c>
      <c r="C20" s="23">
        <v>0</v>
      </c>
      <c r="D20" s="23">
        <v>0</v>
      </c>
      <c r="E20" s="23">
        <v>0</v>
      </c>
      <c r="F20" s="23">
        <v>0</v>
      </c>
      <c r="G20" s="23">
        <v>0</v>
      </c>
      <c r="H20" s="23">
        <v>0</v>
      </c>
      <c r="I20" s="44"/>
      <c r="J20" s="191"/>
      <c r="K20" s="191"/>
      <c r="L20" s="191"/>
      <c r="M20" s="191"/>
      <c r="P20" s="76"/>
    </row>
    <row r="21" spans="1:18" x14ac:dyDescent="0.25">
      <c r="A21" s="59" t="s">
        <v>212</v>
      </c>
      <c r="B21" s="20" t="s">
        <v>234</v>
      </c>
      <c r="C21" s="23">
        <v>52000</v>
      </c>
      <c r="D21" s="23">
        <v>52000</v>
      </c>
      <c r="E21" s="23">
        <v>52000</v>
      </c>
      <c r="F21" s="23">
        <v>52000</v>
      </c>
      <c r="G21" s="23">
        <v>53349</v>
      </c>
      <c r="H21" s="23">
        <v>53349</v>
      </c>
      <c r="I21" s="44"/>
      <c r="J21" s="191"/>
      <c r="K21" s="191"/>
      <c r="L21" s="191"/>
      <c r="M21" s="191"/>
      <c r="P21" s="76"/>
    </row>
    <row r="22" spans="1:18" x14ac:dyDescent="0.25">
      <c r="A22" s="59" t="s">
        <v>235</v>
      </c>
      <c r="B22" s="20" t="s">
        <v>236</v>
      </c>
      <c r="C22" s="23">
        <v>0</v>
      </c>
      <c r="D22" s="23">
        <v>0</v>
      </c>
      <c r="E22" s="23">
        <v>0</v>
      </c>
      <c r="F22" s="23">
        <v>0</v>
      </c>
      <c r="G22" s="23">
        <v>0</v>
      </c>
      <c r="H22" s="23">
        <v>0</v>
      </c>
      <c r="I22" s="44"/>
      <c r="J22" s="191"/>
      <c r="K22" s="191"/>
      <c r="L22" s="191"/>
      <c r="M22" s="191"/>
      <c r="P22" s="76"/>
    </row>
    <row r="23" spans="1:18" x14ac:dyDescent="0.25">
      <c r="A23" s="59" t="s">
        <v>213</v>
      </c>
      <c r="B23" s="20" t="s">
        <v>237</v>
      </c>
      <c r="C23" s="23">
        <v>55000</v>
      </c>
      <c r="D23" s="23">
        <v>55000</v>
      </c>
      <c r="E23" s="23">
        <v>55000</v>
      </c>
      <c r="F23" s="23">
        <v>55000</v>
      </c>
      <c r="G23" s="23">
        <v>55527</v>
      </c>
      <c r="H23" s="23">
        <v>55527</v>
      </c>
      <c r="I23" s="44"/>
      <c r="J23" s="191"/>
      <c r="K23" s="191"/>
      <c r="L23" s="191"/>
      <c r="M23" s="191"/>
    </row>
    <row r="24" spans="1:18" x14ac:dyDescent="0.25">
      <c r="A24" s="61" t="s">
        <v>214</v>
      </c>
      <c r="B24" s="26" t="s">
        <v>238</v>
      </c>
      <c r="C24" s="16">
        <f t="shared" ref="C24:H24" si="3">SUM(C19:C23)</f>
        <v>1165882</v>
      </c>
      <c r="D24" s="16">
        <f t="shared" si="3"/>
        <v>1165882</v>
      </c>
      <c r="E24" s="16">
        <f t="shared" si="3"/>
        <v>1165882</v>
      </c>
      <c r="F24" s="16">
        <f t="shared" si="3"/>
        <v>1165882</v>
      </c>
      <c r="G24" s="16">
        <f t="shared" si="3"/>
        <v>1178542</v>
      </c>
      <c r="H24" s="16">
        <f t="shared" si="3"/>
        <v>1178542</v>
      </c>
      <c r="I24" s="44"/>
      <c r="J24" s="49"/>
      <c r="K24" s="49"/>
      <c r="L24" s="49"/>
      <c r="M24" s="49"/>
    </row>
    <row r="25" spans="1:18" x14ac:dyDescent="0.25">
      <c r="A25" s="59" t="s">
        <v>239</v>
      </c>
      <c r="B25" s="62" t="s">
        <v>7</v>
      </c>
      <c r="C25" s="11">
        <v>0</v>
      </c>
      <c r="D25" s="11">
        <v>0</v>
      </c>
      <c r="E25" s="11">
        <v>0</v>
      </c>
      <c r="F25" s="11">
        <v>0</v>
      </c>
      <c r="G25" s="11">
        <v>0</v>
      </c>
      <c r="H25" s="11">
        <v>0</v>
      </c>
      <c r="I25" s="44"/>
      <c r="J25" s="44"/>
      <c r="K25" s="44"/>
      <c r="L25" s="44"/>
      <c r="M25" s="44"/>
    </row>
    <row r="26" spans="1:18" x14ac:dyDescent="0.25">
      <c r="A26" s="59" t="s">
        <v>215</v>
      </c>
      <c r="B26" s="9" t="s">
        <v>8</v>
      </c>
      <c r="C26" s="11">
        <v>0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44"/>
      <c r="J26" s="44"/>
      <c r="K26" s="44"/>
      <c r="L26" s="44"/>
      <c r="M26" s="44"/>
    </row>
    <row r="27" spans="1:18" x14ac:dyDescent="0.25">
      <c r="A27" s="60" t="s">
        <v>216</v>
      </c>
      <c r="B27" s="24" t="s">
        <v>9</v>
      </c>
      <c r="C27" s="25">
        <f t="shared" ref="C27:H27" si="4">SUM(C25:C26)</f>
        <v>0</v>
      </c>
      <c r="D27" s="25">
        <f t="shared" si="4"/>
        <v>0</v>
      </c>
      <c r="E27" s="25">
        <f t="shared" si="4"/>
        <v>0</v>
      </c>
      <c r="F27" s="25">
        <f t="shared" si="4"/>
        <v>0</v>
      </c>
      <c r="G27" s="25">
        <f t="shared" si="4"/>
        <v>0</v>
      </c>
      <c r="H27" s="25">
        <f t="shared" si="4"/>
        <v>0</v>
      </c>
      <c r="I27" s="44"/>
      <c r="J27" s="190"/>
      <c r="K27" s="190"/>
      <c r="L27" s="190"/>
      <c r="M27" s="190"/>
    </row>
    <row r="28" spans="1:18" ht="30" x14ac:dyDescent="0.25">
      <c r="A28" s="59" t="s">
        <v>217</v>
      </c>
      <c r="B28" s="20" t="s">
        <v>10</v>
      </c>
      <c r="C28" s="23">
        <v>150000</v>
      </c>
      <c r="D28" s="23">
        <v>150000</v>
      </c>
      <c r="E28" s="23">
        <v>150000</v>
      </c>
      <c r="F28" s="23">
        <v>150000</v>
      </c>
      <c r="G28" s="23">
        <v>152000</v>
      </c>
      <c r="H28" s="23">
        <v>152000</v>
      </c>
      <c r="I28" s="44"/>
      <c r="J28" s="191"/>
      <c r="K28" s="191"/>
      <c r="L28" s="191"/>
      <c r="M28" s="191"/>
    </row>
    <row r="29" spans="1:18" x14ac:dyDescent="0.25">
      <c r="A29" s="59" t="s">
        <v>218</v>
      </c>
      <c r="B29" s="20" t="s">
        <v>11</v>
      </c>
      <c r="C29" s="23">
        <v>40000</v>
      </c>
      <c r="D29" s="23">
        <v>40000</v>
      </c>
      <c r="E29" s="23">
        <v>40000</v>
      </c>
      <c r="F29" s="23">
        <v>70000</v>
      </c>
      <c r="G29" s="23">
        <v>61205</v>
      </c>
      <c r="H29" s="23">
        <v>61205</v>
      </c>
      <c r="I29" s="44"/>
      <c r="J29" s="213"/>
      <c r="K29" s="213"/>
      <c r="L29" s="213"/>
      <c r="M29" s="213"/>
      <c r="N29" s="195"/>
    </row>
    <row r="30" spans="1:18" x14ac:dyDescent="0.25">
      <c r="A30" s="60" t="s">
        <v>219</v>
      </c>
      <c r="B30" s="24" t="s">
        <v>12</v>
      </c>
      <c r="C30" s="25">
        <f t="shared" ref="C30:H30" si="5">SUM(C28:C29)</f>
        <v>190000</v>
      </c>
      <c r="D30" s="25">
        <f t="shared" si="5"/>
        <v>190000</v>
      </c>
      <c r="E30" s="25">
        <f t="shared" si="5"/>
        <v>190000</v>
      </c>
      <c r="F30" s="25">
        <f t="shared" si="5"/>
        <v>220000</v>
      </c>
      <c r="G30" s="25">
        <f t="shared" si="5"/>
        <v>213205</v>
      </c>
      <c r="H30" s="25">
        <f t="shared" si="5"/>
        <v>213205</v>
      </c>
      <c r="I30" s="44"/>
      <c r="J30" s="190"/>
      <c r="K30" s="190"/>
      <c r="L30" s="190"/>
      <c r="M30" s="190"/>
    </row>
    <row r="31" spans="1:18" x14ac:dyDescent="0.25">
      <c r="A31" s="59" t="s">
        <v>220</v>
      </c>
      <c r="B31" s="20" t="s">
        <v>13</v>
      </c>
      <c r="C31" s="23">
        <v>600000</v>
      </c>
      <c r="D31" s="23">
        <v>600000</v>
      </c>
      <c r="E31" s="23">
        <v>600000</v>
      </c>
      <c r="F31" s="23">
        <v>700000</v>
      </c>
      <c r="G31" s="23">
        <v>843577</v>
      </c>
      <c r="H31" s="23">
        <v>843577</v>
      </c>
      <c r="I31" s="44"/>
      <c r="J31" s="213"/>
      <c r="K31" s="213"/>
      <c r="L31" s="213"/>
      <c r="M31" s="213"/>
      <c r="N31" s="195"/>
    </row>
    <row r="32" spans="1:18" x14ac:dyDescent="0.25">
      <c r="A32" s="59" t="s">
        <v>300</v>
      </c>
      <c r="B32" s="9" t="s">
        <v>14</v>
      </c>
      <c r="C32" s="11">
        <v>0</v>
      </c>
      <c r="D32" s="11">
        <v>0</v>
      </c>
      <c r="E32" s="11">
        <v>0</v>
      </c>
      <c r="F32" s="11">
        <v>0</v>
      </c>
      <c r="G32" s="11">
        <v>0</v>
      </c>
      <c r="H32" s="11">
        <v>0</v>
      </c>
      <c r="I32" s="44"/>
      <c r="J32" s="44"/>
      <c r="K32" s="44"/>
      <c r="L32" s="44"/>
      <c r="M32" s="44"/>
    </row>
    <row r="33" spans="1:14" x14ac:dyDescent="0.25">
      <c r="A33" s="59" t="s">
        <v>221</v>
      </c>
      <c r="B33" s="9" t="s">
        <v>242</v>
      </c>
      <c r="C33" s="11">
        <v>0</v>
      </c>
      <c r="D33" s="11">
        <v>0</v>
      </c>
      <c r="E33" s="11">
        <v>0</v>
      </c>
      <c r="F33" s="11">
        <v>0</v>
      </c>
      <c r="G33" s="11">
        <v>0</v>
      </c>
      <c r="H33" s="11">
        <v>0</v>
      </c>
      <c r="I33" s="44"/>
      <c r="J33" s="44"/>
      <c r="K33" s="44"/>
      <c r="L33" s="44"/>
      <c r="M33" s="44"/>
    </row>
    <row r="34" spans="1:14" ht="30" x14ac:dyDescent="0.25">
      <c r="A34" s="59" t="s">
        <v>375</v>
      </c>
      <c r="B34" s="9" t="s">
        <v>421</v>
      </c>
      <c r="C34" s="11">
        <v>15000</v>
      </c>
      <c r="D34" s="11">
        <v>15000</v>
      </c>
      <c r="E34" s="11">
        <v>15000</v>
      </c>
      <c r="F34" s="11">
        <v>15000</v>
      </c>
      <c r="G34" s="11">
        <v>14000</v>
      </c>
      <c r="H34" s="11">
        <v>14000</v>
      </c>
      <c r="I34" s="44"/>
      <c r="J34" s="44"/>
      <c r="K34" s="44"/>
      <c r="L34" s="44"/>
      <c r="M34" s="44"/>
    </row>
    <row r="35" spans="1:14" x14ac:dyDescent="0.25">
      <c r="A35" s="59" t="s">
        <v>391</v>
      </c>
      <c r="B35" s="9" t="s">
        <v>15</v>
      </c>
      <c r="C35" s="11">
        <v>100000</v>
      </c>
      <c r="D35" s="11">
        <v>100000</v>
      </c>
      <c r="E35" s="11">
        <v>100000</v>
      </c>
      <c r="F35" s="11">
        <v>70000</v>
      </c>
      <c r="G35" s="11">
        <v>85966</v>
      </c>
      <c r="H35" s="11">
        <v>85966</v>
      </c>
      <c r="I35" s="44"/>
      <c r="J35" s="44"/>
      <c r="K35" s="44"/>
      <c r="L35" s="44"/>
      <c r="M35" s="44"/>
    </row>
    <row r="36" spans="1:14" x14ac:dyDescent="0.25">
      <c r="A36" s="60" t="s">
        <v>222</v>
      </c>
      <c r="B36" s="24" t="s">
        <v>16</v>
      </c>
      <c r="C36" s="25">
        <f t="shared" ref="C36:H36" si="6">SUM(C31:C35)</f>
        <v>715000</v>
      </c>
      <c r="D36" s="25">
        <f t="shared" si="6"/>
        <v>715000</v>
      </c>
      <c r="E36" s="25">
        <f t="shared" si="6"/>
        <v>715000</v>
      </c>
      <c r="F36" s="25">
        <f t="shared" si="6"/>
        <v>785000</v>
      </c>
      <c r="G36" s="25">
        <f t="shared" si="6"/>
        <v>943543</v>
      </c>
      <c r="H36" s="25">
        <f t="shared" si="6"/>
        <v>943543</v>
      </c>
      <c r="I36" s="44"/>
      <c r="J36" s="190"/>
      <c r="K36" s="190"/>
      <c r="L36" s="190"/>
      <c r="M36" s="190"/>
    </row>
    <row r="37" spans="1:14" x14ac:dyDescent="0.25">
      <c r="A37" s="60" t="s">
        <v>223</v>
      </c>
      <c r="B37" s="24" t="s">
        <v>120</v>
      </c>
      <c r="C37" s="25">
        <v>60000</v>
      </c>
      <c r="D37" s="25">
        <v>60000</v>
      </c>
      <c r="E37" s="25">
        <v>59000</v>
      </c>
      <c r="F37" s="25">
        <v>59000</v>
      </c>
      <c r="G37" s="25">
        <v>0</v>
      </c>
      <c r="H37" s="25">
        <v>0</v>
      </c>
      <c r="I37" s="44"/>
      <c r="J37" s="214"/>
      <c r="K37" s="214"/>
      <c r="L37" s="214"/>
      <c r="M37" s="214"/>
      <c r="N37" s="196"/>
    </row>
    <row r="38" spans="1:14" x14ac:dyDescent="0.25">
      <c r="A38" s="59" t="s">
        <v>224</v>
      </c>
      <c r="B38" s="20" t="s">
        <v>229</v>
      </c>
      <c r="C38" s="23">
        <v>220000</v>
      </c>
      <c r="D38" s="23">
        <v>220000</v>
      </c>
      <c r="E38" s="23">
        <v>220000</v>
      </c>
      <c r="F38" s="23">
        <v>220000</v>
      </c>
      <c r="G38" s="23">
        <v>259783</v>
      </c>
      <c r="H38" s="23">
        <v>259783</v>
      </c>
      <c r="I38" s="44"/>
      <c r="J38" s="191"/>
      <c r="K38" s="191"/>
      <c r="L38" s="191"/>
      <c r="M38" s="191"/>
    </row>
    <row r="39" spans="1:14" x14ac:dyDescent="0.25">
      <c r="A39" s="59" t="s">
        <v>226</v>
      </c>
      <c r="B39" s="20" t="s">
        <v>227</v>
      </c>
      <c r="C39" s="23">
        <v>0</v>
      </c>
      <c r="D39" s="23">
        <v>0</v>
      </c>
      <c r="E39" s="23">
        <v>1000</v>
      </c>
      <c r="F39" s="23">
        <v>1000</v>
      </c>
      <c r="G39" s="23">
        <v>114</v>
      </c>
      <c r="H39" s="23">
        <v>114</v>
      </c>
      <c r="I39" s="44"/>
      <c r="J39" s="191"/>
      <c r="K39" s="191"/>
      <c r="L39" s="191"/>
      <c r="M39" s="191"/>
    </row>
    <row r="40" spans="1:14" x14ac:dyDescent="0.25">
      <c r="A40" s="60" t="s">
        <v>228</v>
      </c>
      <c r="B40" s="24" t="s">
        <v>227</v>
      </c>
      <c r="C40" s="25">
        <f t="shared" ref="C40:H40" si="7">C38+C39</f>
        <v>220000</v>
      </c>
      <c r="D40" s="25">
        <f t="shared" si="7"/>
        <v>220000</v>
      </c>
      <c r="E40" s="25">
        <f t="shared" si="7"/>
        <v>221000</v>
      </c>
      <c r="F40" s="25">
        <f t="shared" si="7"/>
        <v>221000</v>
      </c>
      <c r="G40" s="25">
        <f t="shared" si="7"/>
        <v>259897</v>
      </c>
      <c r="H40" s="25">
        <f t="shared" si="7"/>
        <v>259897</v>
      </c>
      <c r="I40" s="44"/>
      <c r="J40" s="190"/>
      <c r="K40" s="190"/>
      <c r="L40" s="190"/>
      <c r="M40" s="190"/>
    </row>
    <row r="41" spans="1:14" x14ac:dyDescent="0.25">
      <c r="A41" s="59" t="s">
        <v>225</v>
      </c>
      <c r="B41" s="21" t="s">
        <v>116</v>
      </c>
      <c r="C41" s="22">
        <f t="shared" ref="C41:H41" si="8">C27+C30+C36+C37+C40</f>
        <v>1185000</v>
      </c>
      <c r="D41" s="22">
        <f t="shared" si="8"/>
        <v>1185000</v>
      </c>
      <c r="E41" s="22">
        <f t="shared" si="8"/>
        <v>1185000</v>
      </c>
      <c r="F41" s="22">
        <f t="shared" si="8"/>
        <v>1285000</v>
      </c>
      <c r="G41" s="22">
        <f t="shared" si="8"/>
        <v>1416645</v>
      </c>
      <c r="H41" s="22">
        <f t="shared" si="8"/>
        <v>1416645</v>
      </c>
      <c r="I41" s="44"/>
      <c r="J41" s="193"/>
      <c r="K41" s="193"/>
      <c r="L41" s="193"/>
      <c r="M41" s="193"/>
    </row>
    <row r="42" spans="1:14" x14ac:dyDescent="0.25">
      <c r="A42" s="59" t="s">
        <v>319</v>
      </c>
      <c r="B42" s="20" t="s">
        <v>320</v>
      </c>
      <c r="C42" s="22">
        <v>0</v>
      </c>
      <c r="D42" s="22">
        <v>0</v>
      </c>
      <c r="E42" s="22">
        <v>0</v>
      </c>
      <c r="F42" s="22">
        <v>0</v>
      </c>
      <c r="G42" s="22">
        <v>0</v>
      </c>
      <c r="H42" s="22">
        <v>0</v>
      </c>
      <c r="I42" s="44"/>
      <c r="J42" s="193"/>
      <c r="K42" s="193"/>
      <c r="L42" s="193"/>
      <c r="M42" s="193"/>
    </row>
    <row r="43" spans="1:14" x14ac:dyDescent="0.25">
      <c r="A43" s="59" t="s">
        <v>321</v>
      </c>
      <c r="B43" s="20" t="s">
        <v>460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2">
        <v>0</v>
      </c>
      <c r="I43" s="44"/>
      <c r="J43" s="193"/>
      <c r="K43" s="193"/>
      <c r="L43" s="193"/>
      <c r="M43" s="193"/>
    </row>
    <row r="44" spans="1:14" x14ac:dyDescent="0.25">
      <c r="A44" s="61" t="s">
        <v>322</v>
      </c>
      <c r="B44" s="21" t="s">
        <v>31</v>
      </c>
      <c r="C44" s="22">
        <v>0</v>
      </c>
      <c r="D44" s="22">
        <v>0</v>
      </c>
      <c r="E44" s="22">
        <v>0</v>
      </c>
      <c r="F44" s="22">
        <v>0</v>
      </c>
      <c r="G44" s="22">
        <v>0</v>
      </c>
      <c r="H44" s="22">
        <v>0</v>
      </c>
      <c r="I44" s="44"/>
      <c r="J44" s="193"/>
      <c r="K44" s="193"/>
      <c r="L44" s="193"/>
      <c r="M44" s="193"/>
    </row>
    <row r="45" spans="1:14" x14ac:dyDescent="0.25">
      <c r="A45" s="59"/>
      <c r="B45" s="21" t="s">
        <v>115</v>
      </c>
      <c r="C45" s="22">
        <f t="shared" ref="C45:H45" si="9">C18+C24+C41</f>
        <v>7462000</v>
      </c>
      <c r="D45" s="22">
        <f t="shared" si="9"/>
        <v>7462000</v>
      </c>
      <c r="E45" s="22">
        <f t="shared" si="9"/>
        <v>7462000</v>
      </c>
      <c r="F45" s="22">
        <f t="shared" si="9"/>
        <v>7562000</v>
      </c>
      <c r="G45" s="22">
        <f t="shared" si="9"/>
        <v>7685410</v>
      </c>
      <c r="H45" s="22">
        <f t="shared" si="9"/>
        <v>7685410</v>
      </c>
      <c r="I45" s="44"/>
      <c r="J45" s="193"/>
      <c r="K45" s="193"/>
      <c r="L45" s="193"/>
      <c r="M45" s="193"/>
    </row>
  </sheetData>
  <mergeCells count="3">
    <mergeCell ref="A1:F1"/>
    <mergeCell ref="A2:F2"/>
    <mergeCell ref="A3:F3"/>
  </mergeCells>
  <phoneticPr fontId="12" type="noConversion"/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5"/>
  <sheetViews>
    <sheetView topLeftCell="D7" workbookViewId="0">
      <selection activeCell="Z67" sqref="Z67"/>
    </sheetView>
  </sheetViews>
  <sheetFormatPr defaultRowHeight="15" x14ac:dyDescent="0.25"/>
  <cols>
    <col min="1" max="1" width="9.140625" style="2"/>
    <col min="2" max="2" width="36.7109375" customWidth="1"/>
    <col min="3" max="3" width="14.28515625" customWidth="1"/>
    <col min="4" max="13" width="11.140625" customWidth="1"/>
    <col min="15" max="15" width="23.28515625" customWidth="1"/>
  </cols>
  <sheetData>
    <row r="1" spans="1:21" ht="16.5" customHeight="1" x14ac:dyDescent="0.25">
      <c r="A1" s="71"/>
      <c r="B1" s="372" t="s">
        <v>119</v>
      </c>
      <c r="C1" s="372"/>
    </row>
    <row r="2" spans="1:21" ht="16.5" customHeight="1" x14ac:dyDescent="0.25">
      <c r="A2" s="71"/>
      <c r="B2" s="373" t="s">
        <v>589</v>
      </c>
      <c r="C2" s="373"/>
    </row>
    <row r="3" spans="1:21" ht="16.5" customHeight="1" x14ac:dyDescent="0.25">
      <c r="A3" s="71"/>
      <c r="B3" s="36"/>
      <c r="C3" s="6"/>
    </row>
    <row r="4" spans="1:21" ht="16.5" customHeight="1" x14ac:dyDescent="0.25">
      <c r="A4" s="71"/>
      <c r="B4" s="6"/>
      <c r="C4" s="6"/>
    </row>
    <row r="5" spans="1:21" ht="16.5" customHeight="1" x14ac:dyDescent="0.25">
      <c r="A5" s="71"/>
      <c r="B5" s="6"/>
      <c r="F5" s="5"/>
      <c r="G5" s="248" t="s">
        <v>536</v>
      </c>
    </row>
    <row r="6" spans="1:21" ht="16.5" customHeight="1" x14ac:dyDescent="0.25">
      <c r="A6" s="71"/>
      <c r="B6" s="6"/>
      <c r="G6" s="18" t="s">
        <v>386</v>
      </c>
    </row>
    <row r="7" spans="1:21" ht="36.75" customHeight="1" x14ac:dyDescent="0.25">
      <c r="A7" s="59"/>
      <c r="B7" s="110" t="s">
        <v>1</v>
      </c>
      <c r="C7" s="110" t="s">
        <v>2</v>
      </c>
      <c r="D7" s="110" t="s">
        <v>458</v>
      </c>
      <c r="E7" s="110" t="s">
        <v>479</v>
      </c>
      <c r="F7" s="110" t="s">
        <v>490</v>
      </c>
      <c r="G7" s="110" t="s">
        <v>505</v>
      </c>
      <c r="H7" s="110" t="s">
        <v>506</v>
      </c>
      <c r="I7" s="159"/>
      <c r="J7" s="159"/>
      <c r="K7" s="159"/>
      <c r="L7" s="159"/>
      <c r="M7" s="159"/>
    </row>
    <row r="8" spans="1:21" ht="16.5" customHeight="1" x14ac:dyDescent="0.25">
      <c r="A8" s="59" t="s">
        <v>199</v>
      </c>
      <c r="B8" s="9" t="s">
        <v>3</v>
      </c>
      <c r="C8" s="11">
        <v>3998400</v>
      </c>
      <c r="D8" s="11">
        <v>3998400</v>
      </c>
      <c r="E8" s="11">
        <v>3998400</v>
      </c>
      <c r="F8" s="11">
        <v>3998400</v>
      </c>
      <c r="G8" s="11">
        <v>3903438</v>
      </c>
      <c r="H8" s="11">
        <v>3903438</v>
      </c>
      <c r="I8" s="44"/>
      <c r="J8" s="44"/>
      <c r="K8" s="44"/>
      <c r="L8" s="44"/>
      <c r="M8" s="44"/>
    </row>
    <row r="9" spans="1:21" ht="16.5" customHeight="1" x14ac:dyDescent="0.25">
      <c r="A9" s="59" t="s">
        <v>294</v>
      </c>
      <c r="B9" s="9" t="s">
        <v>420</v>
      </c>
      <c r="C9" s="11">
        <v>0</v>
      </c>
      <c r="D9" s="11">
        <v>0</v>
      </c>
      <c r="E9" s="11">
        <v>0</v>
      </c>
      <c r="F9" s="11">
        <v>0</v>
      </c>
      <c r="G9" s="11">
        <v>332300</v>
      </c>
      <c r="H9" s="11">
        <v>332300</v>
      </c>
      <c r="I9" s="44"/>
      <c r="J9" s="44"/>
      <c r="K9" s="44"/>
      <c r="L9" s="44"/>
      <c r="M9" s="44"/>
    </row>
    <row r="10" spans="1:21" ht="16.5" customHeight="1" x14ac:dyDescent="0.25">
      <c r="A10" s="59" t="s">
        <v>202</v>
      </c>
      <c r="B10" s="9" t="s">
        <v>117</v>
      </c>
      <c r="C10" s="11">
        <v>149009</v>
      </c>
      <c r="D10" s="11">
        <v>149009</v>
      </c>
      <c r="E10" s="11">
        <v>149009</v>
      </c>
      <c r="F10" s="11">
        <v>149009</v>
      </c>
      <c r="G10" s="11">
        <v>149009</v>
      </c>
      <c r="H10" s="11">
        <v>149009</v>
      </c>
      <c r="I10" s="44"/>
      <c r="J10" s="44"/>
      <c r="K10" s="44"/>
      <c r="L10" s="44"/>
      <c r="M10" s="44"/>
    </row>
    <row r="11" spans="1:21" ht="16.5" customHeight="1" x14ac:dyDescent="0.25">
      <c r="A11" s="59" t="s">
        <v>203</v>
      </c>
      <c r="B11" s="9" t="s">
        <v>4</v>
      </c>
      <c r="C11" s="11">
        <v>115500</v>
      </c>
      <c r="D11" s="11">
        <v>115500</v>
      </c>
      <c r="E11" s="11">
        <v>115500</v>
      </c>
      <c r="F11" s="11">
        <v>115500</v>
      </c>
      <c r="G11" s="11">
        <v>107070</v>
      </c>
      <c r="H11" s="11">
        <v>107070</v>
      </c>
      <c r="I11" s="44"/>
      <c r="J11" s="44"/>
      <c r="K11" s="44"/>
      <c r="L11" s="44"/>
      <c r="M11" s="44"/>
      <c r="P11" s="76"/>
      <c r="U11" s="76"/>
    </row>
    <row r="12" spans="1:21" ht="16.5" customHeight="1" x14ac:dyDescent="0.25">
      <c r="A12" s="59" t="s">
        <v>390</v>
      </c>
      <c r="B12" s="9" t="s">
        <v>241</v>
      </c>
      <c r="C12" s="11">
        <v>0</v>
      </c>
      <c r="D12" s="11">
        <v>0</v>
      </c>
      <c r="E12" s="11">
        <v>0</v>
      </c>
      <c r="F12" s="11">
        <v>0</v>
      </c>
      <c r="G12" s="11">
        <v>0</v>
      </c>
      <c r="H12" s="11">
        <v>0</v>
      </c>
      <c r="I12" s="44"/>
      <c r="J12" s="44"/>
      <c r="K12" s="44"/>
      <c r="L12" s="44"/>
      <c r="M12" s="44"/>
      <c r="P12" s="76"/>
      <c r="U12" s="76"/>
    </row>
    <row r="13" spans="1:21" s="58" customFormat="1" ht="16.5" customHeight="1" x14ac:dyDescent="0.25">
      <c r="A13" s="60" t="s">
        <v>204</v>
      </c>
      <c r="B13" s="24" t="s">
        <v>5</v>
      </c>
      <c r="C13" s="25">
        <f t="shared" ref="C13:H13" si="0">SUM(C8:C12)</f>
        <v>4262909</v>
      </c>
      <c r="D13" s="25">
        <f t="shared" si="0"/>
        <v>4262909</v>
      </c>
      <c r="E13" s="25">
        <f t="shared" si="0"/>
        <v>4262909</v>
      </c>
      <c r="F13" s="25">
        <f t="shared" si="0"/>
        <v>4262909</v>
      </c>
      <c r="G13" s="25">
        <f t="shared" si="0"/>
        <v>4491817</v>
      </c>
      <c r="H13" s="25">
        <f t="shared" si="0"/>
        <v>4491817</v>
      </c>
      <c r="I13" s="44"/>
      <c r="J13" s="44"/>
      <c r="K13" s="44"/>
      <c r="L13" s="190"/>
      <c r="M13" s="190"/>
      <c r="O13" s="2"/>
    </row>
    <row r="14" spans="1:21" ht="16.5" customHeight="1" x14ac:dyDescent="0.25">
      <c r="A14" s="59" t="s">
        <v>205</v>
      </c>
      <c r="B14" s="20" t="s">
        <v>21</v>
      </c>
      <c r="C14" s="23">
        <v>0</v>
      </c>
      <c r="D14" s="23">
        <v>0</v>
      </c>
      <c r="E14" s="23">
        <v>0</v>
      </c>
      <c r="F14" s="23">
        <v>0</v>
      </c>
      <c r="G14" s="23">
        <v>0</v>
      </c>
      <c r="H14" s="23">
        <v>0</v>
      </c>
      <c r="I14" s="44"/>
      <c r="J14" s="44"/>
      <c r="K14" s="44"/>
      <c r="L14" s="191"/>
      <c r="M14" s="191"/>
      <c r="O14" s="83"/>
    </row>
    <row r="15" spans="1:21" ht="16.5" customHeight="1" x14ac:dyDescent="0.25">
      <c r="A15" s="59" t="s">
        <v>206</v>
      </c>
      <c r="B15" s="20" t="s">
        <v>230</v>
      </c>
      <c r="C15" s="23">
        <v>0</v>
      </c>
      <c r="D15" s="23">
        <v>0</v>
      </c>
      <c r="E15" s="23">
        <v>0</v>
      </c>
      <c r="F15" s="23">
        <v>0</v>
      </c>
      <c r="G15" s="23">
        <v>0</v>
      </c>
      <c r="H15" s="23">
        <v>0</v>
      </c>
      <c r="I15" s="44"/>
      <c r="J15" s="44"/>
      <c r="K15" s="44"/>
      <c r="L15" s="191"/>
      <c r="M15" s="191"/>
      <c r="O15" s="83"/>
    </row>
    <row r="16" spans="1:21" ht="16.5" customHeight="1" x14ac:dyDescent="0.25">
      <c r="A16" s="59" t="s">
        <v>207</v>
      </c>
      <c r="B16" s="20" t="s">
        <v>231</v>
      </c>
      <c r="C16" s="23">
        <v>0</v>
      </c>
      <c r="D16" s="23">
        <v>0</v>
      </c>
      <c r="E16" s="23">
        <v>0</v>
      </c>
      <c r="F16" s="23">
        <v>0</v>
      </c>
      <c r="G16" s="23">
        <v>0</v>
      </c>
      <c r="H16" s="23">
        <v>0</v>
      </c>
      <c r="I16" s="44"/>
      <c r="J16" s="44"/>
      <c r="K16" s="44"/>
      <c r="L16" s="191"/>
      <c r="M16" s="191"/>
      <c r="O16" s="83"/>
    </row>
    <row r="17" spans="1:16" ht="16.5" customHeight="1" x14ac:dyDescent="0.25">
      <c r="A17" s="60" t="s">
        <v>208</v>
      </c>
      <c r="B17" s="24" t="s">
        <v>22</v>
      </c>
      <c r="C17" s="111">
        <f t="shared" ref="C17:H17" si="1">SUM(C15:C16)</f>
        <v>0</v>
      </c>
      <c r="D17" s="111">
        <f t="shared" si="1"/>
        <v>0</v>
      </c>
      <c r="E17" s="111">
        <f t="shared" si="1"/>
        <v>0</v>
      </c>
      <c r="F17" s="111">
        <f t="shared" si="1"/>
        <v>0</v>
      </c>
      <c r="G17" s="111">
        <f t="shared" si="1"/>
        <v>0</v>
      </c>
      <c r="H17" s="111">
        <f t="shared" si="1"/>
        <v>0</v>
      </c>
      <c r="I17" s="44"/>
      <c r="J17" s="44"/>
      <c r="K17" s="44"/>
      <c r="L17" s="192"/>
      <c r="M17" s="192"/>
      <c r="O17" s="83"/>
      <c r="P17" s="76"/>
    </row>
    <row r="18" spans="1:16" ht="16.5" customHeight="1" x14ac:dyDescent="0.25">
      <c r="A18" s="61" t="s">
        <v>209</v>
      </c>
      <c r="B18" s="21" t="s">
        <v>5</v>
      </c>
      <c r="C18" s="22">
        <f t="shared" ref="C18:H18" si="2">C13+C17</f>
        <v>4262909</v>
      </c>
      <c r="D18" s="22">
        <f t="shared" si="2"/>
        <v>4262909</v>
      </c>
      <c r="E18" s="22">
        <f t="shared" si="2"/>
        <v>4262909</v>
      </c>
      <c r="F18" s="22">
        <f t="shared" si="2"/>
        <v>4262909</v>
      </c>
      <c r="G18" s="22">
        <f t="shared" si="2"/>
        <v>4491817</v>
      </c>
      <c r="H18" s="22">
        <f t="shared" si="2"/>
        <v>4491817</v>
      </c>
      <c r="I18" s="44"/>
      <c r="J18" s="44"/>
      <c r="K18" s="44"/>
      <c r="L18" s="193"/>
      <c r="M18" s="193"/>
      <c r="O18" s="83"/>
      <c r="P18" s="76"/>
    </row>
    <row r="19" spans="1:16" ht="16.5" customHeight="1" x14ac:dyDescent="0.25">
      <c r="A19" s="59" t="s">
        <v>210</v>
      </c>
      <c r="B19" s="20" t="s">
        <v>232</v>
      </c>
      <c r="C19" s="23">
        <v>879648</v>
      </c>
      <c r="D19" s="23">
        <v>879648</v>
      </c>
      <c r="E19" s="23">
        <v>879648</v>
      </c>
      <c r="F19" s="23">
        <v>879648</v>
      </c>
      <c r="G19" s="23">
        <v>948772</v>
      </c>
      <c r="H19" s="23">
        <v>948772</v>
      </c>
      <c r="I19" s="44"/>
      <c r="J19" s="44"/>
      <c r="K19" s="44"/>
      <c r="L19" s="191"/>
      <c r="M19" s="191"/>
      <c r="O19" s="83"/>
      <c r="P19" s="76"/>
    </row>
    <row r="20" spans="1:16" ht="16.5" customHeight="1" x14ac:dyDescent="0.25">
      <c r="A20" s="59" t="s">
        <v>211</v>
      </c>
      <c r="B20" s="20" t="s">
        <v>233</v>
      </c>
      <c r="C20" s="23">
        <v>0</v>
      </c>
      <c r="D20" s="23">
        <v>0</v>
      </c>
      <c r="E20" s="23">
        <v>0</v>
      </c>
      <c r="F20" s="23">
        <v>0</v>
      </c>
      <c r="G20" s="23">
        <v>0</v>
      </c>
      <c r="H20" s="23">
        <v>0</v>
      </c>
      <c r="I20" s="44"/>
      <c r="J20" s="44"/>
      <c r="K20" s="44"/>
      <c r="L20" s="191"/>
      <c r="M20" s="191"/>
    </row>
    <row r="21" spans="1:16" ht="16.5" customHeight="1" x14ac:dyDescent="0.25">
      <c r="A21" s="59" t="s">
        <v>212</v>
      </c>
      <c r="B21" s="20" t="s">
        <v>234</v>
      </c>
      <c r="C21" s="23">
        <v>30000</v>
      </c>
      <c r="D21" s="23">
        <v>30000</v>
      </c>
      <c r="E21" s="23">
        <v>30000</v>
      </c>
      <c r="F21" s="23">
        <v>30000</v>
      </c>
      <c r="G21" s="23">
        <v>27382</v>
      </c>
      <c r="H21" s="23">
        <v>27382</v>
      </c>
      <c r="I21" s="44"/>
      <c r="J21" s="44"/>
      <c r="K21" s="44"/>
      <c r="L21" s="191"/>
      <c r="M21" s="191"/>
    </row>
    <row r="22" spans="1:16" ht="16.5" customHeight="1" x14ac:dyDescent="0.25">
      <c r="A22" s="59" t="s">
        <v>235</v>
      </c>
      <c r="B22" s="20" t="s">
        <v>236</v>
      </c>
      <c r="C22" s="23">
        <v>0</v>
      </c>
      <c r="D22" s="23">
        <v>0</v>
      </c>
      <c r="E22" s="23">
        <v>0</v>
      </c>
      <c r="F22" s="23">
        <v>0</v>
      </c>
      <c r="G22" s="23">
        <v>0</v>
      </c>
      <c r="H22" s="23">
        <v>0</v>
      </c>
      <c r="I22" s="44"/>
      <c r="J22" s="44"/>
      <c r="K22" s="44"/>
      <c r="L22" s="191"/>
      <c r="M22" s="191"/>
    </row>
    <row r="23" spans="1:16" ht="16.5" customHeight="1" x14ac:dyDescent="0.25">
      <c r="A23" s="59" t="s">
        <v>213</v>
      </c>
      <c r="B23" s="20" t="s">
        <v>237</v>
      </c>
      <c r="C23" s="23">
        <v>30000</v>
      </c>
      <c r="D23" s="23">
        <v>30000</v>
      </c>
      <c r="E23" s="23">
        <v>30000</v>
      </c>
      <c r="F23" s="23">
        <v>30000</v>
      </c>
      <c r="G23" s="23">
        <v>28219</v>
      </c>
      <c r="H23" s="23">
        <v>28219</v>
      </c>
      <c r="I23" s="44"/>
      <c r="J23" s="44"/>
      <c r="K23" s="44"/>
      <c r="L23" s="191"/>
      <c r="M23" s="191"/>
    </row>
    <row r="24" spans="1:16" ht="16.5" customHeight="1" x14ac:dyDescent="0.25">
      <c r="A24" s="61" t="s">
        <v>214</v>
      </c>
      <c r="B24" s="26" t="s">
        <v>238</v>
      </c>
      <c r="C24" s="16">
        <f t="shared" ref="C24:H24" si="3">SUM(C19:C23)</f>
        <v>939648</v>
      </c>
      <c r="D24" s="16">
        <f t="shared" si="3"/>
        <v>939648</v>
      </c>
      <c r="E24" s="16">
        <f t="shared" si="3"/>
        <v>939648</v>
      </c>
      <c r="F24" s="16">
        <f t="shared" si="3"/>
        <v>939648</v>
      </c>
      <c r="G24" s="16">
        <f t="shared" si="3"/>
        <v>1004373</v>
      </c>
      <c r="H24" s="16">
        <f t="shared" si="3"/>
        <v>1004373</v>
      </c>
      <c r="I24" s="44"/>
      <c r="J24" s="44"/>
      <c r="K24" s="44"/>
      <c r="L24" s="49"/>
      <c r="M24" s="49"/>
    </row>
    <row r="25" spans="1:16" ht="16.5" customHeight="1" x14ac:dyDescent="0.25">
      <c r="A25" s="59" t="s">
        <v>239</v>
      </c>
      <c r="B25" s="62" t="s">
        <v>7</v>
      </c>
      <c r="C25" s="11">
        <v>120000</v>
      </c>
      <c r="D25" s="11">
        <v>120000</v>
      </c>
      <c r="E25" s="11">
        <v>120000</v>
      </c>
      <c r="F25" s="11">
        <v>120000</v>
      </c>
      <c r="G25" s="11">
        <v>67600</v>
      </c>
      <c r="H25" s="11">
        <v>67600</v>
      </c>
      <c r="I25" s="44"/>
      <c r="J25" s="44"/>
      <c r="K25" s="44"/>
      <c r="L25" s="44"/>
      <c r="M25" s="44"/>
    </row>
    <row r="26" spans="1:16" ht="16.5" customHeight="1" x14ac:dyDescent="0.25">
      <c r="A26" s="59" t="s">
        <v>215</v>
      </c>
      <c r="B26" s="9" t="s">
        <v>8</v>
      </c>
      <c r="C26" s="11">
        <v>0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44"/>
      <c r="J26" s="44"/>
      <c r="K26" s="44"/>
      <c r="L26" s="44"/>
      <c r="M26" s="44"/>
    </row>
    <row r="27" spans="1:16" ht="16.5" customHeight="1" x14ac:dyDescent="0.25">
      <c r="A27" s="60" t="s">
        <v>216</v>
      </c>
      <c r="B27" s="24" t="s">
        <v>9</v>
      </c>
      <c r="C27" s="25">
        <f t="shared" ref="C27:H27" si="4">SUM(C25:C26)</f>
        <v>120000</v>
      </c>
      <c r="D27" s="25">
        <f t="shared" si="4"/>
        <v>120000</v>
      </c>
      <c r="E27" s="25">
        <f t="shared" si="4"/>
        <v>120000</v>
      </c>
      <c r="F27" s="25">
        <f t="shared" si="4"/>
        <v>120000</v>
      </c>
      <c r="G27" s="25">
        <f t="shared" si="4"/>
        <v>67600</v>
      </c>
      <c r="H27" s="25">
        <f t="shared" si="4"/>
        <v>67600</v>
      </c>
      <c r="I27" s="44"/>
      <c r="J27" s="44"/>
      <c r="K27" s="44"/>
      <c r="L27" s="190"/>
      <c r="M27" s="190"/>
    </row>
    <row r="28" spans="1:16" ht="16.5" customHeight="1" x14ac:dyDescent="0.25">
      <c r="A28" s="59" t="s">
        <v>217</v>
      </c>
      <c r="B28" s="20" t="s">
        <v>10</v>
      </c>
      <c r="C28" s="23">
        <v>85000</v>
      </c>
      <c r="D28" s="23">
        <v>85000</v>
      </c>
      <c r="E28" s="23">
        <v>100000</v>
      </c>
      <c r="F28" s="23">
        <v>100000</v>
      </c>
      <c r="G28" s="23">
        <v>129954</v>
      </c>
      <c r="H28" s="23">
        <v>129954</v>
      </c>
      <c r="I28" s="44"/>
      <c r="J28" s="44"/>
      <c r="K28" s="44"/>
      <c r="L28" s="191"/>
      <c r="M28" s="191"/>
    </row>
    <row r="29" spans="1:16" ht="16.5" customHeight="1" x14ac:dyDescent="0.25">
      <c r="A29" s="59" t="s">
        <v>218</v>
      </c>
      <c r="B29" s="20" t="s">
        <v>11</v>
      </c>
      <c r="C29" s="23">
        <v>60000</v>
      </c>
      <c r="D29" s="23">
        <v>60000</v>
      </c>
      <c r="E29" s="23">
        <v>60000</v>
      </c>
      <c r="F29" s="23">
        <v>60000</v>
      </c>
      <c r="G29" s="23">
        <v>36808</v>
      </c>
      <c r="H29" s="23">
        <v>36808</v>
      </c>
      <c r="I29" s="44"/>
      <c r="J29" s="44"/>
      <c r="K29" s="44"/>
      <c r="L29" s="191"/>
      <c r="M29" s="191"/>
    </row>
    <row r="30" spans="1:16" ht="16.5" customHeight="1" x14ac:dyDescent="0.25">
      <c r="A30" s="60" t="s">
        <v>219</v>
      </c>
      <c r="B30" s="24" t="s">
        <v>12</v>
      </c>
      <c r="C30" s="25">
        <f t="shared" ref="C30:H30" si="5">SUM(C28:C29)</f>
        <v>145000</v>
      </c>
      <c r="D30" s="25">
        <f t="shared" si="5"/>
        <v>145000</v>
      </c>
      <c r="E30" s="25">
        <f t="shared" si="5"/>
        <v>160000</v>
      </c>
      <c r="F30" s="25">
        <f t="shared" si="5"/>
        <v>160000</v>
      </c>
      <c r="G30" s="25">
        <f t="shared" si="5"/>
        <v>166762</v>
      </c>
      <c r="H30" s="25">
        <f t="shared" si="5"/>
        <v>166762</v>
      </c>
      <c r="I30" s="44"/>
      <c r="J30" s="44"/>
      <c r="K30" s="44"/>
      <c r="L30" s="190"/>
      <c r="M30" s="190"/>
    </row>
    <row r="31" spans="1:16" ht="16.5" customHeight="1" x14ac:dyDescent="0.25">
      <c r="A31" s="59" t="s">
        <v>220</v>
      </c>
      <c r="B31" s="20" t="s">
        <v>13</v>
      </c>
      <c r="C31" s="23">
        <v>0</v>
      </c>
      <c r="D31" s="23">
        <v>0</v>
      </c>
      <c r="E31" s="23">
        <v>0</v>
      </c>
      <c r="F31" s="23">
        <v>0</v>
      </c>
      <c r="G31" s="23">
        <v>0</v>
      </c>
      <c r="H31" s="23">
        <v>0</v>
      </c>
      <c r="I31" s="44"/>
      <c r="J31" s="44"/>
      <c r="K31" s="44"/>
      <c r="L31" s="191"/>
      <c r="M31" s="191"/>
    </row>
    <row r="32" spans="1:16" ht="16.5" customHeight="1" x14ac:dyDescent="0.25">
      <c r="A32" s="59" t="s">
        <v>300</v>
      </c>
      <c r="B32" s="9" t="s">
        <v>14</v>
      </c>
      <c r="C32" s="11">
        <v>0</v>
      </c>
      <c r="D32" s="11">
        <v>0</v>
      </c>
      <c r="E32" s="11">
        <v>0</v>
      </c>
      <c r="F32" s="11">
        <v>0</v>
      </c>
      <c r="G32" s="11">
        <v>0</v>
      </c>
      <c r="H32" s="11">
        <v>0</v>
      </c>
      <c r="I32" s="44"/>
      <c r="J32" s="44"/>
      <c r="K32" s="44"/>
      <c r="L32" s="44"/>
      <c r="M32" s="44"/>
    </row>
    <row r="33" spans="1:13" ht="16.5" customHeight="1" x14ac:dyDescent="0.25">
      <c r="A33" s="59" t="s">
        <v>221</v>
      </c>
      <c r="B33" s="9" t="s">
        <v>242</v>
      </c>
      <c r="C33" s="11">
        <v>0</v>
      </c>
      <c r="D33" s="11">
        <v>0</v>
      </c>
      <c r="E33" s="11">
        <v>0</v>
      </c>
      <c r="F33" s="11">
        <v>0</v>
      </c>
      <c r="G33" s="11">
        <v>0</v>
      </c>
      <c r="H33" s="11">
        <v>0</v>
      </c>
      <c r="I33" s="44"/>
      <c r="J33" s="44"/>
      <c r="K33" s="44"/>
      <c r="L33" s="44"/>
      <c r="M33" s="44"/>
    </row>
    <row r="34" spans="1:13" ht="16.5" customHeight="1" x14ac:dyDescent="0.25">
      <c r="A34" s="59" t="s">
        <v>375</v>
      </c>
      <c r="B34" s="9" t="s">
        <v>421</v>
      </c>
      <c r="C34" s="11">
        <v>15000</v>
      </c>
      <c r="D34" s="11">
        <v>15000</v>
      </c>
      <c r="E34" s="11">
        <v>15000</v>
      </c>
      <c r="F34" s="11">
        <v>15000</v>
      </c>
      <c r="G34" s="11">
        <v>0</v>
      </c>
      <c r="H34" s="11">
        <v>0</v>
      </c>
      <c r="I34" s="44"/>
      <c r="J34" s="44"/>
      <c r="K34" s="44"/>
      <c r="L34" s="44"/>
      <c r="M34" s="44"/>
    </row>
    <row r="35" spans="1:13" ht="16.5" customHeight="1" x14ac:dyDescent="0.25">
      <c r="A35" s="59" t="s">
        <v>391</v>
      </c>
      <c r="B35" s="9" t="s">
        <v>15</v>
      </c>
      <c r="C35" s="11">
        <v>50000</v>
      </c>
      <c r="D35" s="11">
        <v>7000</v>
      </c>
      <c r="E35" s="11">
        <v>7000</v>
      </c>
      <c r="F35" s="11">
        <v>35000</v>
      </c>
      <c r="G35" s="11">
        <v>34814</v>
      </c>
      <c r="H35" s="11">
        <v>34814</v>
      </c>
      <c r="I35" s="44"/>
      <c r="J35" s="44"/>
      <c r="K35" s="44"/>
      <c r="L35" s="44"/>
      <c r="M35" s="44"/>
    </row>
    <row r="36" spans="1:13" ht="16.5" customHeight="1" x14ac:dyDescent="0.25">
      <c r="A36" s="60" t="s">
        <v>222</v>
      </c>
      <c r="B36" s="24" t="s">
        <v>16</v>
      </c>
      <c r="C36" s="25">
        <f t="shared" ref="C36:H36" si="6">SUM(C31:C35)</f>
        <v>65000</v>
      </c>
      <c r="D36" s="25">
        <f t="shared" si="6"/>
        <v>22000</v>
      </c>
      <c r="E36" s="25">
        <f t="shared" si="6"/>
        <v>22000</v>
      </c>
      <c r="F36" s="25">
        <f t="shared" si="6"/>
        <v>50000</v>
      </c>
      <c r="G36" s="25">
        <f t="shared" si="6"/>
        <v>34814</v>
      </c>
      <c r="H36" s="25">
        <f t="shared" si="6"/>
        <v>34814</v>
      </c>
      <c r="I36" s="44"/>
      <c r="J36" s="44"/>
      <c r="K36" s="44"/>
      <c r="L36" s="190"/>
      <c r="M36" s="190"/>
    </row>
    <row r="37" spans="1:13" ht="16.5" customHeight="1" x14ac:dyDescent="0.25">
      <c r="A37" s="60" t="s">
        <v>223</v>
      </c>
      <c r="B37" s="24" t="s">
        <v>120</v>
      </c>
      <c r="C37" s="25">
        <v>50000</v>
      </c>
      <c r="D37" s="25">
        <v>50000</v>
      </c>
      <c r="E37" s="25">
        <v>50000</v>
      </c>
      <c r="F37" s="25">
        <v>50000</v>
      </c>
      <c r="G37" s="25">
        <v>21622</v>
      </c>
      <c r="H37" s="25">
        <v>21622</v>
      </c>
      <c r="I37" s="44"/>
      <c r="J37" s="44"/>
      <c r="K37" s="44"/>
      <c r="L37" s="190"/>
      <c r="M37" s="190"/>
    </row>
    <row r="38" spans="1:13" ht="16.5" customHeight="1" x14ac:dyDescent="0.25">
      <c r="A38" s="59" t="s">
        <v>224</v>
      </c>
      <c r="B38" s="20" t="s">
        <v>229</v>
      </c>
      <c r="C38" s="23">
        <v>80000</v>
      </c>
      <c r="D38" s="23">
        <v>80000</v>
      </c>
      <c r="E38" s="23">
        <v>80000</v>
      </c>
      <c r="F38" s="23">
        <v>80000</v>
      </c>
      <c r="G38" s="23">
        <v>52758</v>
      </c>
      <c r="H38" s="23">
        <v>52758</v>
      </c>
      <c r="I38" s="44"/>
      <c r="J38" s="44"/>
      <c r="K38" s="44"/>
      <c r="L38" s="191"/>
      <c r="M38" s="191"/>
    </row>
    <row r="39" spans="1:13" ht="16.5" customHeight="1" x14ac:dyDescent="0.25">
      <c r="A39" s="59" t="s">
        <v>226</v>
      </c>
      <c r="B39" s="20" t="s">
        <v>227</v>
      </c>
      <c r="C39" s="23">
        <v>0</v>
      </c>
      <c r="D39" s="23">
        <v>0</v>
      </c>
      <c r="E39" s="23">
        <v>0</v>
      </c>
      <c r="F39" s="23">
        <v>0</v>
      </c>
      <c r="G39" s="23">
        <v>0</v>
      </c>
      <c r="H39" s="23">
        <v>0</v>
      </c>
      <c r="I39" s="44"/>
      <c r="J39" s="44"/>
      <c r="K39" s="44"/>
      <c r="L39" s="191"/>
      <c r="M39" s="191"/>
    </row>
    <row r="40" spans="1:13" ht="16.5" customHeight="1" x14ac:dyDescent="0.25">
      <c r="A40" s="60" t="s">
        <v>228</v>
      </c>
      <c r="B40" s="24" t="s">
        <v>227</v>
      </c>
      <c r="C40" s="25">
        <f t="shared" ref="C40:H40" si="7">C38+C39</f>
        <v>80000</v>
      </c>
      <c r="D40" s="25">
        <f t="shared" si="7"/>
        <v>80000</v>
      </c>
      <c r="E40" s="25">
        <f t="shared" si="7"/>
        <v>80000</v>
      </c>
      <c r="F40" s="25">
        <f t="shared" si="7"/>
        <v>80000</v>
      </c>
      <c r="G40" s="25">
        <f t="shared" si="7"/>
        <v>52758</v>
      </c>
      <c r="H40" s="25">
        <f t="shared" si="7"/>
        <v>52758</v>
      </c>
      <c r="I40" s="44"/>
      <c r="J40" s="44"/>
      <c r="K40" s="44"/>
      <c r="L40" s="190"/>
      <c r="M40" s="190"/>
    </row>
    <row r="41" spans="1:13" ht="16.5" customHeight="1" x14ac:dyDescent="0.25">
      <c r="A41" s="61" t="s">
        <v>225</v>
      </c>
      <c r="B41" s="21" t="s">
        <v>116</v>
      </c>
      <c r="C41" s="22">
        <f t="shared" ref="C41:H41" si="8">C27+C30+C36+C37+C40</f>
        <v>460000</v>
      </c>
      <c r="D41" s="22">
        <f t="shared" si="8"/>
        <v>417000</v>
      </c>
      <c r="E41" s="22">
        <f t="shared" si="8"/>
        <v>432000</v>
      </c>
      <c r="F41" s="22">
        <f t="shared" si="8"/>
        <v>460000</v>
      </c>
      <c r="G41" s="22">
        <f t="shared" si="8"/>
        <v>343556</v>
      </c>
      <c r="H41" s="22">
        <f t="shared" si="8"/>
        <v>343556</v>
      </c>
      <c r="I41" s="44"/>
      <c r="J41" s="44"/>
      <c r="K41" s="44"/>
      <c r="L41" s="193"/>
      <c r="M41" s="193"/>
    </row>
    <row r="42" spans="1:13" ht="16.5" customHeight="1" x14ac:dyDescent="0.25">
      <c r="A42" s="59" t="s">
        <v>319</v>
      </c>
      <c r="B42" s="20" t="s">
        <v>320</v>
      </c>
      <c r="C42" s="23">
        <v>0</v>
      </c>
      <c r="D42" s="23">
        <v>33858</v>
      </c>
      <c r="E42" s="23">
        <v>33858</v>
      </c>
      <c r="F42" s="23">
        <v>33858</v>
      </c>
      <c r="G42" s="23">
        <v>33858</v>
      </c>
      <c r="H42" s="23">
        <v>33858</v>
      </c>
      <c r="I42" s="44"/>
      <c r="J42" s="44"/>
      <c r="K42" s="44"/>
      <c r="L42" s="191"/>
      <c r="M42" s="191"/>
    </row>
    <row r="43" spans="1:13" ht="16.5" customHeight="1" x14ac:dyDescent="0.25">
      <c r="A43" s="59" t="s">
        <v>321</v>
      </c>
      <c r="B43" s="20" t="s">
        <v>460</v>
      </c>
      <c r="C43" s="23">
        <v>0</v>
      </c>
      <c r="D43" s="23">
        <v>9142</v>
      </c>
      <c r="E43" s="23">
        <v>9142</v>
      </c>
      <c r="F43" s="23">
        <v>9142</v>
      </c>
      <c r="G43" s="23">
        <v>9142</v>
      </c>
      <c r="H43" s="23">
        <v>9142</v>
      </c>
      <c r="I43" s="44"/>
      <c r="J43" s="44"/>
      <c r="K43" s="44"/>
      <c r="L43" s="191"/>
      <c r="M43" s="191"/>
    </row>
    <row r="44" spans="1:13" ht="16.5" customHeight="1" x14ac:dyDescent="0.25">
      <c r="A44" s="61" t="s">
        <v>322</v>
      </c>
      <c r="B44" s="21" t="s">
        <v>31</v>
      </c>
      <c r="C44" s="22">
        <v>0</v>
      </c>
      <c r="D44" s="22">
        <f>SUM(D42:D43)</f>
        <v>43000</v>
      </c>
      <c r="E44" s="22">
        <f>SUM(E42:E43)</f>
        <v>43000</v>
      </c>
      <c r="F44" s="22">
        <f>SUM(F42:F43)</f>
        <v>43000</v>
      </c>
      <c r="G44" s="22">
        <f>SUM(G42:G43)</f>
        <v>43000</v>
      </c>
      <c r="H44" s="22">
        <f>SUM(H42:H43)</f>
        <v>43000</v>
      </c>
      <c r="I44" s="44"/>
      <c r="J44" s="44"/>
      <c r="K44" s="44"/>
      <c r="L44" s="193"/>
      <c r="M44" s="193"/>
    </row>
    <row r="45" spans="1:13" ht="16.5" customHeight="1" x14ac:dyDescent="0.25">
      <c r="A45" s="59"/>
      <c r="B45" s="21" t="s">
        <v>115</v>
      </c>
      <c r="C45" s="22">
        <f t="shared" ref="C45:H45" si="9">C18+C24+C41+C44</f>
        <v>5662557</v>
      </c>
      <c r="D45" s="22">
        <f t="shared" si="9"/>
        <v>5662557</v>
      </c>
      <c r="E45" s="22">
        <f t="shared" si="9"/>
        <v>5677557</v>
      </c>
      <c r="F45" s="22">
        <f t="shared" si="9"/>
        <v>5705557</v>
      </c>
      <c r="G45" s="22">
        <f t="shared" si="9"/>
        <v>5882746</v>
      </c>
      <c r="H45" s="22">
        <f t="shared" si="9"/>
        <v>5882746</v>
      </c>
      <c r="I45" s="44"/>
      <c r="J45" s="44"/>
      <c r="K45" s="44"/>
      <c r="L45" s="193"/>
      <c r="M45" s="193"/>
    </row>
  </sheetData>
  <mergeCells count="2">
    <mergeCell ref="B1:C1"/>
    <mergeCell ref="B2:C2"/>
  </mergeCells>
  <phoneticPr fontId="12" type="noConversion"/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5"/>
  <sheetViews>
    <sheetView topLeftCell="A73" workbookViewId="0">
      <selection activeCell="J61" sqref="J61"/>
    </sheetView>
  </sheetViews>
  <sheetFormatPr defaultRowHeight="15" x14ac:dyDescent="0.25"/>
  <cols>
    <col min="1" max="1" width="38" customWidth="1"/>
    <col min="2" max="2" width="14.7109375" customWidth="1"/>
    <col min="3" max="3" width="13.7109375" customWidth="1"/>
    <col min="4" max="4" width="18.7109375" customWidth="1"/>
  </cols>
  <sheetData>
    <row r="1" spans="1:7" ht="15.75" x14ac:dyDescent="0.25">
      <c r="A1" s="400" t="s">
        <v>20</v>
      </c>
      <c r="B1" s="400"/>
      <c r="C1" s="400"/>
      <c r="D1" s="400"/>
      <c r="E1" s="6"/>
      <c r="F1" s="6"/>
      <c r="G1" s="6"/>
    </row>
    <row r="2" spans="1:7" ht="15.75" customHeight="1" x14ac:dyDescent="0.25">
      <c r="A2" s="366" t="s">
        <v>447</v>
      </c>
      <c r="B2" s="366"/>
      <c r="C2" s="366"/>
      <c r="D2" s="366"/>
      <c r="E2" s="46"/>
      <c r="F2" s="46"/>
      <c r="G2" s="46"/>
    </row>
    <row r="3" spans="1:7" ht="15" customHeight="1" x14ac:dyDescent="0.25">
      <c r="A3" s="366" t="s">
        <v>113</v>
      </c>
      <c r="B3" s="366"/>
      <c r="C3" s="366"/>
      <c r="D3" s="366"/>
      <c r="E3" s="46"/>
      <c r="F3" s="46"/>
      <c r="G3" s="46"/>
    </row>
    <row r="4" spans="1:7" x14ac:dyDescent="0.25">
      <c r="A4" s="366" t="s">
        <v>606</v>
      </c>
      <c r="B4" s="366"/>
      <c r="C4" s="366"/>
      <c r="D4" s="366"/>
      <c r="E4" s="6"/>
      <c r="F4" s="6"/>
      <c r="G4" s="6"/>
    </row>
    <row r="5" spans="1:7" x14ac:dyDescent="0.25">
      <c r="A5" s="6"/>
      <c r="B5" s="6"/>
      <c r="C5" s="6"/>
      <c r="D5" s="256" t="s">
        <v>168</v>
      </c>
      <c r="E5" s="6"/>
      <c r="F5" s="6"/>
      <c r="G5" s="6"/>
    </row>
    <row r="6" spans="1:7" x14ac:dyDescent="0.25">
      <c r="A6" s="6"/>
      <c r="B6" s="6"/>
      <c r="C6" s="6"/>
      <c r="D6" s="256" t="s">
        <v>388</v>
      </c>
      <c r="E6" s="6"/>
      <c r="F6" s="6"/>
      <c r="G6" s="6"/>
    </row>
    <row r="7" spans="1:7" x14ac:dyDescent="0.25">
      <c r="A7" s="6"/>
      <c r="B7" s="6"/>
      <c r="C7" s="6"/>
      <c r="D7" s="256"/>
      <c r="E7" s="6"/>
      <c r="F7" s="6"/>
      <c r="G7" s="6"/>
    </row>
    <row r="8" spans="1:7" x14ac:dyDescent="0.25">
      <c r="A8" s="6"/>
      <c r="B8" s="6"/>
      <c r="C8" s="6"/>
      <c r="D8" s="256"/>
      <c r="E8" s="6"/>
      <c r="F8" s="6"/>
      <c r="G8" s="6"/>
    </row>
    <row r="9" spans="1:7" x14ac:dyDescent="0.25">
      <c r="A9" s="449" t="s">
        <v>448</v>
      </c>
      <c r="B9" s="449"/>
      <c r="C9" s="449"/>
      <c r="D9" s="449"/>
      <c r="E9" s="6"/>
      <c r="F9" s="6"/>
      <c r="G9" s="6"/>
    </row>
    <row r="10" spans="1:7" x14ac:dyDescent="0.25">
      <c r="A10" s="11" t="s">
        <v>1</v>
      </c>
      <c r="B10" s="11" t="s">
        <v>162</v>
      </c>
      <c r="C10" s="11" t="s">
        <v>163</v>
      </c>
      <c r="D10" s="11" t="s">
        <v>114</v>
      </c>
      <c r="E10" s="6"/>
      <c r="F10" s="6"/>
      <c r="G10" s="6"/>
    </row>
    <row r="11" spans="1:7" x14ac:dyDescent="0.25">
      <c r="A11" s="11" t="s">
        <v>449</v>
      </c>
      <c r="B11" s="11">
        <v>2164252</v>
      </c>
      <c r="C11" s="11">
        <v>535748</v>
      </c>
      <c r="D11" s="11">
        <f>B11+C11</f>
        <v>2700000</v>
      </c>
      <c r="E11" s="6"/>
      <c r="F11" s="6"/>
      <c r="G11" s="6"/>
    </row>
    <row r="12" spans="1:7" x14ac:dyDescent="0.25">
      <c r="A12" s="11" t="s">
        <v>446</v>
      </c>
      <c r="B12" s="11">
        <v>2598425</v>
      </c>
      <c r="C12" s="11">
        <v>701575</v>
      </c>
      <c r="D12" s="11">
        <f>B12+C12</f>
        <v>3300000</v>
      </c>
      <c r="E12" s="6"/>
      <c r="F12" s="6"/>
      <c r="G12" s="6"/>
    </row>
    <row r="13" spans="1:7" x14ac:dyDescent="0.25">
      <c r="A13" s="11" t="s">
        <v>164</v>
      </c>
      <c r="B13" s="11">
        <v>0</v>
      </c>
      <c r="C13" s="11">
        <v>0</v>
      </c>
      <c r="D13" s="11">
        <f>B13+C13</f>
        <v>0</v>
      </c>
      <c r="E13" s="6"/>
      <c r="F13" s="6"/>
      <c r="G13" s="6"/>
    </row>
    <row r="14" spans="1:7" x14ac:dyDescent="0.25">
      <c r="A14" s="11" t="s">
        <v>450</v>
      </c>
      <c r="B14" s="11">
        <f>B11+B12+B13</f>
        <v>4762677</v>
      </c>
      <c r="C14" s="11">
        <f>C11+C12+C13</f>
        <v>1237323</v>
      </c>
      <c r="D14" s="11">
        <f>D11+D12+D13</f>
        <v>6000000</v>
      </c>
      <c r="E14" s="6"/>
      <c r="F14" s="6"/>
      <c r="G14" s="6"/>
    </row>
    <row r="15" spans="1:7" x14ac:dyDescent="0.25">
      <c r="A15" s="11" t="s">
        <v>127</v>
      </c>
      <c r="B15" s="429">
        <v>6000000</v>
      </c>
      <c r="C15" s="448"/>
      <c r="D15" s="430"/>
      <c r="E15" s="6"/>
      <c r="F15" s="6"/>
      <c r="G15" s="6"/>
    </row>
    <row r="16" spans="1:7" ht="16.5" customHeight="1" x14ac:dyDescent="0.25">
      <c r="A16" s="8" t="s">
        <v>165</v>
      </c>
      <c r="B16" s="11">
        <v>0</v>
      </c>
      <c r="C16" s="11">
        <v>0</v>
      </c>
      <c r="D16" s="11">
        <f>B16+C16</f>
        <v>0</v>
      </c>
      <c r="E16" s="6"/>
      <c r="F16" s="6"/>
      <c r="G16" s="6"/>
    </row>
    <row r="17" spans="1:7" x14ac:dyDescent="0.25">
      <c r="A17" s="6"/>
      <c r="B17" s="6"/>
      <c r="C17" s="6"/>
      <c r="D17" s="6"/>
      <c r="E17" s="6"/>
      <c r="F17" s="6"/>
      <c r="G17" s="6"/>
    </row>
    <row r="18" spans="1:7" x14ac:dyDescent="0.25">
      <c r="A18" s="385" t="s">
        <v>469</v>
      </c>
      <c r="B18" s="385"/>
      <c r="C18" s="385"/>
      <c r="D18" s="385"/>
      <c r="E18" s="6"/>
      <c r="F18" s="6"/>
      <c r="G18" s="6"/>
    </row>
    <row r="19" spans="1:7" x14ac:dyDescent="0.25">
      <c r="A19" s="172" t="s">
        <v>446</v>
      </c>
      <c r="B19" s="173">
        <v>11802409</v>
      </c>
      <c r="C19" s="172">
        <v>3186650</v>
      </c>
      <c r="D19" s="174">
        <f>B19+C19</f>
        <v>14989059</v>
      </c>
      <c r="E19" s="6"/>
      <c r="F19" s="6"/>
      <c r="G19" s="6"/>
    </row>
    <row r="20" spans="1:7" x14ac:dyDescent="0.25">
      <c r="A20" s="11" t="s">
        <v>127</v>
      </c>
      <c r="B20" s="436">
        <v>10032048</v>
      </c>
      <c r="C20" s="436"/>
      <c r="D20" s="436">
        <f>B20+B21</f>
        <v>14989059</v>
      </c>
      <c r="E20" s="6"/>
      <c r="F20" s="6"/>
      <c r="G20" s="6"/>
    </row>
    <row r="21" spans="1:7" x14ac:dyDescent="0.25">
      <c r="A21" s="11" t="s">
        <v>572</v>
      </c>
      <c r="B21" s="436">
        <v>4957011</v>
      </c>
      <c r="C21" s="436"/>
      <c r="D21" s="436"/>
      <c r="E21" s="6"/>
      <c r="F21" s="6"/>
      <c r="G21" s="6"/>
    </row>
    <row r="22" spans="1:7" x14ac:dyDescent="0.25">
      <c r="A22" s="44"/>
      <c r="B22" s="44"/>
      <c r="C22" s="44"/>
      <c r="D22" s="44"/>
      <c r="E22" s="6"/>
      <c r="F22" s="6"/>
      <c r="G22" s="6"/>
    </row>
    <row r="23" spans="1:7" ht="16.5" customHeight="1" x14ac:dyDescent="0.25">
      <c r="A23" s="385" t="s">
        <v>471</v>
      </c>
      <c r="B23" s="385"/>
      <c r="C23" s="385"/>
      <c r="D23" s="385"/>
      <c r="E23" s="6"/>
      <c r="F23" s="6"/>
      <c r="G23" s="6"/>
    </row>
    <row r="24" spans="1:7" ht="16.5" customHeight="1" x14ac:dyDescent="0.25">
      <c r="A24" s="172" t="s">
        <v>472</v>
      </c>
      <c r="B24" s="173">
        <v>9299928</v>
      </c>
      <c r="C24" s="172">
        <v>2510980</v>
      </c>
      <c r="D24" s="174">
        <f>B24+C24</f>
        <v>11810908</v>
      </c>
      <c r="E24" s="6"/>
      <c r="F24" s="6"/>
      <c r="G24" s="6"/>
    </row>
    <row r="25" spans="1:7" x14ac:dyDescent="0.25">
      <c r="A25" s="11" t="s">
        <v>127</v>
      </c>
      <c r="B25" s="436">
        <v>10039272</v>
      </c>
      <c r="C25" s="436"/>
      <c r="D25" s="436">
        <f>B25+B26</f>
        <v>11810908</v>
      </c>
    </row>
    <row r="26" spans="1:7" x14ac:dyDescent="0.25">
      <c r="A26" s="11" t="s">
        <v>572</v>
      </c>
      <c r="B26" s="436">
        <v>1771636</v>
      </c>
      <c r="C26" s="436"/>
      <c r="D26" s="436"/>
    </row>
    <row r="27" spans="1:7" s="45" customFormat="1" x14ac:dyDescent="0.25">
      <c r="A27" s="138"/>
      <c r="B27" s="138"/>
      <c r="C27" s="112"/>
      <c r="D27" s="112"/>
    </row>
    <row r="28" spans="1:7" x14ac:dyDescent="0.25">
      <c r="A28" s="385" t="s">
        <v>473</v>
      </c>
      <c r="B28" s="385"/>
      <c r="C28" s="385"/>
      <c r="D28" s="385"/>
    </row>
    <row r="29" spans="1:7" x14ac:dyDescent="0.25">
      <c r="A29" s="172" t="s">
        <v>472</v>
      </c>
      <c r="B29" s="173">
        <v>3900000</v>
      </c>
      <c r="C29" s="172">
        <v>1053000</v>
      </c>
      <c r="D29" s="174">
        <f>B29+C29</f>
        <v>4953000</v>
      </c>
    </row>
    <row r="30" spans="1:7" x14ac:dyDescent="0.25">
      <c r="A30" s="11" t="s">
        <v>127</v>
      </c>
      <c r="B30" s="436">
        <v>4705350</v>
      </c>
      <c r="C30" s="436"/>
      <c r="D30" s="436">
        <f>B30+B31</f>
        <v>4953000</v>
      </c>
    </row>
    <row r="31" spans="1:7" x14ac:dyDescent="0.25">
      <c r="A31" s="11" t="s">
        <v>572</v>
      </c>
      <c r="B31" s="436">
        <v>247650</v>
      </c>
      <c r="C31" s="436"/>
      <c r="D31" s="436"/>
    </row>
    <row r="32" spans="1:7" x14ac:dyDescent="0.25">
      <c r="A32" s="71"/>
      <c r="B32" s="71"/>
      <c r="C32" s="71"/>
      <c r="D32" s="71"/>
    </row>
    <row r="33" spans="1:7" ht="29.25" customHeight="1" x14ac:dyDescent="0.25">
      <c r="A33" s="362" t="s">
        <v>698</v>
      </c>
      <c r="B33" s="380"/>
      <c r="C33" s="380"/>
      <c r="D33" s="363"/>
    </row>
    <row r="34" spans="1:7" x14ac:dyDescent="0.25">
      <c r="A34" s="223" t="s">
        <v>567</v>
      </c>
      <c r="B34" s="429">
        <v>300000</v>
      </c>
      <c r="C34" s="430"/>
      <c r="D34" s="431">
        <f>SUM(B34:C36)</f>
        <v>30000000</v>
      </c>
    </row>
    <row r="35" spans="1:7" x14ac:dyDescent="0.25">
      <c r="A35" s="223" t="s">
        <v>568</v>
      </c>
      <c r="B35" s="429">
        <v>1510000</v>
      </c>
      <c r="C35" s="430"/>
      <c r="D35" s="432"/>
    </row>
    <row r="36" spans="1:7" x14ac:dyDescent="0.25">
      <c r="A36" s="172" t="s">
        <v>561</v>
      </c>
      <c r="B36" s="446">
        <v>28190000</v>
      </c>
      <c r="C36" s="447"/>
      <c r="D36" s="433"/>
    </row>
    <row r="37" spans="1:7" x14ac:dyDescent="0.25">
      <c r="A37" s="11" t="s">
        <v>127</v>
      </c>
      <c r="B37" s="436">
        <v>30000000</v>
      </c>
      <c r="C37" s="436"/>
      <c r="D37" s="434">
        <f>B37+B38</f>
        <v>30000000</v>
      </c>
    </row>
    <row r="38" spans="1:7" x14ac:dyDescent="0.25">
      <c r="A38" s="11" t="s">
        <v>470</v>
      </c>
      <c r="B38" s="436">
        <v>0</v>
      </c>
      <c r="C38" s="436"/>
      <c r="D38" s="435"/>
    </row>
    <row r="39" spans="1:7" x14ac:dyDescent="0.25">
      <c r="A39" s="71"/>
      <c r="B39" s="71"/>
      <c r="C39" s="71"/>
      <c r="D39" s="71"/>
    </row>
    <row r="40" spans="1:7" x14ac:dyDescent="0.25">
      <c r="A40" s="390" t="s">
        <v>558</v>
      </c>
      <c r="B40" s="439"/>
      <c r="C40" s="439"/>
      <c r="D40" s="391"/>
      <c r="E40" s="6"/>
      <c r="F40" s="6"/>
      <c r="G40" s="6"/>
    </row>
    <row r="41" spans="1:7" x14ac:dyDescent="0.25">
      <c r="A41" s="59" t="s">
        <v>559</v>
      </c>
      <c r="B41" s="443">
        <v>1103363</v>
      </c>
      <c r="C41" s="444"/>
      <c r="D41" s="441">
        <f>SUM(B41:C42)</f>
        <v>1353363</v>
      </c>
      <c r="E41" s="6"/>
      <c r="F41" s="6"/>
      <c r="G41" s="6"/>
    </row>
    <row r="42" spans="1:7" x14ac:dyDescent="0.25">
      <c r="A42" s="172" t="s">
        <v>560</v>
      </c>
      <c r="B42" s="437">
        <v>250000</v>
      </c>
      <c r="C42" s="438"/>
      <c r="D42" s="442"/>
      <c r="E42" s="6"/>
      <c r="F42" s="6"/>
      <c r="G42" s="6"/>
    </row>
    <row r="43" spans="1:7" x14ac:dyDescent="0.25">
      <c r="A43" s="11" t="s">
        <v>127</v>
      </c>
      <c r="B43" s="436">
        <v>1350000</v>
      </c>
      <c r="C43" s="436"/>
      <c r="D43" s="434">
        <f>SUM(B43:C44)</f>
        <v>1353363</v>
      </c>
      <c r="E43" s="6"/>
      <c r="F43" s="6"/>
      <c r="G43" s="6"/>
    </row>
    <row r="44" spans="1:7" x14ac:dyDescent="0.25">
      <c r="A44" s="11" t="s">
        <v>572</v>
      </c>
      <c r="B44" s="436">
        <v>3363</v>
      </c>
      <c r="C44" s="436"/>
      <c r="D44" s="435"/>
    </row>
    <row r="45" spans="1:7" s="45" customFormat="1" x14ac:dyDescent="0.25">
      <c r="A45" s="44"/>
      <c r="B45" s="265"/>
      <c r="C45" s="265"/>
      <c r="D45" s="326"/>
    </row>
    <row r="46" spans="1:7" x14ac:dyDescent="0.25">
      <c r="A46" s="377" t="s">
        <v>699</v>
      </c>
      <c r="B46" s="377"/>
      <c r="C46" s="377"/>
      <c r="D46" s="377"/>
    </row>
    <row r="47" spans="1:7" ht="30.75" customHeight="1" x14ac:dyDescent="0.25">
      <c r="A47" s="172" t="s">
        <v>561</v>
      </c>
      <c r="B47" s="445">
        <v>950000</v>
      </c>
      <c r="C47" s="445"/>
      <c r="D47" s="174">
        <f>B47</f>
        <v>950000</v>
      </c>
    </row>
    <row r="48" spans="1:7" x14ac:dyDescent="0.25">
      <c r="A48" s="11" t="s">
        <v>700</v>
      </c>
      <c r="B48" s="436">
        <v>850000</v>
      </c>
      <c r="C48" s="436"/>
      <c r="D48" s="434">
        <f>SUM(B48:C49)</f>
        <v>950000</v>
      </c>
    </row>
    <row r="49" spans="1:4" x14ac:dyDescent="0.25">
      <c r="A49" s="11" t="s">
        <v>701</v>
      </c>
      <c r="B49" s="436">
        <v>100000</v>
      </c>
      <c r="C49" s="436"/>
      <c r="D49" s="435"/>
    </row>
    <row r="50" spans="1:4" x14ac:dyDescent="0.25">
      <c r="A50" s="71"/>
      <c r="B50" s="71"/>
      <c r="C50" s="71"/>
      <c r="D50" s="71"/>
    </row>
    <row r="51" spans="1:4" ht="30.75" customHeight="1" x14ac:dyDescent="0.25">
      <c r="A51" s="394" t="s">
        <v>562</v>
      </c>
      <c r="B51" s="395"/>
      <c r="C51" s="395"/>
      <c r="D51" s="396"/>
    </row>
    <row r="52" spans="1:4" x14ac:dyDescent="0.25">
      <c r="A52" s="59" t="s">
        <v>563</v>
      </c>
      <c r="B52" s="443">
        <v>909300</v>
      </c>
      <c r="C52" s="444"/>
      <c r="D52" s="441">
        <f>SUM(B52:C53)</f>
        <v>76438508</v>
      </c>
    </row>
    <row r="53" spans="1:4" x14ac:dyDescent="0.25">
      <c r="A53" s="172" t="s">
        <v>561</v>
      </c>
      <c r="B53" s="437">
        <v>75529208</v>
      </c>
      <c r="C53" s="438"/>
      <c r="D53" s="442"/>
    </row>
    <row r="54" spans="1:4" ht="18" customHeight="1" x14ac:dyDescent="0.25">
      <c r="A54" s="11" t="s">
        <v>127</v>
      </c>
      <c r="B54" s="436">
        <v>76438508</v>
      </c>
      <c r="C54" s="436"/>
      <c r="D54" s="434">
        <f>SUM(B54:C55)</f>
        <v>76438508</v>
      </c>
    </row>
    <row r="55" spans="1:4" x14ac:dyDescent="0.25">
      <c r="A55" s="11" t="s">
        <v>470</v>
      </c>
      <c r="B55" s="436">
        <v>0</v>
      </c>
      <c r="C55" s="436"/>
      <c r="D55" s="435"/>
    </row>
    <row r="56" spans="1:4" x14ac:dyDescent="0.25">
      <c r="A56" s="44"/>
      <c r="B56" s="265"/>
      <c r="C56" s="265"/>
      <c r="D56" s="265"/>
    </row>
    <row r="57" spans="1:4" x14ac:dyDescent="0.25">
      <c r="A57" s="71"/>
      <c r="B57" s="71"/>
      <c r="C57" s="71"/>
      <c r="D57" s="71"/>
    </row>
    <row r="58" spans="1:4" ht="16.5" customHeight="1" x14ac:dyDescent="0.25">
      <c r="A58" s="390" t="s">
        <v>564</v>
      </c>
      <c r="B58" s="439"/>
      <c r="C58" s="439"/>
      <c r="D58" s="391"/>
    </row>
    <row r="59" spans="1:4" x14ac:dyDescent="0.25">
      <c r="A59" s="266" t="s">
        <v>559</v>
      </c>
      <c r="B59" s="440">
        <v>1242780</v>
      </c>
      <c r="C59" s="440"/>
      <c r="D59" s="441">
        <f>SUM(B59:C60)</f>
        <v>45000000</v>
      </c>
    </row>
    <row r="60" spans="1:4" x14ac:dyDescent="0.25">
      <c r="A60" s="172" t="s">
        <v>561</v>
      </c>
      <c r="B60" s="437">
        <v>43757220</v>
      </c>
      <c r="C60" s="438"/>
      <c r="D60" s="442"/>
    </row>
    <row r="61" spans="1:4" ht="28.5" customHeight="1" x14ac:dyDescent="0.25">
      <c r="A61" s="11" t="s">
        <v>127</v>
      </c>
      <c r="B61" s="436">
        <v>45000000</v>
      </c>
      <c r="C61" s="436"/>
      <c r="D61" s="434">
        <f>SUM(B61:C62)</f>
        <v>45000000</v>
      </c>
    </row>
    <row r="62" spans="1:4" x14ac:dyDescent="0.25">
      <c r="A62" s="11" t="s">
        <v>470</v>
      </c>
      <c r="B62" s="436">
        <v>0</v>
      </c>
      <c r="C62" s="436"/>
      <c r="D62" s="435"/>
    </row>
    <row r="63" spans="1:4" x14ac:dyDescent="0.25">
      <c r="A63" s="71"/>
      <c r="B63" s="71"/>
      <c r="C63" s="71"/>
      <c r="D63" s="71"/>
    </row>
    <row r="64" spans="1:4" x14ac:dyDescent="0.25">
      <c r="A64" s="71"/>
      <c r="B64" s="71"/>
      <c r="C64" s="71"/>
      <c r="D64" s="71"/>
    </row>
    <row r="65" spans="1:4" ht="31.5" customHeight="1" x14ac:dyDescent="0.25">
      <c r="A65" s="394" t="s">
        <v>565</v>
      </c>
      <c r="B65" s="395"/>
      <c r="C65" s="395"/>
      <c r="D65" s="396"/>
    </row>
    <row r="66" spans="1:4" x14ac:dyDescent="0.25">
      <c r="A66" s="172" t="s">
        <v>561</v>
      </c>
      <c r="B66" s="437">
        <v>10000000</v>
      </c>
      <c r="C66" s="438"/>
      <c r="D66" s="174">
        <f>B66</f>
        <v>10000000</v>
      </c>
    </row>
    <row r="67" spans="1:4" ht="45.75" customHeight="1" x14ac:dyDescent="0.25">
      <c r="A67" s="11" t="s">
        <v>566</v>
      </c>
      <c r="B67" s="436">
        <v>8500000</v>
      </c>
      <c r="C67" s="436"/>
      <c r="D67" s="434">
        <f>SUM(B67:C68)</f>
        <v>10000000</v>
      </c>
    </row>
    <row r="68" spans="1:4" x14ac:dyDescent="0.25">
      <c r="A68" s="11" t="s">
        <v>571</v>
      </c>
      <c r="B68" s="436">
        <v>1500000</v>
      </c>
      <c r="C68" s="436"/>
      <c r="D68" s="435"/>
    </row>
    <row r="69" spans="1:4" x14ac:dyDescent="0.25">
      <c r="A69" s="71"/>
      <c r="B69" s="71"/>
      <c r="C69" s="71"/>
      <c r="D69" s="71"/>
    </row>
    <row r="70" spans="1:4" x14ac:dyDescent="0.25">
      <c r="A70" s="71"/>
      <c r="B70" s="71"/>
      <c r="C70" s="71"/>
      <c r="D70" s="71"/>
    </row>
    <row r="71" spans="1:4" ht="48.75" customHeight="1" x14ac:dyDescent="0.25">
      <c r="A71" s="394" t="s">
        <v>569</v>
      </c>
      <c r="B71" s="395"/>
      <c r="C71" s="395"/>
      <c r="D71" s="396"/>
    </row>
    <row r="72" spans="1:4" x14ac:dyDescent="0.25">
      <c r="A72" s="172" t="s">
        <v>561</v>
      </c>
      <c r="B72" s="437">
        <v>9185275</v>
      </c>
      <c r="C72" s="438"/>
      <c r="D72" s="174">
        <f>B72</f>
        <v>9185275</v>
      </c>
    </row>
    <row r="73" spans="1:4" x14ac:dyDescent="0.25">
      <c r="A73" s="11" t="s">
        <v>566</v>
      </c>
      <c r="B73" s="436">
        <v>7807484</v>
      </c>
      <c r="C73" s="436"/>
      <c r="D73" s="434">
        <f>SUM(B73:C74)</f>
        <v>9185275</v>
      </c>
    </row>
    <row r="74" spans="1:4" x14ac:dyDescent="0.25">
      <c r="A74" s="11" t="s">
        <v>570</v>
      </c>
      <c r="B74" s="436">
        <v>1377791</v>
      </c>
      <c r="C74" s="436"/>
      <c r="D74" s="435"/>
    </row>
    <row r="75" spans="1:4" x14ac:dyDescent="0.25">
      <c r="A75" s="71"/>
      <c r="B75" s="71"/>
      <c r="C75" s="71"/>
      <c r="D75" s="71"/>
    </row>
  </sheetData>
  <mergeCells count="62">
    <mergeCell ref="A9:D9"/>
    <mergeCell ref="A1:D1"/>
    <mergeCell ref="A2:D2"/>
    <mergeCell ref="A3:D3"/>
    <mergeCell ref="A4:D4"/>
    <mergeCell ref="A33:D33"/>
    <mergeCell ref="B36:C36"/>
    <mergeCell ref="B37:C37"/>
    <mergeCell ref="B15:D15"/>
    <mergeCell ref="A28:D28"/>
    <mergeCell ref="B30:C30"/>
    <mergeCell ref="D30:D31"/>
    <mergeCell ref="B31:C31"/>
    <mergeCell ref="A18:D18"/>
    <mergeCell ref="A23:D23"/>
    <mergeCell ref="B25:C25"/>
    <mergeCell ref="D25:D26"/>
    <mergeCell ref="B26:C26"/>
    <mergeCell ref="B20:C20"/>
    <mergeCell ref="B21:C21"/>
    <mergeCell ref="D20:D21"/>
    <mergeCell ref="A51:D51"/>
    <mergeCell ref="A40:D40"/>
    <mergeCell ref="B42:C42"/>
    <mergeCell ref="B43:C43"/>
    <mergeCell ref="B41:C41"/>
    <mergeCell ref="D41:D42"/>
    <mergeCell ref="D43:D44"/>
    <mergeCell ref="B44:C44"/>
    <mergeCell ref="A46:D46"/>
    <mergeCell ref="B47:C47"/>
    <mergeCell ref="B48:C48"/>
    <mergeCell ref="D48:D49"/>
    <mergeCell ref="B49:C49"/>
    <mergeCell ref="B52:C52"/>
    <mergeCell ref="D52:D53"/>
    <mergeCell ref="B53:C53"/>
    <mergeCell ref="B54:C54"/>
    <mergeCell ref="D54:D55"/>
    <mergeCell ref="B55:C55"/>
    <mergeCell ref="A58:D58"/>
    <mergeCell ref="B59:C59"/>
    <mergeCell ref="D59:D60"/>
    <mergeCell ref="B60:C60"/>
    <mergeCell ref="B61:C61"/>
    <mergeCell ref="D61:D62"/>
    <mergeCell ref="B62:C62"/>
    <mergeCell ref="A65:D65"/>
    <mergeCell ref="B66:C66"/>
    <mergeCell ref="B67:C67"/>
    <mergeCell ref="D67:D68"/>
    <mergeCell ref="B68:C68"/>
    <mergeCell ref="A71:D71"/>
    <mergeCell ref="B72:C72"/>
    <mergeCell ref="B73:C73"/>
    <mergeCell ref="D73:D74"/>
    <mergeCell ref="B74:C74"/>
    <mergeCell ref="B34:C34"/>
    <mergeCell ref="D34:D36"/>
    <mergeCell ref="B35:C35"/>
    <mergeCell ref="D37:D38"/>
    <mergeCell ref="B38:C38"/>
  </mergeCells>
  <phoneticPr fontId="12" type="noConversion"/>
  <pageMargins left="0.70866141732283472" right="0.70866141732283472" top="0.74803149606299213" bottom="0.74803149606299213" header="0.31496062992125984" footer="0.31496062992125984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topLeftCell="B1" workbookViewId="0">
      <selection activeCell="B27" sqref="B27"/>
    </sheetView>
  </sheetViews>
  <sheetFormatPr defaultRowHeight="15" x14ac:dyDescent="0.25"/>
  <cols>
    <col min="2" max="2" width="58.7109375" customWidth="1"/>
    <col min="3" max="3" width="12.42578125" customWidth="1"/>
    <col min="4" max="4" width="13.85546875" customWidth="1"/>
    <col min="5" max="5" width="13.5703125" customWidth="1"/>
    <col min="6" max="6" width="13" customWidth="1"/>
    <col min="7" max="7" width="14" customWidth="1"/>
    <col min="8" max="8" width="13.7109375" customWidth="1"/>
  </cols>
  <sheetData>
    <row r="1" spans="1:8" ht="15.75" x14ac:dyDescent="0.25">
      <c r="B1" s="354" t="s">
        <v>131</v>
      </c>
      <c r="C1" s="354"/>
    </row>
    <row r="2" spans="1:8" x14ac:dyDescent="0.25">
      <c r="B2" s="360" t="s">
        <v>595</v>
      </c>
      <c r="C2" s="360"/>
    </row>
    <row r="3" spans="1:8" x14ac:dyDescent="0.25">
      <c r="B3" s="361" t="s">
        <v>596</v>
      </c>
      <c r="C3" s="361"/>
    </row>
    <row r="5" spans="1:8" x14ac:dyDescent="0.25">
      <c r="G5" s="7" t="s">
        <v>132</v>
      </c>
    </row>
    <row r="6" spans="1:8" x14ac:dyDescent="0.25">
      <c r="C6" s="7"/>
      <c r="G6" s="7" t="s">
        <v>386</v>
      </c>
    </row>
    <row r="7" spans="1:8" s="3" customFormat="1" ht="28.5" x14ac:dyDescent="0.25">
      <c r="A7" s="362" t="s">
        <v>1</v>
      </c>
      <c r="B7" s="363"/>
      <c r="C7" s="41" t="s">
        <v>133</v>
      </c>
      <c r="D7" s="41" t="s">
        <v>458</v>
      </c>
      <c r="E7" s="41" t="s">
        <v>479</v>
      </c>
      <c r="F7" s="41" t="s">
        <v>490</v>
      </c>
      <c r="G7" s="41" t="s">
        <v>505</v>
      </c>
      <c r="H7" s="41" t="s">
        <v>506</v>
      </c>
    </row>
    <row r="8" spans="1:8" x14ac:dyDescent="0.25">
      <c r="A8" s="59" t="s">
        <v>243</v>
      </c>
      <c r="B8" s="11" t="s">
        <v>134</v>
      </c>
      <c r="C8" s="11">
        <f>'2.1 Költségvetési bevételek'!C13</f>
        <v>49372958</v>
      </c>
      <c r="D8" s="11">
        <f>'2.1 Költségvetési bevételek'!D13</f>
        <v>49372958</v>
      </c>
      <c r="E8" s="11">
        <f>'2.1 Költségvetési bevételek'!E13</f>
        <v>49372958</v>
      </c>
      <c r="F8" s="11">
        <f>'2.1 Költségvetési bevételek'!F13</f>
        <v>49372958</v>
      </c>
      <c r="G8" s="11">
        <f>'2.1 Költségvetési bevételek'!G13</f>
        <v>50372958</v>
      </c>
      <c r="H8" s="11">
        <f>'2.1 Költségvetési bevételek'!H13</f>
        <v>50372958</v>
      </c>
    </row>
    <row r="9" spans="1:8" x14ac:dyDescent="0.25">
      <c r="A9" s="59" t="s">
        <v>244</v>
      </c>
      <c r="B9" s="11" t="s">
        <v>135</v>
      </c>
      <c r="C9" s="11">
        <f>'2.1 Költségvetési bevételek'!C17</f>
        <v>26458380</v>
      </c>
      <c r="D9" s="11">
        <f>'2.1 Költségvetési bevételek'!D17</f>
        <v>26458380</v>
      </c>
      <c r="E9" s="11">
        <f>'2.1 Költségvetési bevételek'!E17</f>
        <v>26458380</v>
      </c>
      <c r="F9" s="11">
        <f>'2.1 Költségvetési bevételek'!F17</f>
        <v>26458380</v>
      </c>
      <c r="G9" s="11">
        <f>'2.1 Költségvetési bevételek'!G17</f>
        <v>27732530</v>
      </c>
      <c r="H9" s="11">
        <f>'2.1 Költségvetési bevételek'!H17</f>
        <v>27732530</v>
      </c>
    </row>
    <row r="10" spans="1:8" x14ac:dyDescent="0.25">
      <c r="A10" s="59" t="s">
        <v>245</v>
      </c>
      <c r="B10" s="11" t="s">
        <v>46</v>
      </c>
      <c r="C10" s="11">
        <f>'2.1 Költségvetési bevételek'!C26</f>
        <v>26411412</v>
      </c>
      <c r="D10" s="11">
        <f>'2.1 Költségvetési bevételek'!D26</f>
        <v>26411412</v>
      </c>
      <c r="E10" s="11">
        <f>'2.1 Költségvetési bevételek'!E26</f>
        <v>26411412</v>
      </c>
      <c r="F10" s="11">
        <f>'2.1 Költségvetési bevételek'!F26</f>
        <v>26411412</v>
      </c>
      <c r="G10" s="11">
        <f>'2.1 Költségvetési bevételek'!G26</f>
        <v>30098656</v>
      </c>
      <c r="H10" s="11">
        <f>'2.1 Költségvetési bevételek'!H26</f>
        <v>30098656</v>
      </c>
    </row>
    <row r="11" spans="1:8" x14ac:dyDescent="0.25">
      <c r="A11" s="59" t="s">
        <v>247</v>
      </c>
      <c r="B11" s="11" t="s">
        <v>47</v>
      </c>
      <c r="C11" s="11">
        <f>'2.1 Költségvetési bevételek'!C29</f>
        <v>1399920</v>
      </c>
      <c r="D11" s="11">
        <f>'2.1 Költségvetési bevételek'!D29</f>
        <v>1399920</v>
      </c>
      <c r="E11" s="11">
        <f>'2.1 Költségvetési bevételek'!E29</f>
        <v>1399920</v>
      </c>
      <c r="F11" s="11">
        <f>'2.1 Költségvetési bevételek'!F29</f>
        <v>1399920</v>
      </c>
      <c r="G11" s="11">
        <f>'2.1 Költségvetési bevételek'!G29</f>
        <v>1764943</v>
      </c>
      <c r="H11" s="11">
        <f>'2.1 Költségvetési bevételek'!H29</f>
        <v>1764943</v>
      </c>
    </row>
    <row r="12" spans="1:8" x14ac:dyDescent="0.25">
      <c r="A12" s="59" t="s">
        <v>248</v>
      </c>
      <c r="B12" s="11" t="s">
        <v>48</v>
      </c>
      <c r="C12" s="11">
        <f>'2.1 Költségvetési bevételek'!C32</f>
        <v>0</v>
      </c>
      <c r="D12" s="11">
        <f>'2.1 Költségvetési bevételek'!D32</f>
        <v>0</v>
      </c>
      <c r="E12" s="11">
        <f>'2.1 Költségvetési bevételek'!E32</f>
        <v>0</v>
      </c>
      <c r="F12" s="11">
        <f>'2.1 Költségvetési bevételek'!F32</f>
        <v>3100000</v>
      </c>
      <c r="G12" s="11">
        <f>'2.1 Költségvetési bevételek'!G32</f>
        <v>5040250</v>
      </c>
      <c r="H12" s="11">
        <f>'2.1 Költségvetési bevételek'!H32</f>
        <v>5040250</v>
      </c>
    </row>
    <row r="13" spans="1:8" x14ac:dyDescent="0.25">
      <c r="A13" s="59" t="s">
        <v>249</v>
      </c>
      <c r="B13" s="11" t="s">
        <v>338</v>
      </c>
      <c r="C13" s="11">
        <f>'2.1 Költségvetési bevételek'!C34</f>
        <v>505920</v>
      </c>
      <c r="D13" s="11">
        <f>'2.1 Költségvetési bevételek'!D34</f>
        <v>522515</v>
      </c>
      <c r="E13" s="11">
        <f>'2.1 Költségvetési bevételek'!E34</f>
        <v>522515</v>
      </c>
      <c r="F13" s="11">
        <f>'2.1 Költségvetési bevételek'!F34</f>
        <v>1391005</v>
      </c>
      <c r="G13" s="11">
        <f>'2.1 Költségvetési bevételek'!G34</f>
        <v>1391005</v>
      </c>
      <c r="H13" s="11">
        <f>'2.1 Költségvetési bevételek'!H34</f>
        <v>1391005</v>
      </c>
    </row>
    <row r="14" spans="1:8" x14ac:dyDescent="0.25">
      <c r="A14" s="59" t="s">
        <v>253</v>
      </c>
      <c r="B14" s="11" t="s">
        <v>136</v>
      </c>
      <c r="C14" s="11">
        <f>'2.1 Költségvetési bevételek'!C39</f>
        <v>24034091</v>
      </c>
      <c r="D14" s="11">
        <f>'2.1 Költségvetési bevételek'!D39</f>
        <v>65403327</v>
      </c>
      <c r="E14" s="11">
        <f>'2.1 Költségvetési bevételek'!E39</f>
        <v>65403327</v>
      </c>
      <c r="F14" s="11">
        <f>'2.1 Költségvetési bevételek'!F39</f>
        <v>64471011</v>
      </c>
      <c r="G14" s="11">
        <f>'2.1 Költségvetési bevételek'!G39</f>
        <v>60402452</v>
      </c>
      <c r="H14" s="11">
        <f>'2.1 Költségvetési bevételek'!H39</f>
        <v>60402452</v>
      </c>
    </row>
    <row r="15" spans="1:8" x14ac:dyDescent="0.25">
      <c r="A15" s="59" t="s">
        <v>254</v>
      </c>
      <c r="B15" s="9" t="s">
        <v>256</v>
      </c>
      <c r="C15" s="11">
        <f>'2.1 Költségvetési bevételek'!C41</f>
        <v>0</v>
      </c>
      <c r="D15" s="11">
        <f>'2.1 Költségvetési bevételek'!D41</f>
        <v>0</v>
      </c>
      <c r="E15" s="11">
        <f>'2.1 Költségvetési bevételek'!E41</f>
        <v>0</v>
      </c>
      <c r="F15" s="11">
        <f>'2.1 Költségvetési bevételek'!F41</f>
        <v>0</v>
      </c>
      <c r="G15" s="11">
        <f>'2.1 Költségvetési bevételek'!G41</f>
        <v>0</v>
      </c>
      <c r="H15" s="11">
        <f>'2.1 Költségvetési bevételek'!H41</f>
        <v>0</v>
      </c>
    </row>
    <row r="16" spans="1:8" x14ac:dyDescent="0.25">
      <c r="A16" s="59" t="s">
        <v>258</v>
      </c>
      <c r="B16" s="11" t="s">
        <v>65</v>
      </c>
      <c r="C16" s="11">
        <f>'2.1 Költségvetési bevételek'!C44</f>
        <v>0</v>
      </c>
      <c r="D16" s="11">
        <f>'2.1 Költségvetési bevételek'!D44</f>
        <v>14789446</v>
      </c>
      <c r="E16" s="11">
        <f>'2.1 Költségvetési bevételek'!E44</f>
        <v>15656500</v>
      </c>
      <c r="F16" s="11">
        <f>'2.1 Költségvetési bevételek'!F44</f>
        <v>46978316</v>
      </c>
      <c r="G16" s="11">
        <f>'2.1 Költségvetési bevételek'!G44</f>
        <v>46866622</v>
      </c>
      <c r="H16" s="11">
        <f>'2.1 Költségvetési bevételek'!H44</f>
        <v>46866622</v>
      </c>
    </row>
    <row r="17" spans="1:8" x14ac:dyDescent="0.25">
      <c r="A17" s="59" t="s">
        <v>268</v>
      </c>
      <c r="B17" s="11" t="s">
        <v>70</v>
      </c>
      <c r="C17" s="11">
        <f>'2.2 Működési bevételek'!C16</f>
        <v>32935000</v>
      </c>
      <c r="D17" s="11">
        <f>'2.2 Működési bevételek'!D16</f>
        <v>33149338</v>
      </c>
      <c r="E17" s="11">
        <f>'2.2 Működési bevételek'!E16</f>
        <v>56604647</v>
      </c>
      <c r="F17" s="11">
        <f>'2.2 Működési bevételek'!F16</f>
        <v>56666847</v>
      </c>
      <c r="G17" s="11">
        <f>'2.2 Működési bevételek'!G16</f>
        <v>43481575</v>
      </c>
      <c r="H17" s="11">
        <f>'2.2 Működési bevételek'!H16</f>
        <v>42279145</v>
      </c>
    </row>
    <row r="18" spans="1:8" x14ac:dyDescent="0.25">
      <c r="A18" s="59" t="s">
        <v>291</v>
      </c>
      <c r="B18" s="11" t="s">
        <v>80</v>
      </c>
      <c r="C18" s="11">
        <f>'2.2 Működési bevételek'!C43</f>
        <v>8526220</v>
      </c>
      <c r="D18" s="11">
        <f>'2.2 Működési bevételek'!D43</f>
        <v>8738557</v>
      </c>
      <c r="E18" s="11">
        <f>'2.2 Működési bevételek'!E43</f>
        <v>8975339</v>
      </c>
      <c r="F18" s="11">
        <f>'2.2 Működési bevételek'!F43</f>
        <v>9025339</v>
      </c>
      <c r="G18" s="11">
        <f>'2.2 Működési bevételek'!G43</f>
        <v>11879356</v>
      </c>
      <c r="H18" s="11">
        <f>'2.2 Működési bevételek'!H43</f>
        <v>11831110</v>
      </c>
    </row>
    <row r="19" spans="1:8" x14ac:dyDescent="0.25">
      <c r="A19" s="59" t="s">
        <v>579</v>
      </c>
      <c r="B19" s="11" t="s">
        <v>585</v>
      </c>
      <c r="C19" s="11"/>
      <c r="D19" s="11"/>
      <c r="E19" s="11"/>
      <c r="F19" s="11"/>
      <c r="G19" s="11">
        <f>'2.2 Működési bevételek'!G44</f>
        <v>650000</v>
      </c>
      <c r="H19" s="11">
        <f>'2.2 Működési bevételek'!H44</f>
        <v>650000</v>
      </c>
    </row>
    <row r="20" spans="1:8" x14ac:dyDescent="0.25">
      <c r="A20" s="59" t="s">
        <v>339</v>
      </c>
      <c r="B20" s="11" t="s">
        <v>346</v>
      </c>
      <c r="C20" s="11">
        <f>'2.2 Működési bevételek'!C45</f>
        <v>500000</v>
      </c>
      <c r="D20" s="11">
        <f>'2.2 Működési bevételek'!D45</f>
        <v>500000</v>
      </c>
      <c r="E20" s="11">
        <f>'2.2 Működési bevételek'!E45</f>
        <v>732040</v>
      </c>
      <c r="F20" s="11">
        <f>'2.2 Működési bevételek'!F45</f>
        <v>732040</v>
      </c>
      <c r="G20" s="11">
        <f>'2.2 Működési bevételek'!G45</f>
        <v>732040</v>
      </c>
      <c r="H20" s="11">
        <f>'2.2 Működési bevételek'!H45</f>
        <v>732040</v>
      </c>
    </row>
    <row r="21" spans="1:8" x14ac:dyDescent="0.25">
      <c r="A21" s="59" t="s">
        <v>385</v>
      </c>
      <c r="B21" s="11" t="s">
        <v>413</v>
      </c>
      <c r="C21" s="11">
        <f>'2.2 Működési bevételek'!C46</f>
        <v>0</v>
      </c>
      <c r="D21" s="11">
        <f>'2.2 Működési bevételek'!D46</f>
        <v>24776670</v>
      </c>
      <c r="E21" s="11">
        <f>'2.2 Működési bevételek'!E46</f>
        <v>24776670</v>
      </c>
      <c r="F21" s="11">
        <f>'2.2 Működési bevételek'!F46</f>
        <v>24776670</v>
      </c>
      <c r="G21" s="11">
        <f>'2.2 Működési bevételek'!G46</f>
        <v>26726670</v>
      </c>
      <c r="H21" s="11">
        <f>'2.2 Működési bevételek'!H46</f>
        <v>26726670</v>
      </c>
    </row>
    <row r="22" spans="1:8" x14ac:dyDescent="0.25">
      <c r="A22" s="59" t="s">
        <v>340</v>
      </c>
      <c r="B22" s="9" t="s">
        <v>584</v>
      </c>
      <c r="C22" s="11">
        <f>'2.2 Működési bevételek'!C49</f>
        <v>6000000</v>
      </c>
      <c r="D22" s="11">
        <f>'2.2 Működési bevételek'!D49</f>
        <v>31098722</v>
      </c>
      <c r="E22" s="11">
        <f>'2.2 Működési bevételek'!E49</f>
        <v>31098722</v>
      </c>
      <c r="F22" s="11">
        <f>'2.2 Működési bevételek'!F49</f>
        <v>31098722</v>
      </c>
      <c r="G22" s="11">
        <f>'2.2 Működési bevételek'!G49+'2.2 Működési bevételek'!G48+'2.2 Működési bevételek'!G50</f>
        <v>70181167</v>
      </c>
      <c r="H22" s="11">
        <f>'2.2 Működési bevételek'!H49+'2.2 Működési bevételek'!H48+'2.2 Működési bevételek'!H50</f>
        <v>70181167</v>
      </c>
    </row>
    <row r="23" spans="1:8" ht="15.75" x14ac:dyDescent="0.25">
      <c r="A23" s="1"/>
      <c r="B23" s="14" t="s">
        <v>94</v>
      </c>
      <c r="C23" s="14">
        <f>SUM(C8:C22)</f>
        <v>176143901</v>
      </c>
      <c r="D23" s="14">
        <f>SUM(D8:D22)</f>
        <v>282621245</v>
      </c>
      <c r="E23" s="14">
        <f>SUM(E8:E22)</f>
        <v>307412430</v>
      </c>
      <c r="F23" s="14">
        <f>SUM(F8:F22)</f>
        <v>341882620</v>
      </c>
      <c r="G23" s="14">
        <f t="shared" ref="G23:H23" si="0">SUM(G8:G22)</f>
        <v>377320224</v>
      </c>
      <c r="H23" s="14">
        <f t="shared" si="0"/>
        <v>376069548</v>
      </c>
    </row>
    <row r="31" spans="1:8" x14ac:dyDescent="0.25">
      <c r="B31" s="2"/>
      <c r="C31" s="2"/>
    </row>
  </sheetData>
  <mergeCells count="4">
    <mergeCell ref="B1:C1"/>
    <mergeCell ref="B2:C2"/>
    <mergeCell ref="B3:C3"/>
    <mergeCell ref="A7:B7"/>
  </mergeCells>
  <phoneticPr fontId="12" type="noConversion"/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"/>
  <sheetViews>
    <sheetView topLeftCell="A22" workbookViewId="0">
      <selection activeCell="J22" sqref="J22"/>
    </sheetView>
  </sheetViews>
  <sheetFormatPr defaultRowHeight="15" x14ac:dyDescent="0.25"/>
  <cols>
    <col min="1" max="1" width="23.42578125" customWidth="1"/>
    <col min="2" max="2" width="18.140625" customWidth="1"/>
    <col min="3" max="3" width="13.42578125" customWidth="1"/>
    <col min="4" max="4" width="13.5703125" customWidth="1"/>
    <col min="5" max="5" width="13.85546875" customWidth="1"/>
  </cols>
  <sheetData>
    <row r="1" spans="1:5" x14ac:dyDescent="0.25">
      <c r="A1" s="367" t="s">
        <v>20</v>
      </c>
      <c r="B1" s="367"/>
    </row>
    <row r="2" spans="1:5" x14ac:dyDescent="0.25">
      <c r="A2" s="450" t="s">
        <v>451</v>
      </c>
      <c r="B2" s="450"/>
    </row>
    <row r="3" spans="1:5" x14ac:dyDescent="0.25">
      <c r="A3" s="450" t="s">
        <v>593</v>
      </c>
      <c r="B3" s="450"/>
    </row>
    <row r="4" spans="1:5" x14ac:dyDescent="0.25">
      <c r="A4" s="71"/>
      <c r="B4" s="311" t="s">
        <v>161</v>
      </c>
    </row>
    <row r="5" spans="1:5" x14ac:dyDescent="0.25">
      <c r="A5" s="71"/>
      <c r="B5" s="311" t="s">
        <v>172</v>
      </c>
    </row>
    <row r="6" spans="1:5" x14ac:dyDescent="0.25">
      <c r="A6" s="71"/>
      <c r="B6" s="311"/>
    </row>
    <row r="7" spans="1:5" x14ac:dyDescent="0.25">
      <c r="A7" s="378" t="s">
        <v>1</v>
      </c>
      <c r="B7" s="310" t="s">
        <v>170</v>
      </c>
      <c r="C7" s="310" t="s">
        <v>170</v>
      </c>
      <c r="D7" s="310" t="s">
        <v>170</v>
      </c>
      <c r="E7" s="310" t="s">
        <v>170</v>
      </c>
    </row>
    <row r="8" spans="1:5" ht="42.75" x14ac:dyDescent="0.25">
      <c r="A8" s="379"/>
      <c r="B8" s="310" t="s">
        <v>350</v>
      </c>
      <c r="C8" s="41" t="s">
        <v>504</v>
      </c>
      <c r="D8" s="41" t="s">
        <v>505</v>
      </c>
      <c r="E8" s="41" t="s">
        <v>702</v>
      </c>
    </row>
    <row r="9" spans="1:5" x14ac:dyDescent="0.25">
      <c r="A9" s="11" t="s">
        <v>96</v>
      </c>
      <c r="B9" s="59">
        <v>7</v>
      </c>
      <c r="C9" s="59">
        <v>7</v>
      </c>
      <c r="D9" s="59">
        <v>7</v>
      </c>
      <c r="E9" s="59">
        <v>7</v>
      </c>
    </row>
    <row r="10" spans="1:5" x14ac:dyDescent="0.25">
      <c r="A10" s="13" t="s">
        <v>173</v>
      </c>
      <c r="B10" s="13">
        <v>1</v>
      </c>
      <c r="C10" s="13">
        <v>1</v>
      </c>
      <c r="D10" s="13">
        <v>1</v>
      </c>
      <c r="E10" s="13">
        <v>1</v>
      </c>
    </row>
    <row r="11" spans="1:5" x14ac:dyDescent="0.25">
      <c r="A11" s="13" t="s">
        <v>174</v>
      </c>
      <c r="B11" s="13">
        <v>6</v>
      </c>
      <c r="C11" s="13">
        <v>6</v>
      </c>
      <c r="D11" s="13">
        <v>6</v>
      </c>
      <c r="E11" s="13">
        <v>6</v>
      </c>
    </row>
    <row r="12" spans="1:5" x14ac:dyDescent="0.25">
      <c r="A12" s="11" t="s">
        <v>97</v>
      </c>
      <c r="B12" s="59">
        <v>0</v>
      </c>
      <c r="C12" s="59">
        <v>0</v>
      </c>
      <c r="D12" s="59">
        <v>0</v>
      </c>
      <c r="E12" s="59">
        <v>0</v>
      </c>
    </row>
    <row r="13" spans="1:5" x14ac:dyDescent="0.25">
      <c r="A13" s="11" t="s">
        <v>98</v>
      </c>
      <c r="B13" s="59">
        <v>1</v>
      </c>
      <c r="C13" s="59">
        <v>1</v>
      </c>
      <c r="D13" s="59">
        <v>1</v>
      </c>
      <c r="E13" s="59">
        <v>1</v>
      </c>
    </row>
    <row r="14" spans="1:5" x14ac:dyDescent="0.25">
      <c r="A14" s="11" t="s">
        <v>57</v>
      </c>
      <c r="B14" s="59">
        <v>1</v>
      </c>
      <c r="C14" s="59">
        <v>1</v>
      </c>
      <c r="D14" s="59">
        <v>1</v>
      </c>
      <c r="E14" s="59">
        <v>1</v>
      </c>
    </row>
    <row r="15" spans="1:5" x14ac:dyDescent="0.25">
      <c r="A15" s="11" t="s">
        <v>99</v>
      </c>
      <c r="B15" s="59">
        <v>1</v>
      </c>
      <c r="C15" s="59">
        <v>1</v>
      </c>
      <c r="D15" s="59">
        <v>1</v>
      </c>
      <c r="E15" s="59">
        <v>1</v>
      </c>
    </row>
    <row r="16" spans="1:5" x14ac:dyDescent="0.25">
      <c r="A16" s="11" t="s">
        <v>100</v>
      </c>
      <c r="B16" s="59">
        <v>1</v>
      </c>
      <c r="C16" s="59">
        <v>1</v>
      </c>
      <c r="D16" s="59">
        <v>1</v>
      </c>
      <c r="E16" s="59">
        <v>1</v>
      </c>
    </row>
    <row r="17" spans="1:5" x14ac:dyDescent="0.25">
      <c r="A17" s="11" t="s">
        <v>101</v>
      </c>
      <c r="B17" s="59">
        <v>43</v>
      </c>
      <c r="C17" s="59">
        <v>43</v>
      </c>
      <c r="D17" s="59">
        <v>41</v>
      </c>
      <c r="E17" s="59">
        <v>41</v>
      </c>
    </row>
    <row r="18" spans="1:5" x14ac:dyDescent="0.25">
      <c r="A18" s="11" t="s">
        <v>102</v>
      </c>
      <c r="B18" s="59">
        <v>0</v>
      </c>
      <c r="C18" s="59">
        <v>0</v>
      </c>
      <c r="D18" s="59">
        <v>0</v>
      </c>
      <c r="E18" s="59">
        <v>0</v>
      </c>
    </row>
    <row r="19" spans="1:5" x14ac:dyDescent="0.25">
      <c r="A19" s="51" t="s">
        <v>84</v>
      </c>
      <c r="B19" s="59">
        <v>12</v>
      </c>
      <c r="C19" s="59">
        <v>12</v>
      </c>
      <c r="D19" s="59">
        <v>12</v>
      </c>
      <c r="E19" s="59">
        <v>12</v>
      </c>
    </row>
    <row r="20" spans="1:5" x14ac:dyDescent="0.25">
      <c r="A20" s="53" t="s">
        <v>178</v>
      </c>
      <c r="B20" s="13">
        <v>1</v>
      </c>
      <c r="C20" s="13">
        <v>1</v>
      </c>
      <c r="D20" s="13">
        <v>1</v>
      </c>
      <c r="E20" s="13">
        <v>1</v>
      </c>
    </row>
    <row r="21" spans="1:5" x14ac:dyDescent="0.25">
      <c r="A21" s="53" t="s">
        <v>179</v>
      </c>
      <c r="B21" s="13">
        <v>5</v>
      </c>
      <c r="C21" s="13">
        <v>5</v>
      </c>
      <c r="D21" s="13">
        <v>5</v>
      </c>
      <c r="E21" s="13">
        <v>5</v>
      </c>
    </row>
    <row r="22" spans="1:5" x14ac:dyDescent="0.25">
      <c r="A22" s="53" t="s">
        <v>180</v>
      </c>
      <c r="B22" s="13">
        <v>4</v>
      </c>
      <c r="C22" s="13">
        <v>4</v>
      </c>
      <c r="D22" s="13">
        <v>4</v>
      </c>
      <c r="E22" s="13">
        <v>4</v>
      </c>
    </row>
    <row r="23" spans="1:5" x14ac:dyDescent="0.25">
      <c r="A23" s="53" t="s">
        <v>181</v>
      </c>
      <c r="B23" s="13">
        <v>2</v>
      </c>
      <c r="C23" s="13">
        <v>2</v>
      </c>
      <c r="D23" s="13">
        <v>2</v>
      </c>
      <c r="E23" s="13">
        <v>2</v>
      </c>
    </row>
    <row r="24" spans="1:5" x14ac:dyDescent="0.25">
      <c r="A24" s="51" t="s">
        <v>169</v>
      </c>
      <c r="B24" s="59">
        <v>10</v>
      </c>
      <c r="C24" s="59">
        <v>10</v>
      </c>
      <c r="D24" s="59">
        <v>11</v>
      </c>
      <c r="E24" s="59">
        <v>11</v>
      </c>
    </row>
    <row r="25" spans="1:5" x14ac:dyDescent="0.25">
      <c r="A25" s="53" t="s">
        <v>176</v>
      </c>
      <c r="B25" s="13">
        <v>1</v>
      </c>
      <c r="C25" s="13">
        <v>1</v>
      </c>
      <c r="D25" s="13">
        <v>1</v>
      </c>
      <c r="E25" s="13">
        <v>1</v>
      </c>
    </row>
    <row r="26" spans="1:5" x14ac:dyDescent="0.25">
      <c r="A26" s="53" t="s">
        <v>175</v>
      </c>
      <c r="B26" s="13">
        <v>3</v>
      </c>
      <c r="C26" s="13">
        <v>3</v>
      </c>
      <c r="D26" s="13">
        <v>3</v>
      </c>
      <c r="E26" s="13">
        <v>3</v>
      </c>
    </row>
    <row r="27" spans="1:5" x14ac:dyDescent="0.25">
      <c r="A27" s="53" t="s">
        <v>177</v>
      </c>
      <c r="B27" s="13">
        <v>2</v>
      </c>
      <c r="C27" s="13">
        <v>2</v>
      </c>
      <c r="D27" s="13">
        <v>2</v>
      </c>
      <c r="E27" s="13">
        <v>2</v>
      </c>
    </row>
    <row r="28" spans="1:5" x14ac:dyDescent="0.25">
      <c r="A28" s="53" t="s">
        <v>452</v>
      </c>
      <c r="B28" s="13">
        <v>4</v>
      </c>
      <c r="C28" s="13">
        <v>4</v>
      </c>
      <c r="D28" s="13">
        <v>5</v>
      </c>
      <c r="E28" s="13">
        <v>5</v>
      </c>
    </row>
    <row r="29" spans="1:5" x14ac:dyDescent="0.25">
      <c r="A29" s="52" t="s">
        <v>114</v>
      </c>
      <c r="B29" s="16">
        <f>SUM(B9+B12+B13+B14+B15+B16+B17+B18+B19+B24)</f>
        <v>76</v>
      </c>
      <c r="C29" s="16">
        <f>SUM(C9+C12+C13+C14+C15+C16+C17+C18+C19+C24)</f>
        <v>76</v>
      </c>
      <c r="D29" s="16">
        <f>SUM(D9+D12+D13+D14+D15+D16+D17+D18+D19+D24)</f>
        <v>75</v>
      </c>
      <c r="E29" s="16">
        <f>SUM(E9+E12+E13+E14+E15+E16+E17+E18+E19+E24)</f>
        <v>75</v>
      </c>
    </row>
  </sheetData>
  <mergeCells count="4">
    <mergeCell ref="A1:B1"/>
    <mergeCell ref="A2:B2"/>
    <mergeCell ref="A7:A8"/>
    <mergeCell ref="A3:B3"/>
  </mergeCell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4"/>
  <sheetViews>
    <sheetView topLeftCell="B34" workbookViewId="0">
      <selection activeCell="H38" sqref="H38"/>
    </sheetView>
  </sheetViews>
  <sheetFormatPr defaultRowHeight="15" x14ac:dyDescent="0.25"/>
  <cols>
    <col min="2" max="2" width="45.140625" customWidth="1"/>
    <col min="3" max="3" width="26.7109375" customWidth="1"/>
  </cols>
  <sheetData>
    <row r="1" spans="1:3" x14ac:dyDescent="0.25">
      <c r="B1" s="308" t="s">
        <v>20</v>
      </c>
      <c r="C1" s="71"/>
    </row>
    <row r="2" spans="1:3" x14ac:dyDescent="0.25">
      <c r="B2" s="314" t="s">
        <v>607</v>
      </c>
      <c r="C2" s="71"/>
    </row>
    <row r="3" spans="1:3" x14ac:dyDescent="0.25">
      <c r="B3" s="314" t="s">
        <v>591</v>
      </c>
      <c r="C3" s="71"/>
    </row>
    <row r="4" spans="1:3" x14ac:dyDescent="0.25">
      <c r="B4" s="71"/>
      <c r="C4" s="312" t="s">
        <v>608</v>
      </c>
    </row>
    <row r="5" spans="1:3" x14ac:dyDescent="0.25">
      <c r="B5" s="71"/>
      <c r="C5" s="71"/>
    </row>
    <row r="6" spans="1:3" x14ac:dyDescent="0.25">
      <c r="B6" s="71"/>
      <c r="C6" s="312" t="s">
        <v>388</v>
      </c>
    </row>
    <row r="7" spans="1:3" x14ac:dyDescent="0.25">
      <c r="A7" s="364" t="s">
        <v>1</v>
      </c>
      <c r="B7" s="365"/>
      <c r="C7" s="316" t="s">
        <v>609</v>
      </c>
    </row>
    <row r="8" spans="1:3" x14ac:dyDescent="0.25">
      <c r="A8" s="59"/>
      <c r="B8" s="11" t="s">
        <v>610</v>
      </c>
      <c r="C8" s="59"/>
    </row>
    <row r="9" spans="1:3" x14ac:dyDescent="0.25">
      <c r="A9" s="59" t="s">
        <v>611</v>
      </c>
      <c r="B9" s="11" t="s">
        <v>612</v>
      </c>
      <c r="C9" s="59">
        <v>1354813</v>
      </c>
    </row>
    <row r="10" spans="1:3" x14ac:dyDescent="0.25">
      <c r="A10" s="59" t="s">
        <v>613</v>
      </c>
      <c r="B10" s="11" t="s">
        <v>614</v>
      </c>
      <c r="C10" s="11">
        <v>962468498</v>
      </c>
    </row>
    <row r="11" spans="1:3" x14ac:dyDescent="0.25">
      <c r="A11" s="59" t="s">
        <v>615</v>
      </c>
      <c r="B11" s="11" t="s">
        <v>616</v>
      </c>
      <c r="C11" s="11">
        <v>39669336</v>
      </c>
    </row>
    <row r="12" spans="1:3" x14ac:dyDescent="0.25">
      <c r="A12" s="59" t="s">
        <v>617</v>
      </c>
      <c r="B12" s="11" t="s">
        <v>618</v>
      </c>
      <c r="C12" s="11">
        <v>7052327</v>
      </c>
    </row>
    <row r="13" spans="1:3" x14ac:dyDescent="0.25">
      <c r="A13" s="60" t="s">
        <v>619</v>
      </c>
      <c r="B13" s="13" t="s">
        <v>620</v>
      </c>
      <c r="C13" s="60">
        <v>1009190161</v>
      </c>
    </row>
    <row r="14" spans="1:3" x14ac:dyDescent="0.25">
      <c r="A14" s="60" t="s">
        <v>621</v>
      </c>
      <c r="B14" s="13" t="s">
        <v>622</v>
      </c>
      <c r="C14" s="60">
        <v>60000</v>
      </c>
    </row>
    <row r="15" spans="1:3" x14ac:dyDescent="0.25">
      <c r="A15" s="61" t="s">
        <v>623</v>
      </c>
      <c r="B15" s="16" t="s">
        <v>624</v>
      </c>
      <c r="C15" s="61">
        <v>1010604974</v>
      </c>
    </row>
    <row r="16" spans="1:3" x14ac:dyDescent="0.25">
      <c r="A16" s="60" t="s">
        <v>625</v>
      </c>
      <c r="B16" s="13" t="s">
        <v>626</v>
      </c>
      <c r="C16" s="60">
        <v>0</v>
      </c>
    </row>
    <row r="17" spans="1:3" x14ac:dyDescent="0.25">
      <c r="A17" s="60" t="s">
        <v>627</v>
      </c>
      <c r="B17" s="13" t="s">
        <v>628</v>
      </c>
      <c r="C17" s="60">
        <v>35000000</v>
      </c>
    </row>
    <row r="18" spans="1:3" x14ac:dyDescent="0.25">
      <c r="A18" s="61" t="s">
        <v>629</v>
      </c>
      <c r="B18" s="16" t="s">
        <v>630</v>
      </c>
      <c r="C18" s="61">
        <v>35000000</v>
      </c>
    </row>
    <row r="19" spans="1:3" x14ac:dyDescent="0.25">
      <c r="A19" s="61" t="s">
        <v>631</v>
      </c>
      <c r="B19" s="16" t="s">
        <v>632</v>
      </c>
      <c r="C19" s="61">
        <v>56190699</v>
      </c>
    </row>
    <row r="20" spans="1:3" x14ac:dyDescent="0.25">
      <c r="A20" s="60" t="s">
        <v>633</v>
      </c>
      <c r="B20" s="53" t="s">
        <v>634</v>
      </c>
      <c r="C20" s="60">
        <v>1250676</v>
      </c>
    </row>
    <row r="21" spans="1:3" x14ac:dyDescent="0.25">
      <c r="A21" s="60" t="s">
        <v>635</v>
      </c>
      <c r="B21" s="53" t="s">
        <v>636</v>
      </c>
      <c r="C21" s="60">
        <v>0</v>
      </c>
    </row>
    <row r="22" spans="1:3" x14ac:dyDescent="0.25">
      <c r="A22" s="60" t="s">
        <v>637</v>
      </c>
      <c r="B22" s="53" t="s">
        <v>638</v>
      </c>
      <c r="C22" s="13">
        <v>250000</v>
      </c>
    </row>
    <row r="23" spans="1:3" x14ac:dyDescent="0.25">
      <c r="A23" s="61" t="s">
        <v>639</v>
      </c>
      <c r="B23" s="52" t="s">
        <v>640</v>
      </c>
      <c r="C23" s="16">
        <v>1500676</v>
      </c>
    </row>
    <row r="24" spans="1:3" x14ac:dyDescent="0.25">
      <c r="A24" s="60" t="s">
        <v>641</v>
      </c>
      <c r="B24" s="53" t="s">
        <v>642</v>
      </c>
      <c r="C24" s="13">
        <v>5498000</v>
      </c>
    </row>
    <row r="25" spans="1:3" x14ac:dyDescent="0.25">
      <c r="A25" s="60" t="s">
        <v>643</v>
      </c>
      <c r="B25" s="53" t="s">
        <v>644</v>
      </c>
      <c r="C25" s="13">
        <v>-2203997</v>
      </c>
    </row>
    <row r="26" spans="1:3" x14ac:dyDescent="0.25">
      <c r="A26" s="60" t="s">
        <v>645</v>
      </c>
      <c r="B26" s="53" t="s">
        <v>646</v>
      </c>
      <c r="C26" s="13">
        <v>0</v>
      </c>
    </row>
    <row r="27" spans="1:3" x14ac:dyDescent="0.25">
      <c r="A27" s="61" t="s">
        <v>647</v>
      </c>
      <c r="B27" s="52" t="s">
        <v>648</v>
      </c>
      <c r="C27" s="16">
        <v>3294003</v>
      </c>
    </row>
    <row r="28" spans="1:3" x14ac:dyDescent="0.25">
      <c r="A28" s="61" t="s">
        <v>649</v>
      </c>
      <c r="B28" s="52" t="s">
        <v>650</v>
      </c>
      <c r="C28" s="16">
        <v>54857</v>
      </c>
    </row>
    <row r="29" spans="1:3" x14ac:dyDescent="0.25">
      <c r="A29" s="59"/>
      <c r="B29" s="317" t="s">
        <v>651</v>
      </c>
      <c r="C29" s="12">
        <v>1106645209</v>
      </c>
    </row>
    <row r="30" spans="1:3" x14ac:dyDescent="0.25">
      <c r="A30" s="59"/>
      <c r="B30" s="51" t="s">
        <v>652</v>
      </c>
      <c r="C30" s="13"/>
    </row>
    <row r="31" spans="1:3" x14ac:dyDescent="0.25">
      <c r="A31" s="60" t="s">
        <v>653</v>
      </c>
      <c r="B31" s="53" t="s">
        <v>654</v>
      </c>
      <c r="C31" s="60">
        <v>1275183529</v>
      </c>
    </row>
    <row r="32" spans="1:3" x14ac:dyDescent="0.25">
      <c r="A32" s="60" t="s">
        <v>655</v>
      </c>
      <c r="B32" s="53" t="s">
        <v>656</v>
      </c>
      <c r="C32" s="60">
        <v>-133212123</v>
      </c>
    </row>
    <row r="33" spans="1:3" x14ac:dyDescent="0.25">
      <c r="A33" s="60" t="s">
        <v>657</v>
      </c>
      <c r="B33" s="53" t="s">
        <v>658</v>
      </c>
      <c r="C33" s="13">
        <v>26740625</v>
      </c>
    </row>
    <row r="34" spans="1:3" x14ac:dyDescent="0.25">
      <c r="A34" s="60" t="s">
        <v>659</v>
      </c>
      <c r="B34" s="53" t="s">
        <v>660</v>
      </c>
      <c r="C34" s="13">
        <v>-125225441</v>
      </c>
    </row>
    <row r="35" spans="1:3" x14ac:dyDescent="0.25">
      <c r="A35" s="60" t="s">
        <v>661</v>
      </c>
      <c r="B35" s="53" t="s">
        <v>662</v>
      </c>
      <c r="C35" s="13">
        <v>19441301</v>
      </c>
    </row>
    <row r="36" spans="1:3" x14ac:dyDescent="0.25">
      <c r="A36" s="61" t="s">
        <v>663</v>
      </c>
      <c r="B36" s="52" t="s">
        <v>664</v>
      </c>
      <c r="C36" s="16">
        <v>1062927891</v>
      </c>
    </row>
    <row r="37" spans="1:3" x14ac:dyDescent="0.25">
      <c r="A37" s="59" t="s">
        <v>665</v>
      </c>
      <c r="B37" s="51" t="s">
        <v>666</v>
      </c>
      <c r="C37" s="11">
        <v>569098</v>
      </c>
    </row>
    <row r="38" spans="1:3" ht="30" x14ac:dyDescent="0.25">
      <c r="A38" s="59" t="s">
        <v>667</v>
      </c>
      <c r="B38" s="74" t="s">
        <v>668</v>
      </c>
      <c r="C38" s="11">
        <v>565204</v>
      </c>
    </row>
    <row r="39" spans="1:3" ht="30" x14ac:dyDescent="0.25">
      <c r="A39" s="59" t="s">
        <v>669</v>
      </c>
      <c r="B39" s="74" t="s">
        <v>670</v>
      </c>
      <c r="C39" s="11">
        <v>4082445</v>
      </c>
    </row>
    <row r="40" spans="1:3" ht="30" x14ac:dyDescent="0.25">
      <c r="A40" s="318" t="s">
        <v>671</v>
      </c>
      <c r="B40" s="319" t="s">
        <v>672</v>
      </c>
      <c r="C40" s="60">
        <v>4647649</v>
      </c>
    </row>
    <row r="41" spans="1:3" x14ac:dyDescent="0.25">
      <c r="A41" s="60" t="s">
        <v>673</v>
      </c>
      <c r="B41" s="60" t="s">
        <v>674</v>
      </c>
      <c r="C41" s="60">
        <v>2219371</v>
      </c>
    </row>
    <row r="42" spans="1:3" x14ac:dyDescent="0.25">
      <c r="A42" s="61" t="s">
        <v>675</v>
      </c>
      <c r="B42" s="61" t="s">
        <v>676</v>
      </c>
      <c r="C42" s="61">
        <v>7436118</v>
      </c>
    </row>
    <row r="43" spans="1:3" x14ac:dyDescent="0.25">
      <c r="A43" s="61" t="s">
        <v>677</v>
      </c>
      <c r="B43" s="61" t="s">
        <v>678</v>
      </c>
      <c r="C43" s="61">
        <v>36281200</v>
      </c>
    </row>
    <row r="44" spans="1:3" x14ac:dyDescent="0.25">
      <c r="A44" s="59"/>
      <c r="B44" s="64" t="s">
        <v>679</v>
      </c>
      <c r="C44" s="64">
        <v>1106645209</v>
      </c>
    </row>
  </sheetData>
  <mergeCells count="1">
    <mergeCell ref="A7:B7"/>
  </mergeCells>
  <pageMargins left="0.7" right="0.7" top="0.75" bottom="0.75" header="0.3" footer="0.3"/>
  <pageSetup paperSize="9" orientation="portrait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7"/>
  <sheetViews>
    <sheetView workbookViewId="0">
      <selection activeCell="I21" sqref="I21"/>
    </sheetView>
  </sheetViews>
  <sheetFormatPr defaultRowHeight="15" x14ac:dyDescent="0.25"/>
  <cols>
    <col min="1" max="1" width="12.85546875" customWidth="1"/>
    <col min="2" max="2" width="31.7109375" customWidth="1"/>
    <col min="3" max="3" width="17" customWidth="1"/>
  </cols>
  <sheetData>
    <row r="1" spans="1:3" x14ac:dyDescent="0.25">
      <c r="B1" s="308" t="s">
        <v>20</v>
      </c>
      <c r="C1" s="71"/>
    </row>
    <row r="2" spans="1:3" x14ac:dyDescent="0.25">
      <c r="B2" s="314" t="s">
        <v>680</v>
      </c>
      <c r="C2" s="71"/>
    </row>
    <row r="3" spans="1:3" x14ac:dyDescent="0.25">
      <c r="B3" s="314" t="s">
        <v>591</v>
      </c>
      <c r="C3" s="71"/>
    </row>
    <row r="4" spans="1:3" x14ac:dyDescent="0.25">
      <c r="B4" s="71"/>
      <c r="C4" s="312" t="s">
        <v>681</v>
      </c>
    </row>
    <row r="5" spans="1:3" x14ac:dyDescent="0.25">
      <c r="B5" s="71"/>
      <c r="C5" s="71"/>
    </row>
    <row r="6" spans="1:3" x14ac:dyDescent="0.25">
      <c r="B6" s="71"/>
      <c r="C6" s="312" t="s">
        <v>388</v>
      </c>
    </row>
    <row r="7" spans="1:3" x14ac:dyDescent="0.25">
      <c r="A7" s="451" t="s">
        <v>682</v>
      </c>
      <c r="B7" s="452"/>
      <c r="C7" s="453"/>
    </row>
    <row r="8" spans="1:3" x14ac:dyDescent="0.25">
      <c r="A8" s="320" t="s">
        <v>683</v>
      </c>
      <c r="B8" s="1" t="s">
        <v>684</v>
      </c>
      <c r="C8" s="1">
        <v>376069548</v>
      </c>
    </row>
    <row r="9" spans="1:3" x14ac:dyDescent="0.25">
      <c r="A9" s="320" t="s">
        <v>685</v>
      </c>
      <c r="B9" s="1" t="s">
        <v>686</v>
      </c>
      <c r="C9" s="1">
        <v>321848220</v>
      </c>
    </row>
    <row r="10" spans="1:3" x14ac:dyDescent="0.25">
      <c r="A10" s="1" t="s">
        <v>687</v>
      </c>
      <c r="B10" s="1" t="s">
        <v>688</v>
      </c>
      <c r="C10" s="321">
        <f>C8-C9</f>
        <v>54221328</v>
      </c>
    </row>
    <row r="11" spans="1:3" x14ac:dyDescent="0.25">
      <c r="A11" s="454" t="s">
        <v>689</v>
      </c>
      <c r="B11" s="455"/>
      <c r="C11" s="456"/>
    </row>
    <row r="12" spans="1:3" x14ac:dyDescent="0.25">
      <c r="A12" s="320">
        <v>3311</v>
      </c>
      <c r="B12" s="1" t="s">
        <v>632</v>
      </c>
      <c r="C12" s="1">
        <v>56190699</v>
      </c>
    </row>
    <row r="13" spans="1:3" x14ac:dyDescent="0.25">
      <c r="A13" s="320" t="s">
        <v>690</v>
      </c>
      <c r="B13" s="1" t="s">
        <v>691</v>
      </c>
      <c r="C13" s="1">
        <v>0</v>
      </c>
    </row>
    <row r="14" spans="1:3" x14ac:dyDescent="0.25">
      <c r="A14" s="320">
        <v>366</v>
      </c>
      <c r="B14" s="1" t="s">
        <v>692</v>
      </c>
      <c r="C14" s="1">
        <v>250000</v>
      </c>
    </row>
    <row r="15" spans="1:3" x14ac:dyDescent="0.25">
      <c r="A15" s="322">
        <v>3661</v>
      </c>
      <c r="B15" s="323" t="s">
        <v>693</v>
      </c>
      <c r="C15" s="1">
        <v>0</v>
      </c>
    </row>
    <row r="16" spans="1:3" x14ac:dyDescent="0.25">
      <c r="A16" s="320">
        <v>367</v>
      </c>
      <c r="B16" s="1" t="s">
        <v>694</v>
      </c>
      <c r="C16" s="1">
        <v>2219371</v>
      </c>
    </row>
    <row r="17" spans="1:3" x14ac:dyDescent="0.25">
      <c r="A17" s="320" t="s">
        <v>695</v>
      </c>
      <c r="B17" s="1" t="s">
        <v>696</v>
      </c>
      <c r="C17" s="321">
        <f>C12+C13+C14+C15-C16</f>
        <v>54221328</v>
      </c>
    </row>
  </sheetData>
  <mergeCells count="2">
    <mergeCell ref="A7:C7"/>
    <mergeCell ref="A11:C11"/>
  </mergeCells>
  <pageMargins left="0.7" right="0.7" top="0.75" bottom="0.75" header="0.3" footer="0.3"/>
  <pageSetup paperSize="9" orientation="portrait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"/>
  <sheetViews>
    <sheetView topLeftCell="A16" workbookViewId="0">
      <selection activeCell="F20" sqref="F20"/>
    </sheetView>
  </sheetViews>
  <sheetFormatPr defaultRowHeight="15" x14ac:dyDescent="0.25"/>
  <cols>
    <col min="1" max="1" width="30.7109375" customWidth="1"/>
    <col min="2" max="2" width="18.140625" customWidth="1"/>
    <col min="3" max="3" width="13.42578125" customWidth="1"/>
    <col min="4" max="4" width="13.5703125" customWidth="1"/>
  </cols>
  <sheetData>
    <row r="1" spans="1:4" x14ac:dyDescent="0.25">
      <c r="A1" s="367" t="s">
        <v>20</v>
      </c>
      <c r="B1" s="367"/>
    </row>
    <row r="2" spans="1:4" x14ac:dyDescent="0.25">
      <c r="A2" s="450" t="s">
        <v>451</v>
      </c>
      <c r="B2" s="450"/>
    </row>
    <row r="3" spans="1:4" x14ac:dyDescent="0.25">
      <c r="A3" s="146"/>
      <c r="B3" s="146"/>
    </row>
    <row r="4" spans="1:4" x14ac:dyDescent="0.25">
      <c r="A4" s="71"/>
      <c r="B4" s="127" t="s">
        <v>171</v>
      </c>
    </row>
    <row r="5" spans="1:4" x14ac:dyDescent="0.25">
      <c r="A5" s="71"/>
      <c r="B5" s="127" t="s">
        <v>172</v>
      </c>
    </row>
    <row r="6" spans="1:4" x14ac:dyDescent="0.25">
      <c r="A6" s="71"/>
      <c r="B6" s="127"/>
    </row>
    <row r="7" spans="1:4" x14ac:dyDescent="0.25">
      <c r="A7" s="378" t="s">
        <v>1</v>
      </c>
      <c r="B7" s="154" t="s">
        <v>170</v>
      </c>
      <c r="C7" s="154" t="s">
        <v>170</v>
      </c>
      <c r="D7" s="269" t="s">
        <v>170</v>
      </c>
    </row>
    <row r="8" spans="1:4" ht="45.75" customHeight="1" x14ac:dyDescent="0.25">
      <c r="A8" s="379"/>
      <c r="B8" s="154" t="s">
        <v>350</v>
      </c>
      <c r="C8" s="41" t="s">
        <v>504</v>
      </c>
      <c r="D8" s="41" t="s">
        <v>505</v>
      </c>
    </row>
    <row r="9" spans="1:4" x14ac:dyDescent="0.25">
      <c r="A9" s="11" t="s">
        <v>96</v>
      </c>
      <c r="B9" s="59">
        <v>7</v>
      </c>
      <c r="C9" s="59">
        <v>7</v>
      </c>
      <c r="D9" s="59">
        <v>7</v>
      </c>
    </row>
    <row r="10" spans="1:4" x14ac:dyDescent="0.25">
      <c r="A10" s="13" t="s">
        <v>173</v>
      </c>
      <c r="B10" s="13">
        <v>1</v>
      </c>
      <c r="C10" s="13">
        <v>1</v>
      </c>
      <c r="D10" s="13">
        <v>1</v>
      </c>
    </row>
    <row r="11" spans="1:4" x14ac:dyDescent="0.25">
      <c r="A11" s="13" t="s">
        <v>174</v>
      </c>
      <c r="B11" s="13">
        <v>6</v>
      </c>
      <c r="C11" s="13">
        <v>6</v>
      </c>
      <c r="D11" s="13">
        <v>6</v>
      </c>
    </row>
    <row r="12" spans="1:4" x14ac:dyDescent="0.25">
      <c r="A12" s="11" t="s">
        <v>97</v>
      </c>
      <c r="B12" s="59">
        <v>0</v>
      </c>
      <c r="C12" s="59">
        <v>0</v>
      </c>
      <c r="D12" s="59">
        <v>0</v>
      </c>
    </row>
    <row r="13" spans="1:4" x14ac:dyDescent="0.25">
      <c r="A13" s="11" t="s">
        <v>98</v>
      </c>
      <c r="B13" s="59">
        <v>1</v>
      </c>
      <c r="C13" s="59">
        <v>1</v>
      </c>
      <c r="D13" s="59">
        <v>1</v>
      </c>
    </row>
    <row r="14" spans="1:4" x14ac:dyDescent="0.25">
      <c r="A14" s="11" t="s">
        <v>57</v>
      </c>
      <c r="B14" s="59">
        <v>1</v>
      </c>
      <c r="C14" s="59">
        <v>1</v>
      </c>
      <c r="D14" s="59">
        <v>1</v>
      </c>
    </row>
    <row r="15" spans="1:4" x14ac:dyDescent="0.25">
      <c r="A15" s="11" t="s">
        <v>99</v>
      </c>
      <c r="B15" s="59">
        <v>1</v>
      </c>
      <c r="C15" s="59">
        <v>1</v>
      </c>
      <c r="D15" s="59">
        <v>1</v>
      </c>
    </row>
    <row r="16" spans="1:4" x14ac:dyDescent="0.25">
      <c r="A16" s="11" t="s">
        <v>100</v>
      </c>
      <c r="B16" s="59">
        <v>1</v>
      </c>
      <c r="C16" s="59">
        <v>1</v>
      </c>
      <c r="D16" s="59">
        <v>1</v>
      </c>
    </row>
    <row r="17" spans="1:4" x14ac:dyDescent="0.25">
      <c r="A17" s="11" t="s">
        <v>101</v>
      </c>
      <c r="B17" s="59">
        <v>43</v>
      </c>
      <c r="C17" s="59">
        <v>43</v>
      </c>
      <c r="D17" s="59">
        <v>41</v>
      </c>
    </row>
    <row r="18" spans="1:4" x14ac:dyDescent="0.25">
      <c r="A18" s="11" t="s">
        <v>102</v>
      </c>
      <c r="B18" s="59">
        <v>0</v>
      </c>
      <c r="C18" s="59">
        <v>0</v>
      </c>
      <c r="D18" s="59">
        <v>0</v>
      </c>
    </row>
    <row r="19" spans="1:4" x14ac:dyDescent="0.25">
      <c r="A19" s="51" t="s">
        <v>84</v>
      </c>
      <c r="B19" s="59">
        <v>12</v>
      </c>
      <c r="C19" s="59">
        <v>12</v>
      </c>
      <c r="D19" s="59">
        <v>12</v>
      </c>
    </row>
    <row r="20" spans="1:4" s="54" customFormat="1" x14ac:dyDescent="0.25">
      <c r="A20" s="53" t="s">
        <v>178</v>
      </c>
      <c r="B20" s="13">
        <v>1</v>
      </c>
      <c r="C20" s="13">
        <v>1</v>
      </c>
      <c r="D20" s="13">
        <v>1</v>
      </c>
    </row>
    <row r="21" spans="1:4" s="54" customFormat="1" x14ac:dyDescent="0.25">
      <c r="A21" s="53" t="s">
        <v>179</v>
      </c>
      <c r="B21" s="13">
        <v>5</v>
      </c>
      <c r="C21" s="13">
        <v>5</v>
      </c>
      <c r="D21" s="13">
        <v>5</v>
      </c>
    </row>
    <row r="22" spans="1:4" s="54" customFormat="1" x14ac:dyDescent="0.25">
      <c r="A22" s="53" t="s">
        <v>180</v>
      </c>
      <c r="B22" s="13">
        <v>4</v>
      </c>
      <c r="C22" s="13">
        <v>4</v>
      </c>
      <c r="D22" s="13">
        <v>4</v>
      </c>
    </row>
    <row r="23" spans="1:4" s="54" customFormat="1" x14ac:dyDescent="0.25">
      <c r="A23" s="53" t="s">
        <v>181</v>
      </c>
      <c r="B23" s="13">
        <v>2</v>
      </c>
      <c r="C23" s="13">
        <v>2</v>
      </c>
      <c r="D23" s="13">
        <v>2</v>
      </c>
    </row>
    <row r="24" spans="1:4" x14ac:dyDescent="0.25">
      <c r="A24" s="51" t="s">
        <v>169</v>
      </c>
      <c r="B24" s="59">
        <v>10</v>
      </c>
      <c r="C24" s="59">
        <v>10</v>
      </c>
      <c r="D24" s="59">
        <v>11</v>
      </c>
    </row>
    <row r="25" spans="1:4" s="54" customFormat="1" x14ac:dyDescent="0.25">
      <c r="A25" s="53" t="s">
        <v>176</v>
      </c>
      <c r="B25" s="13">
        <v>1</v>
      </c>
      <c r="C25" s="13">
        <v>1</v>
      </c>
      <c r="D25" s="13">
        <v>1</v>
      </c>
    </row>
    <row r="26" spans="1:4" s="54" customFormat="1" x14ac:dyDescent="0.25">
      <c r="A26" s="53" t="s">
        <v>175</v>
      </c>
      <c r="B26" s="13">
        <v>3</v>
      </c>
      <c r="C26" s="13">
        <v>3</v>
      </c>
      <c r="D26" s="13">
        <v>3</v>
      </c>
    </row>
    <row r="27" spans="1:4" s="54" customFormat="1" x14ac:dyDescent="0.25">
      <c r="A27" s="53" t="s">
        <v>177</v>
      </c>
      <c r="B27" s="13">
        <v>2</v>
      </c>
      <c r="C27" s="13">
        <v>2</v>
      </c>
      <c r="D27" s="13">
        <v>2</v>
      </c>
    </row>
    <row r="28" spans="1:4" s="54" customFormat="1" x14ac:dyDescent="0.25">
      <c r="A28" s="53" t="s">
        <v>452</v>
      </c>
      <c r="B28" s="13">
        <v>4</v>
      </c>
      <c r="C28" s="13">
        <v>4</v>
      </c>
      <c r="D28" s="13">
        <v>5</v>
      </c>
    </row>
    <row r="29" spans="1:4" x14ac:dyDescent="0.25">
      <c r="A29" s="52" t="s">
        <v>114</v>
      </c>
      <c r="B29" s="16">
        <f>SUM(B9+B12+B13+B14+B15+B16+B17+B18+B19+B24)</f>
        <v>76</v>
      </c>
      <c r="C29" s="16">
        <f>SUM(C9+C12+C13+C14+C15+C16+C17+C18+C19+C24)</f>
        <v>76</v>
      </c>
      <c r="D29" s="16">
        <f>SUM(D9+D12+D13+D14+D15+D16+D17+D18+D19+D24)</f>
        <v>75</v>
      </c>
    </row>
  </sheetData>
  <mergeCells count="3">
    <mergeCell ref="A1:B1"/>
    <mergeCell ref="A2:B2"/>
    <mergeCell ref="A7:A8"/>
  </mergeCells>
  <phoneticPr fontId="12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topLeftCell="B1" workbookViewId="0">
      <selection activeCell="H49" sqref="H49"/>
    </sheetView>
  </sheetViews>
  <sheetFormatPr defaultRowHeight="15" x14ac:dyDescent="0.25"/>
  <cols>
    <col min="2" max="2" width="45" customWidth="1"/>
    <col min="3" max="3" width="12.28515625" customWidth="1"/>
    <col min="4" max="11" width="12.42578125" customWidth="1"/>
  </cols>
  <sheetData>
    <row r="1" spans="1:12" ht="15.75" x14ac:dyDescent="0.25">
      <c r="A1" s="367" t="s">
        <v>44</v>
      </c>
      <c r="B1" s="367"/>
      <c r="C1" s="367"/>
      <c r="D1" s="367"/>
      <c r="E1" s="367"/>
      <c r="F1" s="367"/>
      <c r="G1" s="367"/>
      <c r="H1" s="367"/>
      <c r="I1" s="46"/>
      <c r="J1" s="46"/>
      <c r="K1" s="46"/>
      <c r="L1" s="6"/>
    </row>
    <row r="2" spans="1:12" x14ac:dyDescent="0.25">
      <c r="A2" s="366" t="s">
        <v>597</v>
      </c>
      <c r="B2" s="366"/>
      <c r="C2" s="366"/>
      <c r="D2" s="366"/>
      <c r="E2" s="366"/>
      <c r="F2" s="366"/>
      <c r="G2" s="366"/>
      <c r="H2" s="366"/>
      <c r="I2" s="77"/>
      <c r="J2" s="77"/>
      <c r="K2" s="77"/>
      <c r="L2" s="6"/>
    </row>
    <row r="3" spans="1:12" x14ac:dyDescent="0.25">
      <c r="A3" s="360" t="s">
        <v>593</v>
      </c>
      <c r="B3" s="360"/>
      <c r="C3" s="360"/>
      <c r="D3" s="360"/>
      <c r="E3" s="360"/>
      <c r="F3" s="360"/>
      <c r="G3" s="360"/>
      <c r="H3" s="360"/>
      <c r="I3" s="6"/>
      <c r="J3" s="6"/>
      <c r="K3" s="6"/>
      <c r="L3" s="6"/>
    </row>
    <row r="4" spans="1:12" x14ac:dyDescent="0.25">
      <c r="A4" s="71"/>
      <c r="B4" s="6"/>
      <c r="D4" s="6"/>
      <c r="E4" s="6"/>
      <c r="F4" s="6"/>
      <c r="G4" s="127" t="s">
        <v>142</v>
      </c>
      <c r="H4" s="6"/>
      <c r="I4" s="6"/>
      <c r="J4" s="6"/>
      <c r="K4" s="6"/>
      <c r="L4" s="6"/>
    </row>
    <row r="5" spans="1:12" x14ac:dyDescent="0.25">
      <c r="A5" s="71"/>
      <c r="B5" s="6"/>
      <c r="D5" s="6"/>
      <c r="E5" s="6"/>
      <c r="F5" s="6"/>
      <c r="G5" s="127" t="s">
        <v>386</v>
      </c>
      <c r="H5" s="6"/>
      <c r="I5" s="6"/>
      <c r="J5" s="6"/>
      <c r="K5" s="6"/>
    </row>
    <row r="6" spans="1:12" ht="28.5" x14ac:dyDescent="0.25">
      <c r="A6" s="364" t="s">
        <v>1</v>
      </c>
      <c r="B6" s="365"/>
      <c r="C6" s="124" t="s">
        <v>133</v>
      </c>
      <c r="D6" s="150" t="s">
        <v>458</v>
      </c>
      <c r="E6" s="175" t="s">
        <v>479</v>
      </c>
      <c r="F6" s="203" t="s">
        <v>490</v>
      </c>
      <c r="G6" s="254" t="s">
        <v>505</v>
      </c>
      <c r="H6" s="254" t="s">
        <v>573</v>
      </c>
      <c r="I6" s="163"/>
      <c r="J6" s="163"/>
      <c r="K6" s="163"/>
    </row>
    <row r="7" spans="1:12" x14ac:dyDescent="0.25">
      <c r="A7" s="59" t="s">
        <v>243</v>
      </c>
      <c r="B7" s="11" t="s">
        <v>49</v>
      </c>
      <c r="C7" s="11">
        <v>35540800</v>
      </c>
      <c r="D7" s="11">
        <v>35540800</v>
      </c>
      <c r="E7" s="11">
        <v>35540800</v>
      </c>
      <c r="F7" s="11">
        <v>35540800</v>
      </c>
      <c r="G7" s="11">
        <v>35540800</v>
      </c>
      <c r="H7" s="11">
        <v>35540800</v>
      </c>
      <c r="I7" s="44"/>
      <c r="J7" s="44"/>
      <c r="K7" s="44"/>
      <c r="L7" s="6"/>
    </row>
    <row r="8" spans="1:12" x14ac:dyDescent="0.25">
      <c r="A8" s="59" t="s">
        <v>243</v>
      </c>
      <c r="B8" s="11" t="s">
        <v>50</v>
      </c>
      <c r="C8" s="11">
        <v>11734157</v>
      </c>
      <c r="D8" s="11">
        <v>11734157</v>
      </c>
      <c r="E8" s="11">
        <v>11734157</v>
      </c>
      <c r="F8" s="11">
        <v>11734157</v>
      </c>
      <c r="G8" s="11">
        <v>11734157</v>
      </c>
      <c r="H8" s="11">
        <v>11734157</v>
      </c>
      <c r="I8" s="44"/>
      <c r="J8" s="44"/>
      <c r="K8" s="44"/>
      <c r="L8" s="6"/>
    </row>
    <row r="9" spans="1:12" x14ac:dyDescent="0.25">
      <c r="A9" s="59" t="s">
        <v>243</v>
      </c>
      <c r="B9" s="11" t="s">
        <v>51</v>
      </c>
      <c r="C9" s="11">
        <v>1497901</v>
      </c>
      <c r="D9" s="11">
        <v>1497901</v>
      </c>
      <c r="E9" s="11">
        <v>1497901</v>
      </c>
      <c r="F9" s="11">
        <v>1497901</v>
      </c>
      <c r="G9" s="11">
        <v>1497901</v>
      </c>
      <c r="H9" s="11">
        <v>1497901</v>
      </c>
      <c r="I9" s="44"/>
      <c r="J9" s="44"/>
      <c r="K9" s="44"/>
      <c r="L9" s="6"/>
    </row>
    <row r="10" spans="1:12" x14ac:dyDescent="0.25">
      <c r="A10" s="59" t="s">
        <v>243</v>
      </c>
      <c r="B10" s="11" t="s">
        <v>437</v>
      </c>
      <c r="C10" s="11">
        <v>107950</v>
      </c>
      <c r="D10" s="11">
        <v>107950</v>
      </c>
      <c r="E10" s="11">
        <v>107950</v>
      </c>
      <c r="F10" s="11">
        <v>107950</v>
      </c>
      <c r="G10" s="11">
        <v>107950</v>
      </c>
      <c r="H10" s="11">
        <v>107950</v>
      </c>
      <c r="I10" s="44"/>
      <c r="J10" s="44"/>
      <c r="K10" s="44"/>
      <c r="L10" s="6"/>
    </row>
    <row r="11" spans="1:12" x14ac:dyDescent="0.25">
      <c r="A11" s="59" t="s">
        <v>243</v>
      </c>
      <c r="B11" s="11" t="s">
        <v>61</v>
      </c>
      <c r="C11" s="11">
        <v>492150</v>
      </c>
      <c r="D11" s="11">
        <v>492150</v>
      </c>
      <c r="E11" s="11">
        <v>492150</v>
      </c>
      <c r="F11" s="11">
        <v>492150</v>
      </c>
      <c r="G11" s="11">
        <v>492150</v>
      </c>
      <c r="H11" s="11">
        <v>492150</v>
      </c>
      <c r="I11" s="44"/>
      <c r="J11" s="44"/>
      <c r="K11" s="44"/>
      <c r="L11" s="6"/>
    </row>
    <row r="12" spans="1:12" x14ac:dyDescent="0.25">
      <c r="A12" s="59" t="s">
        <v>243</v>
      </c>
      <c r="B12" s="11" t="s">
        <v>574</v>
      </c>
      <c r="C12" s="11">
        <v>0</v>
      </c>
      <c r="D12" s="11">
        <v>0</v>
      </c>
      <c r="E12" s="11">
        <v>0</v>
      </c>
      <c r="F12" s="11">
        <v>0</v>
      </c>
      <c r="G12" s="11">
        <v>1000000</v>
      </c>
      <c r="H12" s="11">
        <v>1000000</v>
      </c>
      <c r="I12" s="44"/>
      <c r="J12" s="44"/>
      <c r="K12" s="44"/>
      <c r="L12" s="6"/>
    </row>
    <row r="13" spans="1:12" x14ac:dyDescent="0.25">
      <c r="A13" s="61" t="s">
        <v>243</v>
      </c>
      <c r="B13" s="12" t="s">
        <v>55</v>
      </c>
      <c r="C13" s="12">
        <f t="shared" ref="C13:H13" si="0">SUM(C7:C12)</f>
        <v>49372958</v>
      </c>
      <c r="D13" s="12">
        <f t="shared" si="0"/>
        <v>49372958</v>
      </c>
      <c r="E13" s="12">
        <f t="shared" si="0"/>
        <v>49372958</v>
      </c>
      <c r="F13" s="12">
        <f t="shared" si="0"/>
        <v>49372958</v>
      </c>
      <c r="G13" s="12">
        <f t="shared" si="0"/>
        <v>50372958</v>
      </c>
      <c r="H13" s="12">
        <f t="shared" si="0"/>
        <v>50372958</v>
      </c>
      <c r="I13" s="187"/>
      <c r="J13" s="187"/>
      <c r="K13" s="187"/>
      <c r="L13" s="6"/>
    </row>
    <row r="14" spans="1:12" x14ac:dyDescent="0.25">
      <c r="A14" s="59" t="s">
        <v>244</v>
      </c>
      <c r="B14" s="11" t="s">
        <v>52</v>
      </c>
      <c r="C14" s="11">
        <v>22945280</v>
      </c>
      <c r="D14" s="11">
        <v>22945280</v>
      </c>
      <c r="E14" s="11">
        <v>22945280</v>
      </c>
      <c r="F14" s="11">
        <v>22945280</v>
      </c>
      <c r="G14" s="11">
        <v>23403730</v>
      </c>
      <c r="H14" s="11">
        <v>23403730</v>
      </c>
      <c r="I14" s="44"/>
      <c r="J14" s="44"/>
      <c r="K14" s="44"/>
      <c r="L14" s="6"/>
    </row>
    <row r="15" spans="1:12" x14ac:dyDescent="0.25">
      <c r="A15" s="59" t="s">
        <v>244</v>
      </c>
      <c r="B15" s="11" t="s">
        <v>53</v>
      </c>
      <c r="C15" s="11">
        <v>3513100</v>
      </c>
      <c r="D15" s="11">
        <v>3513100</v>
      </c>
      <c r="E15" s="11">
        <v>3513100</v>
      </c>
      <c r="F15" s="11">
        <v>3513100</v>
      </c>
      <c r="G15" s="11">
        <v>3594800</v>
      </c>
      <c r="H15" s="11">
        <v>3594800</v>
      </c>
      <c r="I15" s="44"/>
      <c r="J15" s="44"/>
      <c r="K15" s="44"/>
      <c r="L15" s="6"/>
    </row>
    <row r="16" spans="1:12" x14ac:dyDescent="0.25">
      <c r="A16" s="59" t="s">
        <v>244</v>
      </c>
      <c r="B16" s="11" t="s">
        <v>575</v>
      </c>
      <c r="C16" s="11"/>
      <c r="D16" s="11"/>
      <c r="E16" s="11"/>
      <c r="F16" s="11"/>
      <c r="G16" s="11">
        <v>734000</v>
      </c>
      <c r="H16" s="11">
        <v>734000</v>
      </c>
      <c r="I16" s="44"/>
      <c r="J16" s="44"/>
      <c r="K16" s="44"/>
      <c r="L16" s="6"/>
    </row>
    <row r="17" spans="1:12" x14ac:dyDescent="0.25">
      <c r="A17" s="61" t="s">
        <v>244</v>
      </c>
      <c r="B17" s="12" t="s">
        <v>54</v>
      </c>
      <c r="C17" s="12">
        <f>SUM(C14:C15)</f>
        <v>26458380</v>
      </c>
      <c r="D17" s="12">
        <f>SUM(D14:D15)</f>
        <v>26458380</v>
      </c>
      <c r="E17" s="12">
        <f>SUM(E14:E15)</f>
        <v>26458380</v>
      </c>
      <c r="F17" s="12">
        <f>SUM(F14:F15)</f>
        <v>26458380</v>
      </c>
      <c r="G17" s="12">
        <f>SUM(G14:G16)</f>
        <v>27732530</v>
      </c>
      <c r="H17" s="12">
        <f>SUM(H14:H16)</f>
        <v>27732530</v>
      </c>
      <c r="I17" s="187"/>
      <c r="J17" s="187"/>
      <c r="K17" s="187"/>
      <c r="L17" s="6"/>
    </row>
    <row r="18" spans="1:12" x14ac:dyDescent="0.25">
      <c r="A18" s="59" t="s">
        <v>245</v>
      </c>
      <c r="B18" s="11" t="s">
        <v>56</v>
      </c>
      <c r="C18" s="11">
        <v>1162560</v>
      </c>
      <c r="D18" s="11">
        <v>1162560</v>
      </c>
      <c r="E18" s="11">
        <v>1162560</v>
      </c>
      <c r="F18" s="11">
        <v>1162560</v>
      </c>
      <c r="G18" s="11">
        <v>1660800</v>
      </c>
      <c r="H18" s="11">
        <v>1660800</v>
      </c>
      <c r="I18" s="44"/>
      <c r="J18" s="44"/>
      <c r="K18" s="44"/>
      <c r="L18" s="6"/>
    </row>
    <row r="19" spans="1:12" x14ac:dyDescent="0.25">
      <c r="A19" s="59" t="s">
        <v>245</v>
      </c>
      <c r="B19" s="11" t="s">
        <v>57</v>
      </c>
      <c r="C19" s="11">
        <v>1050000</v>
      </c>
      <c r="D19" s="11">
        <v>1050000</v>
      </c>
      <c r="E19" s="11">
        <v>1050000</v>
      </c>
      <c r="F19" s="11">
        <v>1050000</v>
      </c>
      <c r="G19" s="11">
        <v>1520000</v>
      </c>
      <c r="H19" s="11">
        <v>1520000</v>
      </c>
      <c r="I19" s="44"/>
      <c r="J19" s="44"/>
      <c r="K19" s="44"/>
      <c r="L19" s="6"/>
    </row>
    <row r="20" spans="1:12" x14ac:dyDescent="0.25">
      <c r="A20" s="59" t="s">
        <v>245</v>
      </c>
      <c r="B20" s="11" t="s">
        <v>58</v>
      </c>
      <c r="C20" s="11">
        <v>2500000</v>
      </c>
      <c r="D20" s="11">
        <v>2500000</v>
      </c>
      <c r="E20" s="11">
        <v>2500000</v>
      </c>
      <c r="F20" s="11">
        <v>2500000</v>
      </c>
      <c r="G20" s="11">
        <v>2500000</v>
      </c>
      <c r="H20" s="11">
        <v>2500000</v>
      </c>
      <c r="I20" s="44"/>
      <c r="J20" s="44"/>
      <c r="K20" s="44"/>
      <c r="L20" s="6"/>
    </row>
    <row r="21" spans="1:12" ht="30" x14ac:dyDescent="0.25">
      <c r="A21" s="59" t="s">
        <v>245</v>
      </c>
      <c r="B21" s="9" t="s">
        <v>246</v>
      </c>
      <c r="C21" s="11">
        <v>5945000</v>
      </c>
      <c r="D21" s="11">
        <v>5945000</v>
      </c>
      <c r="E21" s="11">
        <v>5945000</v>
      </c>
      <c r="F21" s="11">
        <v>5945000</v>
      </c>
      <c r="G21" s="11">
        <v>5945000</v>
      </c>
      <c r="H21" s="11">
        <v>5945000</v>
      </c>
      <c r="I21" s="44"/>
      <c r="J21" s="44"/>
      <c r="K21" s="44"/>
      <c r="L21" s="6"/>
    </row>
    <row r="22" spans="1:12" x14ac:dyDescent="0.25">
      <c r="A22" s="59" t="s">
        <v>245</v>
      </c>
      <c r="B22" s="11" t="s">
        <v>59</v>
      </c>
      <c r="C22" s="11">
        <v>6821760</v>
      </c>
      <c r="D22" s="11">
        <v>6821760</v>
      </c>
      <c r="E22" s="11">
        <v>6821760</v>
      </c>
      <c r="F22" s="11">
        <v>6821760</v>
      </c>
      <c r="G22" s="11">
        <v>7033920</v>
      </c>
      <c r="H22" s="11">
        <v>7033920</v>
      </c>
      <c r="I22" s="44"/>
      <c r="J22" s="44"/>
      <c r="K22" s="44"/>
      <c r="L22" s="6"/>
    </row>
    <row r="23" spans="1:12" x14ac:dyDescent="0.25">
      <c r="A23" s="59" t="s">
        <v>245</v>
      </c>
      <c r="B23" s="11" t="s">
        <v>62</v>
      </c>
      <c r="C23" s="11">
        <v>7995516</v>
      </c>
      <c r="D23" s="11">
        <v>7995516</v>
      </c>
      <c r="E23" s="11">
        <v>7995516</v>
      </c>
      <c r="F23" s="11">
        <v>7995516</v>
      </c>
      <c r="G23" s="11">
        <v>10391593</v>
      </c>
      <c r="H23" s="11">
        <v>10391593</v>
      </c>
      <c r="I23" s="44"/>
      <c r="J23" s="44"/>
      <c r="K23" s="44"/>
      <c r="L23" s="6"/>
    </row>
    <row r="24" spans="1:12" x14ac:dyDescent="0.25">
      <c r="A24" s="59" t="s">
        <v>245</v>
      </c>
      <c r="B24" s="11" t="s">
        <v>410</v>
      </c>
      <c r="C24" s="11">
        <v>936576</v>
      </c>
      <c r="D24" s="11">
        <v>936576</v>
      </c>
      <c r="E24" s="11">
        <v>936576</v>
      </c>
      <c r="F24" s="11">
        <v>936576</v>
      </c>
      <c r="G24" s="11">
        <v>695386</v>
      </c>
      <c r="H24" s="11">
        <v>695386</v>
      </c>
      <c r="I24" s="44"/>
      <c r="J24" s="44"/>
      <c r="K24" s="44"/>
      <c r="L24" s="6"/>
    </row>
    <row r="25" spans="1:12" x14ac:dyDescent="0.25">
      <c r="A25" s="59" t="s">
        <v>245</v>
      </c>
      <c r="B25" s="11" t="s">
        <v>374</v>
      </c>
      <c r="C25" s="11">
        <v>0</v>
      </c>
      <c r="D25" s="11">
        <v>0</v>
      </c>
      <c r="E25" s="11">
        <v>0</v>
      </c>
      <c r="F25" s="11">
        <v>0</v>
      </c>
      <c r="G25" s="11">
        <v>351957</v>
      </c>
      <c r="H25" s="11">
        <v>351957</v>
      </c>
      <c r="I25" s="44"/>
      <c r="J25" s="44"/>
      <c r="K25" s="44"/>
      <c r="L25" s="6"/>
    </row>
    <row r="26" spans="1:12" ht="30" x14ac:dyDescent="0.25">
      <c r="A26" s="61" t="s">
        <v>245</v>
      </c>
      <c r="B26" s="55" t="s">
        <v>137</v>
      </c>
      <c r="C26" s="145">
        <f t="shared" ref="C26:H26" si="1">SUM(C18:C25)</f>
        <v>26411412</v>
      </c>
      <c r="D26" s="145">
        <f t="shared" si="1"/>
        <v>26411412</v>
      </c>
      <c r="E26" s="145">
        <f t="shared" si="1"/>
        <v>26411412</v>
      </c>
      <c r="F26" s="145">
        <f t="shared" si="1"/>
        <v>26411412</v>
      </c>
      <c r="G26" s="145">
        <f t="shared" si="1"/>
        <v>30098656</v>
      </c>
      <c r="H26" s="145">
        <f t="shared" si="1"/>
        <v>30098656</v>
      </c>
      <c r="I26" s="188"/>
      <c r="J26" s="188"/>
      <c r="K26" s="188"/>
      <c r="L26" s="6"/>
    </row>
    <row r="27" spans="1:12" x14ac:dyDescent="0.25">
      <c r="A27" s="59" t="s">
        <v>247</v>
      </c>
      <c r="B27" s="11" t="s">
        <v>60</v>
      </c>
      <c r="C27" s="11">
        <v>1399920</v>
      </c>
      <c r="D27" s="11">
        <v>1399920</v>
      </c>
      <c r="E27" s="11">
        <v>1399920</v>
      </c>
      <c r="F27" s="11">
        <v>1399920</v>
      </c>
      <c r="G27" s="11">
        <v>1399920</v>
      </c>
      <c r="H27" s="11">
        <v>1399920</v>
      </c>
      <c r="I27" s="44"/>
      <c r="J27" s="44"/>
      <c r="K27" s="44"/>
      <c r="L27" s="6"/>
    </row>
    <row r="28" spans="1:12" x14ac:dyDescent="0.25">
      <c r="A28" s="59" t="s">
        <v>576</v>
      </c>
      <c r="B28" s="11" t="s">
        <v>577</v>
      </c>
      <c r="C28" s="11">
        <v>0</v>
      </c>
      <c r="D28" s="11">
        <v>0</v>
      </c>
      <c r="E28" s="11">
        <v>0</v>
      </c>
      <c r="F28" s="11">
        <v>0</v>
      </c>
      <c r="G28" s="11">
        <v>365023</v>
      </c>
      <c r="H28" s="11">
        <v>365023</v>
      </c>
      <c r="I28" s="44"/>
      <c r="J28" s="44"/>
      <c r="K28" s="44"/>
      <c r="L28" s="6"/>
    </row>
    <row r="29" spans="1:12" s="2" customFormat="1" x14ac:dyDescent="0.25">
      <c r="A29" s="61" t="s">
        <v>247</v>
      </c>
      <c r="B29" s="12" t="s">
        <v>47</v>
      </c>
      <c r="C29" s="12">
        <f>SUM(C27)</f>
        <v>1399920</v>
      </c>
      <c r="D29" s="12">
        <f>SUM(D27)</f>
        <v>1399920</v>
      </c>
      <c r="E29" s="12">
        <f>SUM(E27)</f>
        <v>1399920</v>
      </c>
      <c r="F29" s="12">
        <f>SUM(F27)</f>
        <v>1399920</v>
      </c>
      <c r="G29" s="12">
        <f>SUM(G27:G28)</f>
        <v>1764943</v>
      </c>
      <c r="H29" s="12">
        <f>SUM(H27:H28)</f>
        <v>1764943</v>
      </c>
      <c r="I29" s="187"/>
      <c r="J29" s="187"/>
      <c r="K29" s="187"/>
      <c r="L29" s="6"/>
    </row>
    <row r="30" spans="1:12" x14ac:dyDescent="0.25">
      <c r="A30" s="59" t="s">
        <v>248</v>
      </c>
      <c r="B30" s="11" t="s">
        <v>492</v>
      </c>
      <c r="C30" s="11">
        <v>0</v>
      </c>
      <c r="D30" s="11">
        <v>0</v>
      </c>
      <c r="E30" s="11">
        <v>0</v>
      </c>
      <c r="F30" s="11">
        <v>3100000</v>
      </c>
      <c r="G30" s="11">
        <v>2942210</v>
      </c>
      <c r="H30" s="11">
        <v>2942210</v>
      </c>
      <c r="I30" s="44"/>
      <c r="J30" s="44"/>
      <c r="K30" s="44"/>
      <c r="L30" s="6"/>
    </row>
    <row r="31" spans="1:12" x14ac:dyDescent="0.25">
      <c r="A31" s="59" t="s">
        <v>248</v>
      </c>
      <c r="B31" s="11" t="s">
        <v>578</v>
      </c>
      <c r="C31" s="11">
        <v>0</v>
      </c>
      <c r="D31" s="11">
        <v>0</v>
      </c>
      <c r="E31" s="11">
        <v>0</v>
      </c>
      <c r="F31" s="11">
        <v>0</v>
      </c>
      <c r="G31" s="11">
        <v>2098040</v>
      </c>
      <c r="H31" s="11">
        <v>2098040</v>
      </c>
      <c r="I31" s="44"/>
      <c r="J31" s="44"/>
      <c r="K31" s="44"/>
      <c r="L31" s="6"/>
    </row>
    <row r="32" spans="1:12" x14ac:dyDescent="0.25">
      <c r="A32" s="61" t="s">
        <v>248</v>
      </c>
      <c r="B32" s="12" t="s">
        <v>48</v>
      </c>
      <c r="C32" s="12">
        <f>SUM(C30:C31)</f>
        <v>0</v>
      </c>
      <c r="D32" s="12">
        <f t="shared" ref="D32:H32" si="2">SUM(D30:D31)</f>
        <v>0</v>
      </c>
      <c r="E32" s="12">
        <f t="shared" si="2"/>
        <v>0</v>
      </c>
      <c r="F32" s="12">
        <f t="shared" si="2"/>
        <v>3100000</v>
      </c>
      <c r="G32" s="12">
        <f t="shared" si="2"/>
        <v>5040250</v>
      </c>
      <c r="H32" s="12">
        <f t="shared" si="2"/>
        <v>5040250</v>
      </c>
      <c r="I32" s="187"/>
      <c r="J32" s="187"/>
      <c r="K32" s="187"/>
      <c r="L32" s="6"/>
    </row>
    <row r="33" spans="1:13" x14ac:dyDescent="0.25">
      <c r="A33" s="59" t="s">
        <v>249</v>
      </c>
      <c r="B33" s="11" t="s">
        <v>493</v>
      </c>
      <c r="C33" s="11">
        <v>505920</v>
      </c>
      <c r="D33" s="11">
        <v>522515</v>
      </c>
      <c r="E33" s="11">
        <v>522515</v>
      </c>
      <c r="F33" s="11">
        <v>1391005</v>
      </c>
      <c r="G33" s="11">
        <v>1391005</v>
      </c>
      <c r="H33" s="11">
        <v>1391005</v>
      </c>
      <c r="I33" s="44"/>
      <c r="J33" s="44"/>
      <c r="K33" s="44"/>
      <c r="L33" s="6"/>
    </row>
    <row r="34" spans="1:13" x14ac:dyDescent="0.25">
      <c r="A34" s="61" t="s">
        <v>249</v>
      </c>
      <c r="B34" s="55" t="s">
        <v>456</v>
      </c>
      <c r="C34" s="12">
        <f>SUM(C33:C33)</f>
        <v>505920</v>
      </c>
      <c r="D34" s="12">
        <f>SUM(D33:D33)</f>
        <v>522515</v>
      </c>
      <c r="E34" s="12">
        <f>SUM(E33:E33)</f>
        <v>522515</v>
      </c>
      <c r="F34" s="12">
        <f>SUM(F33:F33)</f>
        <v>1391005</v>
      </c>
      <c r="G34" s="12">
        <f t="shared" ref="G34:H34" si="3">SUM(G33:G33)</f>
        <v>1391005</v>
      </c>
      <c r="H34" s="12">
        <f t="shared" si="3"/>
        <v>1391005</v>
      </c>
      <c r="I34" s="187"/>
      <c r="J34" s="187"/>
      <c r="K34" s="187"/>
      <c r="L34" s="6"/>
    </row>
    <row r="35" spans="1:13" x14ac:dyDescent="0.25">
      <c r="A35" s="59" t="s">
        <v>253</v>
      </c>
      <c r="B35" s="11" t="s">
        <v>349</v>
      </c>
      <c r="C35" s="11">
        <v>0</v>
      </c>
      <c r="D35" s="11">
        <v>0</v>
      </c>
      <c r="E35" s="11">
        <v>0</v>
      </c>
      <c r="F35" s="11">
        <v>389500</v>
      </c>
      <c r="G35" s="11">
        <v>728500</v>
      </c>
      <c r="H35" s="11">
        <v>728500</v>
      </c>
      <c r="I35" s="44"/>
      <c r="J35" s="44"/>
      <c r="K35" s="44"/>
      <c r="L35" s="6"/>
    </row>
    <row r="36" spans="1:13" x14ac:dyDescent="0.25">
      <c r="A36" s="59" t="s">
        <v>250</v>
      </c>
      <c r="B36" s="11" t="s">
        <v>63</v>
      </c>
      <c r="C36" s="11">
        <v>5772600</v>
      </c>
      <c r="D36" s="11">
        <v>5772600</v>
      </c>
      <c r="E36" s="11">
        <v>5772600</v>
      </c>
      <c r="F36" s="11">
        <v>5772600</v>
      </c>
      <c r="G36" s="11">
        <v>5736900</v>
      </c>
      <c r="H36" s="11">
        <v>5736900</v>
      </c>
      <c r="I36" s="44"/>
      <c r="J36" s="44"/>
      <c r="K36" s="44"/>
      <c r="L36" s="6"/>
    </row>
    <row r="37" spans="1:13" x14ac:dyDescent="0.25">
      <c r="A37" s="59" t="s">
        <v>251</v>
      </c>
      <c r="B37" s="11" t="s">
        <v>64</v>
      </c>
      <c r="C37" s="11">
        <v>11683491</v>
      </c>
      <c r="D37" s="11">
        <v>53052727</v>
      </c>
      <c r="E37" s="11">
        <v>53052727</v>
      </c>
      <c r="F37" s="11">
        <v>51730911</v>
      </c>
      <c r="G37" s="11">
        <v>47757965</v>
      </c>
      <c r="H37" s="11">
        <v>47757965</v>
      </c>
      <c r="I37" s="44"/>
      <c r="J37" s="44"/>
      <c r="K37" s="44"/>
      <c r="M37" s="6"/>
    </row>
    <row r="38" spans="1:13" x14ac:dyDescent="0.25">
      <c r="A38" s="59" t="s">
        <v>252</v>
      </c>
      <c r="B38" s="11" t="s">
        <v>138</v>
      </c>
      <c r="C38" s="11">
        <v>6578000</v>
      </c>
      <c r="D38" s="11">
        <v>6578000</v>
      </c>
      <c r="E38" s="11">
        <v>6578000</v>
      </c>
      <c r="F38" s="11">
        <v>6578000</v>
      </c>
      <c r="G38" s="11">
        <v>6179087</v>
      </c>
      <c r="H38" s="11">
        <v>6179087</v>
      </c>
      <c r="I38" s="44"/>
      <c r="J38" s="44"/>
      <c r="K38" s="44"/>
      <c r="L38" s="6"/>
    </row>
    <row r="39" spans="1:13" ht="30" x14ac:dyDescent="0.25">
      <c r="A39" s="61" t="s">
        <v>253</v>
      </c>
      <c r="B39" s="55" t="s">
        <v>136</v>
      </c>
      <c r="C39" s="12">
        <f>SUM(C35:C38)</f>
        <v>24034091</v>
      </c>
      <c r="D39" s="12">
        <f>SUM(D35:D38)</f>
        <v>65403327</v>
      </c>
      <c r="E39" s="12">
        <f>SUM(E35:E38)</f>
        <v>65403327</v>
      </c>
      <c r="F39" s="12">
        <f>SUM(F35:F38)</f>
        <v>64471011</v>
      </c>
      <c r="G39" s="12">
        <f t="shared" ref="G39:H39" si="4">SUM(G35:G38)</f>
        <v>60402452</v>
      </c>
      <c r="H39" s="12">
        <f t="shared" si="4"/>
        <v>60402452</v>
      </c>
      <c r="I39" s="187"/>
      <c r="J39" s="187"/>
      <c r="K39" s="187"/>
      <c r="L39" s="6"/>
    </row>
    <row r="40" spans="1:13" x14ac:dyDescent="0.25">
      <c r="A40" s="59" t="s">
        <v>254</v>
      </c>
      <c r="B40" s="11" t="s">
        <v>255</v>
      </c>
      <c r="C40" s="11">
        <v>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44"/>
      <c r="J40" s="44"/>
      <c r="K40" s="44"/>
      <c r="L40" s="6"/>
    </row>
    <row r="41" spans="1:13" ht="30" x14ac:dyDescent="0.25">
      <c r="A41" s="64" t="s">
        <v>254</v>
      </c>
      <c r="B41" s="55" t="s">
        <v>256</v>
      </c>
      <c r="C41" s="55">
        <f>SUM(C40:C40)</f>
        <v>0</v>
      </c>
      <c r="D41" s="55">
        <f>SUM(D40:D40)</f>
        <v>0</v>
      </c>
      <c r="E41" s="55">
        <f>SUM(E40:E40)</f>
        <v>0</v>
      </c>
      <c r="F41" s="55">
        <f>SUM(F40:F40)</f>
        <v>0</v>
      </c>
      <c r="G41" s="55">
        <f t="shared" ref="G41:H41" si="5">SUM(G40:G40)</f>
        <v>0</v>
      </c>
      <c r="H41" s="55">
        <f t="shared" si="5"/>
        <v>0</v>
      </c>
      <c r="I41" s="189"/>
      <c r="J41" s="189"/>
      <c r="K41" s="189"/>
      <c r="L41" s="6"/>
    </row>
    <row r="42" spans="1:13" x14ac:dyDescent="0.25">
      <c r="A42" s="59" t="s">
        <v>258</v>
      </c>
      <c r="B42" s="11" t="s">
        <v>257</v>
      </c>
      <c r="C42" s="11">
        <v>0</v>
      </c>
      <c r="D42" s="11">
        <v>14789446</v>
      </c>
      <c r="E42" s="11">
        <v>15656500</v>
      </c>
      <c r="F42" s="11">
        <v>16978316</v>
      </c>
      <c r="G42" s="11">
        <v>18156622</v>
      </c>
      <c r="H42" s="11">
        <v>18156622</v>
      </c>
      <c r="I42" s="44"/>
      <c r="J42" s="44"/>
      <c r="K42" s="44"/>
      <c r="M42" s="6"/>
    </row>
    <row r="43" spans="1:13" x14ac:dyDescent="0.25">
      <c r="A43" s="59" t="s">
        <v>258</v>
      </c>
      <c r="B43" s="11" t="s">
        <v>494</v>
      </c>
      <c r="C43" s="11"/>
      <c r="D43" s="11"/>
      <c r="E43" s="11"/>
      <c r="F43" s="11">
        <v>30000000</v>
      </c>
      <c r="G43" s="11">
        <v>28710000</v>
      </c>
      <c r="H43" s="11">
        <v>28710000</v>
      </c>
      <c r="I43" s="44"/>
      <c r="J43" s="44"/>
      <c r="K43" s="44"/>
      <c r="M43" s="6"/>
    </row>
    <row r="44" spans="1:13" ht="30" x14ac:dyDescent="0.25">
      <c r="A44" s="61" t="s">
        <v>258</v>
      </c>
      <c r="B44" s="55" t="s">
        <v>65</v>
      </c>
      <c r="C44" s="12">
        <f>SUM(C42:C42)</f>
        <v>0</v>
      </c>
      <c r="D44" s="12">
        <f>SUM(D42:D42)</f>
        <v>14789446</v>
      </c>
      <c r="E44" s="12">
        <f>SUM(E42:E42)</f>
        <v>15656500</v>
      </c>
      <c r="F44" s="12">
        <f>SUM(F42:F43)</f>
        <v>46978316</v>
      </c>
      <c r="G44" s="12">
        <f t="shared" ref="G44:H44" si="6">SUM(G42:G43)</f>
        <v>46866622</v>
      </c>
      <c r="H44" s="12">
        <f t="shared" si="6"/>
        <v>46866622</v>
      </c>
      <c r="I44" s="187"/>
      <c r="J44" s="187"/>
      <c r="K44" s="187"/>
    </row>
    <row r="45" spans="1:13" x14ac:dyDescent="0.25">
      <c r="A45" s="59"/>
      <c r="B45" s="16" t="s">
        <v>139</v>
      </c>
      <c r="C45" s="16">
        <f>C13+C17+C26+C29+C32+C34+C39+C41+C44</f>
        <v>128182681</v>
      </c>
      <c r="D45" s="16">
        <f>D13+D17+D26+D29+D32+D34+D39+D41+D44</f>
        <v>184357958</v>
      </c>
      <c r="E45" s="16">
        <f>E13+E17+E26+E29+E32+E34+E39+E41+E44</f>
        <v>185225012</v>
      </c>
      <c r="F45" s="16">
        <f>F13+F17+F26+F29+F32+F34+F39+F41+F44</f>
        <v>219583002</v>
      </c>
      <c r="G45" s="16">
        <f t="shared" ref="G45:H45" si="7">G13+G17+G26+G29+G32+G34+G39+G41+G44</f>
        <v>223669416</v>
      </c>
      <c r="H45" s="16">
        <f t="shared" si="7"/>
        <v>223669416</v>
      </c>
      <c r="I45" s="49"/>
      <c r="J45" s="49"/>
      <c r="K45" s="49"/>
    </row>
  </sheetData>
  <mergeCells count="4">
    <mergeCell ref="A6:B6"/>
    <mergeCell ref="A2:H2"/>
    <mergeCell ref="A1:H1"/>
    <mergeCell ref="A3:H3"/>
  </mergeCells>
  <phoneticPr fontId="12" type="noConversion"/>
  <pageMargins left="0.70866141732283472" right="0.70866141732283472" top="0.74803149606299213" bottom="0.74803149606299213" header="0.31496062992125984" footer="0.31496062992125984"/>
  <pageSetup paperSize="9" scale="6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3"/>
  <sheetViews>
    <sheetView topLeftCell="B1" workbookViewId="0">
      <selection activeCell="L27" sqref="L27"/>
    </sheetView>
  </sheetViews>
  <sheetFormatPr defaultRowHeight="15" x14ac:dyDescent="0.25"/>
  <cols>
    <col min="2" max="2" width="45" customWidth="1"/>
    <col min="3" max="3" width="11.28515625" bestFit="1" customWidth="1"/>
    <col min="4" max="9" width="11" customWidth="1"/>
    <col min="10" max="10" width="17" customWidth="1"/>
  </cols>
  <sheetData>
    <row r="1" spans="1:10" x14ac:dyDescent="0.25">
      <c r="A1" s="367" t="s">
        <v>20</v>
      </c>
      <c r="B1" s="367"/>
      <c r="C1" s="6"/>
      <c r="D1" s="6"/>
      <c r="E1" s="6"/>
      <c r="F1" s="6"/>
      <c r="G1" s="6"/>
      <c r="H1" s="6"/>
      <c r="I1" s="6"/>
      <c r="J1" s="6"/>
    </row>
    <row r="2" spans="1:10" x14ac:dyDescent="0.25">
      <c r="A2" s="360" t="s">
        <v>598</v>
      </c>
      <c r="B2" s="360"/>
      <c r="C2" s="6"/>
      <c r="D2" s="6"/>
      <c r="E2" s="6"/>
      <c r="F2" s="6"/>
      <c r="G2" s="6"/>
      <c r="H2" s="6"/>
      <c r="I2" s="6"/>
      <c r="J2" s="6"/>
    </row>
    <row r="3" spans="1:10" x14ac:dyDescent="0.25">
      <c r="A3" s="360" t="s">
        <v>593</v>
      </c>
      <c r="B3" s="360"/>
      <c r="C3" s="6"/>
      <c r="D3" s="6"/>
      <c r="E3" s="6"/>
      <c r="F3" s="6"/>
      <c r="G3" s="6"/>
      <c r="H3" s="6"/>
      <c r="I3" s="6"/>
      <c r="J3" s="6"/>
    </row>
    <row r="4" spans="1:10" x14ac:dyDescent="0.25">
      <c r="A4" s="6"/>
      <c r="B4" s="7" t="s">
        <v>143</v>
      </c>
      <c r="C4" s="6"/>
      <c r="D4" s="6"/>
      <c r="E4" s="6"/>
      <c r="F4" s="6"/>
      <c r="G4" s="6"/>
      <c r="H4" s="6"/>
      <c r="I4" s="6"/>
      <c r="J4" s="6"/>
    </row>
    <row r="5" spans="1:10" x14ac:dyDescent="0.25">
      <c r="A5" s="6"/>
      <c r="B5" s="7" t="s">
        <v>386</v>
      </c>
      <c r="C5" s="6"/>
      <c r="D5" s="6"/>
      <c r="E5" s="6"/>
      <c r="F5" s="6"/>
      <c r="G5" s="6"/>
      <c r="H5" s="6"/>
      <c r="I5" s="6"/>
    </row>
    <row r="6" spans="1:10" ht="28.5" x14ac:dyDescent="0.25">
      <c r="A6" s="368" t="s">
        <v>1</v>
      </c>
      <c r="B6" s="369"/>
      <c r="C6" s="70" t="s">
        <v>133</v>
      </c>
      <c r="D6" s="150" t="s">
        <v>458</v>
      </c>
      <c r="E6" s="182" t="s">
        <v>479</v>
      </c>
      <c r="F6" s="203" t="s">
        <v>490</v>
      </c>
      <c r="G6" s="254" t="s">
        <v>505</v>
      </c>
      <c r="H6" s="254" t="s">
        <v>506</v>
      </c>
      <c r="I6" s="163"/>
    </row>
    <row r="7" spans="1:10" x14ac:dyDescent="0.25">
      <c r="A7" s="60" t="s">
        <v>259</v>
      </c>
      <c r="B7" s="17" t="s">
        <v>67</v>
      </c>
      <c r="C7" s="17">
        <v>1800000</v>
      </c>
      <c r="D7" s="17">
        <v>1892954</v>
      </c>
      <c r="E7" s="17">
        <v>1988560</v>
      </c>
      <c r="F7" s="17">
        <v>1988560</v>
      </c>
      <c r="G7" s="17">
        <v>1826625</v>
      </c>
      <c r="H7" s="17">
        <v>1663686</v>
      </c>
      <c r="I7" s="164"/>
    </row>
    <row r="8" spans="1:10" x14ac:dyDescent="0.25">
      <c r="A8" s="59" t="s">
        <v>260</v>
      </c>
      <c r="B8" s="9" t="s">
        <v>68</v>
      </c>
      <c r="C8" s="9">
        <v>26000000</v>
      </c>
      <c r="D8" s="9">
        <v>26000000</v>
      </c>
      <c r="E8" s="9">
        <v>48250001</v>
      </c>
      <c r="F8" s="9">
        <v>48250001</v>
      </c>
      <c r="G8" s="9">
        <v>35872696</v>
      </c>
      <c r="H8" s="9">
        <v>35446393</v>
      </c>
      <c r="I8" s="164"/>
    </row>
    <row r="9" spans="1:10" x14ac:dyDescent="0.25">
      <c r="A9" s="59" t="s">
        <v>341</v>
      </c>
      <c r="B9" s="9" t="s">
        <v>66</v>
      </c>
      <c r="C9" s="9">
        <v>4800000</v>
      </c>
      <c r="D9" s="9">
        <v>4800000</v>
      </c>
      <c r="E9" s="9">
        <v>5429000</v>
      </c>
      <c r="F9" s="9">
        <v>5429000</v>
      </c>
      <c r="G9" s="9">
        <v>5114415</v>
      </c>
      <c r="H9" s="9">
        <v>4946163</v>
      </c>
      <c r="I9" s="164"/>
    </row>
    <row r="10" spans="1:10" x14ac:dyDescent="0.25">
      <c r="A10" s="59" t="s">
        <v>342</v>
      </c>
      <c r="B10" s="9" t="s">
        <v>69</v>
      </c>
      <c r="C10" s="9">
        <v>200000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164"/>
    </row>
    <row r="11" spans="1:10" x14ac:dyDescent="0.25">
      <c r="A11" s="60" t="s">
        <v>261</v>
      </c>
      <c r="B11" s="17" t="s">
        <v>262</v>
      </c>
      <c r="C11" s="17">
        <f>SUM(C8:C10)</f>
        <v>31000000</v>
      </c>
      <c r="D11" s="17">
        <f t="shared" ref="D11:H11" si="0">SUM(D8:D10)</f>
        <v>30800000</v>
      </c>
      <c r="E11" s="17">
        <f t="shared" si="0"/>
        <v>53679001</v>
      </c>
      <c r="F11" s="17">
        <f t="shared" si="0"/>
        <v>53679001</v>
      </c>
      <c r="G11" s="17">
        <f t="shared" si="0"/>
        <v>40987111</v>
      </c>
      <c r="H11" s="17">
        <f t="shared" si="0"/>
        <v>40392556</v>
      </c>
      <c r="I11" s="165"/>
    </row>
    <row r="12" spans="1:10" x14ac:dyDescent="0.25">
      <c r="A12" s="59" t="s">
        <v>263</v>
      </c>
      <c r="B12" s="9" t="s">
        <v>264</v>
      </c>
      <c r="C12" s="9">
        <v>50000</v>
      </c>
      <c r="D12" s="9">
        <v>50000</v>
      </c>
      <c r="E12" s="9">
        <v>50000</v>
      </c>
      <c r="F12" s="9">
        <v>65000</v>
      </c>
      <c r="G12" s="9">
        <v>15000</v>
      </c>
      <c r="H12" s="9">
        <v>15000</v>
      </c>
      <c r="I12" s="164"/>
    </row>
    <row r="13" spans="1:10" x14ac:dyDescent="0.25">
      <c r="A13" s="59" t="s">
        <v>343</v>
      </c>
      <c r="B13" s="9" t="s">
        <v>265</v>
      </c>
      <c r="C13" s="9">
        <v>30000</v>
      </c>
      <c r="D13" s="9">
        <v>30000</v>
      </c>
      <c r="E13" s="9">
        <v>30000</v>
      </c>
      <c r="F13" s="9">
        <v>30000</v>
      </c>
      <c r="G13" s="9">
        <v>0</v>
      </c>
      <c r="H13" s="9">
        <v>0</v>
      </c>
      <c r="I13" s="164"/>
    </row>
    <row r="14" spans="1:10" x14ac:dyDescent="0.25">
      <c r="A14" s="59" t="s">
        <v>344</v>
      </c>
      <c r="B14" s="9" t="s">
        <v>266</v>
      </c>
      <c r="C14" s="9">
        <v>55000</v>
      </c>
      <c r="D14" s="9">
        <v>376384</v>
      </c>
      <c r="E14" s="9">
        <v>857086</v>
      </c>
      <c r="F14" s="9">
        <v>904286</v>
      </c>
      <c r="G14" s="9">
        <v>652839</v>
      </c>
      <c r="H14" s="9">
        <v>207903</v>
      </c>
      <c r="I14" s="164"/>
      <c r="J14" s="170"/>
    </row>
    <row r="15" spans="1:10" ht="30" x14ac:dyDescent="0.25">
      <c r="A15" s="60" t="s">
        <v>267</v>
      </c>
      <c r="B15" s="17" t="s">
        <v>140</v>
      </c>
      <c r="C15" s="17">
        <f>SUM(C12:C14)</f>
        <v>135000</v>
      </c>
      <c r="D15" s="17">
        <f>SUM(D12:D14)</f>
        <v>456384</v>
      </c>
      <c r="E15" s="17">
        <f>SUM(E12:E14)</f>
        <v>937086</v>
      </c>
      <c r="F15" s="17">
        <f>SUM(F12:F14)</f>
        <v>999286</v>
      </c>
      <c r="G15" s="17">
        <f t="shared" ref="G15:H15" si="1">SUM(G12:G14)</f>
        <v>667839</v>
      </c>
      <c r="H15" s="17">
        <f t="shared" si="1"/>
        <v>222903</v>
      </c>
      <c r="I15" s="165"/>
    </row>
    <row r="16" spans="1:10" x14ac:dyDescent="0.25">
      <c r="A16" s="61" t="s">
        <v>268</v>
      </c>
      <c r="B16" s="15" t="s">
        <v>70</v>
      </c>
      <c r="C16" s="15">
        <f>C11+C15+C7</f>
        <v>32935000</v>
      </c>
      <c r="D16" s="15">
        <f t="shared" ref="D16:H16" si="2">D11+D15+D7</f>
        <v>33149338</v>
      </c>
      <c r="E16" s="15">
        <f t="shared" si="2"/>
        <v>56604647</v>
      </c>
      <c r="F16" s="15">
        <f t="shared" si="2"/>
        <v>56666847</v>
      </c>
      <c r="G16" s="15">
        <f t="shared" si="2"/>
        <v>43481575</v>
      </c>
      <c r="H16" s="15">
        <f t="shared" si="2"/>
        <v>42279145</v>
      </c>
      <c r="I16" s="166"/>
    </row>
    <row r="17" spans="1:10" x14ac:dyDescent="0.25">
      <c r="A17" s="59" t="s">
        <v>269</v>
      </c>
      <c r="B17" s="9" t="s">
        <v>270</v>
      </c>
      <c r="C17" s="9">
        <v>3000000</v>
      </c>
      <c r="D17" s="9">
        <v>3000000</v>
      </c>
      <c r="E17" s="9">
        <v>3000000</v>
      </c>
      <c r="F17" s="9">
        <v>3000000</v>
      </c>
      <c r="G17" s="9">
        <v>3153388</v>
      </c>
      <c r="H17" s="9">
        <v>3153388</v>
      </c>
      <c r="I17" s="167"/>
      <c r="J17" s="370"/>
    </row>
    <row r="18" spans="1:10" x14ac:dyDescent="0.25">
      <c r="A18" s="59" t="s">
        <v>269</v>
      </c>
      <c r="B18" s="9" t="s">
        <v>271</v>
      </c>
      <c r="C18" s="9">
        <v>100000</v>
      </c>
      <c r="D18" s="9">
        <v>100000</v>
      </c>
      <c r="E18" s="9">
        <v>100000</v>
      </c>
      <c r="F18" s="9">
        <v>100000</v>
      </c>
      <c r="G18" s="9">
        <v>45763</v>
      </c>
      <c r="H18" s="9">
        <v>45763</v>
      </c>
      <c r="I18" s="167"/>
      <c r="J18" s="370"/>
    </row>
    <row r="19" spans="1:10" x14ac:dyDescent="0.25">
      <c r="A19" s="59" t="s">
        <v>269</v>
      </c>
      <c r="B19" s="9" t="s">
        <v>272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167"/>
      <c r="J19" s="370"/>
    </row>
    <row r="20" spans="1:10" x14ac:dyDescent="0.25">
      <c r="A20" s="59" t="s">
        <v>269</v>
      </c>
      <c r="B20" s="9" t="s">
        <v>273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167"/>
      <c r="J20" s="370"/>
    </row>
    <row r="21" spans="1:10" x14ac:dyDescent="0.25">
      <c r="A21" s="59" t="s">
        <v>269</v>
      </c>
      <c r="B21" s="9" t="s">
        <v>274</v>
      </c>
      <c r="C21" s="9">
        <v>150000</v>
      </c>
      <c r="D21" s="9">
        <v>150000</v>
      </c>
      <c r="E21" s="9">
        <v>150000</v>
      </c>
      <c r="F21" s="9">
        <v>150000</v>
      </c>
      <c r="G21" s="9">
        <v>40143</v>
      </c>
      <c r="H21" s="9">
        <v>40143</v>
      </c>
      <c r="I21" s="167"/>
      <c r="J21" s="371"/>
    </row>
    <row r="22" spans="1:10" x14ac:dyDescent="0.25">
      <c r="A22" s="59" t="s">
        <v>269</v>
      </c>
      <c r="B22" s="9" t="s">
        <v>73</v>
      </c>
      <c r="C22" s="9">
        <v>100000</v>
      </c>
      <c r="D22" s="9">
        <v>100000</v>
      </c>
      <c r="E22" s="9">
        <v>100000</v>
      </c>
      <c r="F22" s="9">
        <v>100000</v>
      </c>
      <c r="G22" s="9">
        <v>24937</v>
      </c>
      <c r="H22" s="9">
        <v>24937</v>
      </c>
      <c r="I22" s="167"/>
      <c r="J22" s="371"/>
    </row>
    <row r="23" spans="1:10" x14ac:dyDescent="0.25">
      <c r="A23" s="59" t="s">
        <v>269</v>
      </c>
      <c r="B23" s="9" t="s">
        <v>76</v>
      </c>
      <c r="C23" s="9">
        <v>110000</v>
      </c>
      <c r="D23" s="9">
        <v>110000</v>
      </c>
      <c r="E23" s="9">
        <v>110000</v>
      </c>
      <c r="F23" s="9">
        <v>110000</v>
      </c>
      <c r="G23" s="9">
        <v>311987</v>
      </c>
      <c r="H23" s="9">
        <v>311987</v>
      </c>
      <c r="I23" s="167"/>
      <c r="J23" s="371"/>
    </row>
    <row r="24" spans="1:10" x14ac:dyDescent="0.25">
      <c r="A24" s="59" t="s">
        <v>269</v>
      </c>
      <c r="B24" s="9" t="s">
        <v>77</v>
      </c>
      <c r="C24" s="9">
        <v>300000</v>
      </c>
      <c r="D24" s="9">
        <v>300000</v>
      </c>
      <c r="E24" s="9">
        <v>300000</v>
      </c>
      <c r="F24" s="9">
        <v>300000</v>
      </c>
      <c r="G24" s="9">
        <v>310555</v>
      </c>
      <c r="H24" s="9">
        <v>302681</v>
      </c>
      <c r="I24" s="167"/>
      <c r="J24" s="371"/>
    </row>
    <row r="25" spans="1:10" x14ac:dyDescent="0.25">
      <c r="A25" s="59" t="s">
        <v>269</v>
      </c>
      <c r="B25" s="9" t="s">
        <v>15</v>
      </c>
      <c r="C25" s="9">
        <v>15000</v>
      </c>
      <c r="D25" s="9">
        <v>15000</v>
      </c>
      <c r="E25" s="9">
        <v>15000</v>
      </c>
      <c r="F25" s="9">
        <v>15000</v>
      </c>
      <c r="G25" s="9">
        <v>15000</v>
      </c>
      <c r="H25" s="9">
        <v>15000</v>
      </c>
      <c r="I25" s="164"/>
      <c r="J25" s="98"/>
    </row>
    <row r="26" spans="1:10" x14ac:dyDescent="0.25">
      <c r="A26" s="60" t="s">
        <v>269</v>
      </c>
      <c r="B26" s="17" t="s">
        <v>71</v>
      </c>
      <c r="C26" s="17">
        <f>SUM(C17:C25)</f>
        <v>3775000</v>
      </c>
      <c r="D26" s="17">
        <f>SUM(D17:D25)</f>
        <v>3775000</v>
      </c>
      <c r="E26" s="17">
        <f>SUM(E17:E25)</f>
        <v>3775000</v>
      </c>
      <c r="F26" s="17">
        <f>SUM(F17:F25)</f>
        <v>3775000</v>
      </c>
      <c r="G26" s="17">
        <f t="shared" ref="G26:H26" si="3">SUM(G17:G25)</f>
        <v>3901773</v>
      </c>
      <c r="H26" s="17">
        <f t="shared" si="3"/>
        <v>3893899</v>
      </c>
      <c r="I26" s="165"/>
    </row>
    <row r="27" spans="1:10" x14ac:dyDescent="0.25">
      <c r="A27" s="59" t="s">
        <v>275</v>
      </c>
      <c r="B27" s="9" t="s">
        <v>411</v>
      </c>
      <c r="C27" s="9">
        <v>0</v>
      </c>
      <c r="D27" s="9">
        <v>0</v>
      </c>
      <c r="E27" s="9">
        <v>0</v>
      </c>
      <c r="F27" s="9">
        <v>0</v>
      </c>
      <c r="G27" s="9">
        <v>0</v>
      </c>
      <c r="H27" s="9">
        <v>0</v>
      </c>
      <c r="I27" s="164"/>
    </row>
    <row r="28" spans="1:10" x14ac:dyDescent="0.25">
      <c r="A28" s="59" t="s">
        <v>276</v>
      </c>
      <c r="B28" s="9" t="s">
        <v>277</v>
      </c>
      <c r="C28" s="9">
        <v>2045000</v>
      </c>
      <c r="D28" s="9">
        <v>2045000</v>
      </c>
      <c r="E28" s="9">
        <v>2045000</v>
      </c>
      <c r="F28" s="9">
        <v>2045000</v>
      </c>
      <c r="G28" s="9">
        <v>1477376</v>
      </c>
      <c r="H28" s="9">
        <v>1459834</v>
      </c>
      <c r="I28" s="164"/>
    </row>
    <row r="29" spans="1:10" x14ac:dyDescent="0.25">
      <c r="A29" s="60" t="s">
        <v>278</v>
      </c>
      <c r="B29" s="17" t="s">
        <v>279</v>
      </c>
      <c r="C29" s="17">
        <f>SUM(C27:C28)</f>
        <v>2045000</v>
      </c>
      <c r="D29" s="17">
        <f>SUM(D27:D28)</f>
        <v>2045000</v>
      </c>
      <c r="E29" s="17">
        <f>SUM(E27:E28)</f>
        <v>2045000</v>
      </c>
      <c r="F29" s="17">
        <f>SUM(F27:F28)</f>
        <v>2045000</v>
      </c>
      <c r="G29" s="17">
        <f t="shared" ref="G29:H29" si="4">SUM(G27:G28)</f>
        <v>1477376</v>
      </c>
      <c r="H29" s="17">
        <f t="shared" si="4"/>
        <v>1459834</v>
      </c>
      <c r="I29" s="165"/>
    </row>
    <row r="30" spans="1:10" x14ac:dyDescent="0.25">
      <c r="A30" s="59" t="s">
        <v>280</v>
      </c>
      <c r="B30" s="9" t="s">
        <v>72</v>
      </c>
      <c r="C30" s="9">
        <v>0</v>
      </c>
      <c r="D30" s="9">
        <v>0</v>
      </c>
      <c r="E30" s="9">
        <v>0</v>
      </c>
      <c r="F30" s="9">
        <v>0</v>
      </c>
      <c r="G30" s="9">
        <v>0</v>
      </c>
      <c r="H30" s="9">
        <v>0</v>
      </c>
      <c r="I30" s="164"/>
    </row>
    <row r="31" spans="1:10" x14ac:dyDescent="0.25">
      <c r="A31" s="59" t="s">
        <v>280</v>
      </c>
      <c r="B31" s="9" t="s">
        <v>74</v>
      </c>
      <c r="C31" s="9">
        <v>180000</v>
      </c>
      <c r="D31" s="9">
        <v>180000</v>
      </c>
      <c r="E31" s="9">
        <v>180000</v>
      </c>
      <c r="F31" s="9">
        <v>180000</v>
      </c>
      <c r="G31" s="9">
        <v>153275</v>
      </c>
      <c r="H31" s="9">
        <v>153275</v>
      </c>
      <c r="I31" s="164"/>
    </row>
    <row r="32" spans="1:10" x14ac:dyDescent="0.25">
      <c r="A32" s="59" t="s">
        <v>280</v>
      </c>
      <c r="B32" s="9" t="s">
        <v>75</v>
      </c>
      <c r="C32" s="9">
        <v>77000</v>
      </c>
      <c r="D32" s="9">
        <v>77000</v>
      </c>
      <c r="E32" s="9">
        <v>77000</v>
      </c>
      <c r="F32" s="9">
        <v>77000</v>
      </c>
      <c r="G32" s="9">
        <v>77000</v>
      </c>
      <c r="H32" s="9">
        <v>77000</v>
      </c>
      <c r="I32" s="164"/>
    </row>
    <row r="33" spans="1:9" x14ac:dyDescent="0.25">
      <c r="A33" s="60" t="s">
        <v>280</v>
      </c>
      <c r="B33" s="17" t="s">
        <v>281</v>
      </c>
      <c r="C33" s="17">
        <f>SUM(C30:C32)</f>
        <v>257000</v>
      </c>
      <c r="D33" s="17">
        <f>SUM(D30:D32)</f>
        <v>257000</v>
      </c>
      <c r="E33" s="17">
        <f>SUM(E30:E32)</f>
        <v>257000</v>
      </c>
      <c r="F33" s="17">
        <f>SUM(F30:F32)</f>
        <v>257000</v>
      </c>
      <c r="G33" s="17">
        <f t="shared" ref="G33:H33" si="5">SUM(G30:G32)</f>
        <v>230275</v>
      </c>
      <c r="H33" s="17">
        <f t="shared" si="5"/>
        <v>230275</v>
      </c>
      <c r="I33" s="165"/>
    </row>
    <row r="34" spans="1:9" x14ac:dyDescent="0.25">
      <c r="A34" s="59" t="s">
        <v>282</v>
      </c>
      <c r="B34" s="9" t="s">
        <v>283</v>
      </c>
      <c r="C34" s="9">
        <v>0</v>
      </c>
      <c r="D34" s="9">
        <v>0</v>
      </c>
      <c r="E34" s="9">
        <v>0</v>
      </c>
      <c r="F34" s="9">
        <v>0</v>
      </c>
      <c r="G34" s="9">
        <v>0</v>
      </c>
      <c r="H34" s="9">
        <v>0</v>
      </c>
      <c r="I34" s="164"/>
    </row>
    <row r="35" spans="1:9" x14ac:dyDescent="0.25">
      <c r="A35" s="59" t="s">
        <v>282</v>
      </c>
      <c r="B35" s="9" t="s">
        <v>284</v>
      </c>
      <c r="C35" s="9">
        <v>0</v>
      </c>
      <c r="D35" s="9">
        <v>0</v>
      </c>
      <c r="E35" s="9">
        <v>0</v>
      </c>
      <c r="F35" s="9">
        <v>0</v>
      </c>
      <c r="G35" s="9">
        <v>113337</v>
      </c>
      <c r="H35" s="9">
        <v>79131</v>
      </c>
      <c r="I35" s="164"/>
    </row>
    <row r="36" spans="1:9" x14ac:dyDescent="0.25">
      <c r="A36" s="59" t="s">
        <v>282</v>
      </c>
      <c r="B36" s="9" t="s">
        <v>185</v>
      </c>
      <c r="C36" s="9">
        <v>0</v>
      </c>
      <c r="D36" s="9">
        <v>0</v>
      </c>
      <c r="E36" s="9">
        <v>0</v>
      </c>
      <c r="F36" s="9">
        <v>0</v>
      </c>
      <c r="G36" s="9">
        <v>17904</v>
      </c>
      <c r="H36" s="9">
        <v>17904</v>
      </c>
      <c r="I36" s="164"/>
    </row>
    <row r="37" spans="1:9" x14ac:dyDescent="0.25">
      <c r="A37" s="60" t="s">
        <v>282</v>
      </c>
      <c r="B37" s="17" t="s">
        <v>78</v>
      </c>
      <c r="C37" s="13">
        <v>0</v>
      </c>
      <c r="D37" s="13">
        <v>113337</v>
      </c>
      <c r="E37" s="13">
        <v>113337</v>
      </c>
      <c r="F37" s="13">
        <v>113337</v>
      </c>
      <c r="G37" s="13">
        <v>113337</v>
      </c>
      <c r="H37" s="13">
        <f>SUM(H34:H36)</f>
        <v>97035</v>
      </c>
      <c r="I37" s="160"/>
    </row>
    <row r="38" spans="1:9" x14ac:dyDescent="0.25">
      <c r="A38" s="60" t="s">
        <v>285</v>
      </c>
      <c r="B38" s="17" t="s">
        <v>79</v>
      </c>
      <c r="C38" s="17">
        <v>1210590</v>
      </c>
      <c r="D38" s="17">
        <v>1210590</v>
      </c>
      <c r="E38" s="17">
        <v>1210590</v>
      </c>
      <c r="F38" s="17">
        <v>1210590</v>
      </c>
      <c r="G38" s="17">
        <v>1011255</v>
      </c>
      <c r="H38" s="17">
        <v>1004727</v>
      </c>
      <c r="I38" s="165"/>
    </row>
    <row r="39" spans="1:9" x14ac:dyDescent="0.25">
      <c r="A39" s="60" t="s">
        <v>286</v>
      </c>
      <c r="B39" s="65" t="s">
        <v>287</v>
      </c>
      <c r="C39" s="66">
        <v>803000</v>
      </c>
      <c r="D39" s="66">
        <v>803000</v>
      </c>
      <c r="E39" s="66">
        <v>803000</v>
      </c>
      <c r="F39" s="66">
        <v>803000</v>
      </c>
      <c r="G39" s="66">
        <v>4119000</v>
      </c>
      <c r="H39" s="66">
        <v>4119000</v>
      </c>
      <c r="I39" s="168"/>
    </row>
    <row r="40" spans="1:9" x14ac:dyDescent="0.25">
      <c r="A40" s="60" t="s">
        <v>345</v>
      </c>
      <c r="B40" s="17" t="s">
        <v>81</v>
      </c>
      <c r="C40" s="17">
        <v>334630</v>
      </c>
      <c r="D40" s="17">
        <v>334630</v>
      </c>
      <c r="E40" s="17">
        <v>334630</v>
      </c>
      <c r="F40" s="17">
        <v>334630</v>
      </c>
      <c r="G40" s="17">
        <v>533680</v>
      </c>
      <c r="H40" s="17">
        <v>533680</v>
      </c>
      <c r="I40" s="165"/>
    </row>
    <row r="41" spans="1:9" x14ac:dyDescent="0.25">
      <c r="A41" s="59" t="s">
        <v>288</v>
      </c>
      <c r="B41" s="9" t="s">
        <v>483</v>
      </c>
      <c r="C41" s="9">
        <v>0</v>
      </c>
      <c r="D41" s="9">
        <v>0</v>
      </c>
      <c r="E41" s="9">
        <v>225000</v>
      </c>
      <c r="F41" s="9">
        <v>225000</v>
      </c>
      <c r="G41" s="9">
        <v>225000</v>
      </c>
      <c r="H41" s="9">
        <v>225000</v>
      </c>
      <c r="I41" s="164"/>
    </row>
    <row r="42" spans="1:9" x14ac:dyDescent="0.25">
      <c r="A42" s="60" t="s">
        <v>373</v>
      </c>
      <c r="B42" s="17" t="s">
        <v>289</v>
      </c>
      <c r="C42" s="17">
        <v>101000</v>
      </c>
      <c r="D42" s="17">
        <v>200000</v>
      </c>
      <c r="E42" s="17">
        <v>211782</v>
      </c>
      <c r="F42" s="17">
        <v>261782</v>
      </c>
      <c r="G42" s="17">
        <v>267660</v>
      </c>
      <c r="H42" s="17">
        <v>267660</v>
      </c>
      <c r="I42" s="165"/>
    </row>
    <row r="43" spans="1:9" x14ac:dyDescent="0.25">
      <c r="A43" s="61" t="s">
        <v>291</v>
      </c>
      <c r="B43" s="15" t="s">
        <v>80</v>
      </c>
      <c r="C43" s="15">
        <f>C26+C29+C33+C37+C38+C39+C40+C42</f>
        <v>8526220</v>
      </c>
      <c r="D43" s="15">
        <f>D26+D29+D33+D37+D38+D39+D40+D42</f>
        <v>8738557</v>
      </c>
      <c r="E43" s="15">
        <f>E26+E29+E33+E37+E38+E39+E40+E41+E42</f>
        <v>8975339</v>
      </c>
      <c r="F43" s="15">
        <f>F26+F29+F33+F37+F38+F39+F40+F41+F42</f>
        <v>9025339</v>
      </c>
      <c r="G43" s="15">
        <f t="shared" ref="G43:H43" si="6">G26+G29+G33+G37+G38+G39+G40+G41+G42</f>
        <v>11879356</v>
      </c>
      <c r="H43" s="15">
        <f t="shared" si="6"/>
        <v>11831110</v>
      </c>
      <c r="I43" s="166"/>
    </row>
    <row r="44" spans="1:9" x14ac:dyDescent="0.25">
      <c r="A44" s="61" t="s">
        <v>579</v>
      </c>
      <c r="B44" s="15" t="s">
        <v>580</v>
      </c>
      <c r="C44" s="15">
        <v>0</v>
      </c>
      <c r="D44" s="15">
        <v>0</v>
      </c>
      <c r="E44" s="15">
        <v>0</v>
      </c>
      <c r="F44" s="15">
        <v>0</v>
      </c>
      <c r="G44" s="15">
        <v>650000</v>
      </c>
      <c r="H44" s="15">
        <v>650000</v>
      </c>
      <c r="I44" s="166"/>
    </row>
    <row r="45" spans="1:9" ht="29.25" x14ac:dyDescent="0.25">
      <c r="A45" s="61" t="s">
        <v>412</v>
      </c>
      <c r="B45" s="15" t="s">
        <v>292</v>
      </c>
      <c r="C45" s="15">
        <v>500000</v>
      </c>
      <c r="D45" s="15">
        <v>500000</v>
      </c>
      <c r="E45" s="15">
        <v>732040</v>
      </c>
      <c r="F45" s="15">
        <v>732040</v>
      </c>
      <c r="G45" s="15">
        <v>732040</v>
      </c>
      <c r="H45" s="15">
        <v>732040</v>
      </c>
      <c r="I45" s="166"/>
    </row>
    <row r="46" spans="1:9" ht="15.75" customHeight="1" x14ac:dyDescent="0.25">
      <c r="A46" s="61" t="s">
        <v>461</v>
      </c>
      <c r="B46" s="15" t="s">
        <v>462</v>
      </c>
      <c r="C46" s="15">
        <v>0</v>
      </c>
      <c r="D46" s="15">
        <v>24776670</v>
      </c>
      <c r="E46" s="15">
        <v>24776670</v>
      </c>
      <c r="F46" s="15">
        <v>24776670</v>
      </c>
      <c r="G46" s="15">
        <v>26726670</v>
      </c>
      <c r="H46" s="15">
        <v>26726670</v>
      </c>
      <c r="I46" s="166"/>
    </row>
    <row r="47" spans="1:9" ht="15.75" customHeight="1" x14ac:dyDescent="0.25">
      <c r="A47" s="61"/>
      <c r="B47" s="15" t="s">
        <v>583</v>
      </c>
      <c r="C47" s="15">
        <f>'2.1 Költségvetési bevételek'!C45+'2.2 Működési bevételek'!C16+'2.2 Működési bevételek'!C43+C44+C45+C46</f>
        <v>170143901</v>
      </c>
      <c r="D47" s="15">
        <f>'2.1 Költségvetési bevételek'!D45+'2.2 Működési bevételek'!D16+'2.2 Működési bevételek'!D43+D44+D45+D46</f>
        <v>251522523</v>
      </c>
      <c r="E47" s="15">
        <f>'2.1 Költségvetési bevételek'!E45+'2.2 Működési bevételek'!E16+'2.2 Működési bevételek'!E43+E44+E45+E46</f>
        <v>276313708</v>
      </c>
      <c r="F47" s="15">
        <f>'2.1 Költségvetési bevételek'!F45+'2.2 Működési bevételek'!F16+'2.2 Működési bevételek'!F43+F44+F45+F46</f>
        <v>310783898</v>
      </c>
      <c r="G47" s="15">
        <f>'2.1 Költségvetési bevételek'!G45+'2.2 Működési bevételek'!G16+'2.2 Működési bevételek'!G43+G44+G45+G46</f>
        <v>307139057</v>
      </c>
      <c r="H47" s="15">
        <f>'2.1 Költségvetési bevételek'!H45+'2.2 Működési bevételek'!H16+'2.2 Működési bevételek'!H43+H44+H45+H46</f>
        <v>305888381</v>
      </c>
      <c r="I47" s="166"/>
    </row>
    <row r="48" spans="1:9" ht="15.75" customHeight="1" x14ac:dyDescent="0.25">
      <c r="A48" s="61" t="s">
        <v>371</v>
      </c>
      <c r="B48" s="15" t="s">
        <v>582</v>
      </c>
      <c r="C48" s="15">
        <v>0</v>
      </c>
      <c r="D48" s="15">
        <v>0</v>
      </c>
      <c r="E48" s="15">
        <v>0</v>
      </c>
      <c r="F48" s="15">
        <v>0</v>
      </c>
      <c r="G48" s="15">
        <v>35000000</v>
      </c>
      <c r="H48" s="15">
        <v>35000000</v>
      </c>
      <c r="I48" s="166"/>
    </row>
    <row r="49" spans="1:9" x14ac:dyDescent="0.25">
      <c r="A49" s="61" t="s">
        <v>463</v>
      </c>
      <c r="B49" s="16" t="s">
        <v>182</v>
      </c>
      <c r="C49" s="16">
        <v>6000000</v>
      </c>
      <c r="D49" s="16">
        <v>31098722</v>
      </c>
      <c r="E49" s="16">
        <v>31098722</v>
      </c>
      <c r="F49" s="16">
        <v>31098722</v>
      </c>
      <c r="G49" s="16">
        <v>31098722</v>
      </c>
      <c r="H49" s="16">
        <v>31098722</v>
      </c>
      <c r="I49" s="49"/>
    </row>
    <row r="50" spans="1:9" x14ac:dyDescent="0.25">
      <c r="A50" s="61" t="s">
        <v>581</v>
      </c>
      <c r="B50" s="16" t="s">
        <v>331</v>
      </c>
      <c r="C50" s="16">
        <v>0</v>
      </c>
      <c r="D50" s="16">
        <v>0</v>
      </c>
      <c r="E50" s="16">
        <v>0</v>
      </c>
      <c r="F50" s="16">
        <v>0</v>
      </c>
      <c r="G50" s="16">
        <v>4082445</v>
      </c>
      <c r="H50" s="16">
        <v>4082445</v>
      </c>
      <c r="I50" s="49"/>
    </row>
    <row r="51" spans="1:9" x14ac:dyDescent="0.25">
      <c r="A51" s="61"/>
      <c r="B51" s="16" t="s">
        <v>584</v>
      </c>
      <c r="C51" s="16">
        <f>C48+C49+C50</f>
        <v>6000000</v>
      </c>
      <c r="D51" s="16">
        <f t="shared" ref="D51:H51" si="7">D48+D49+D50</f>
        <v>31098722</v>
      </c>
      <c r="E51" s="16">
        <f t="shared" si="7"/>
        <v>31098722</v>
      </c>
      <c r="F51" s="16">
        <f t="shared" si="7"/>
        <v>31098722</v>
      </c>
      <c r="G51" s="16">
        <f t="shared" si="7"/>
        <v>70181167</v>
      </c>
      <c r="H51" s="16">
        <f t="shared" si="7"/>
        <v>70181167</v>
      </c>
      <c r="I51" s="49"/>
    </row>
    <row r="52" spans="1:9" x14ac:dyDescent="0.25">
      <c r="A52" s="59"/>
      <c r="B52" s="16" t="s">
        <v>141</v>
      </c>
      <c r="C52" s="16">
        <f>C16+C43+C45+C46+C49</f>
        <v>47961220</v>
      </c>
      <c r="D52" s="16">
        <f>D16+D43+D45+D46+D49</f>
        <v>98263287</v>
      </c>
      <c r="E52" s="16">
        <f>E16+E43+E45+E46+E49</f>
        <v>122187418</v>
      </c>
      <c r="F52" s="16">
        <f>F16+F43+F45+F46+F49</f>
        <v>122299618</v>
      </c>
      <c r="G52" s="16">
        <f>G16+G43+G45+G46+G49+G50+G44+G48</f>
        <v>153650808</v>
      </c>
      <c r="H52" s="16">
        <f>H16+H43+H45+H46+H49+H50+H44+H48</f>
        <v>152400132</v>
      </c>
      <c r="I52" s="49"/>
    </row>
    <row r="53" spans="1:9" ht="15.75" x14ac:dyDescent="0.25">
      <c r="A53" s="67"/>
      <c r="B53" s="67" t="s">
        <v>293</v>
      </c>
      <c r="C53" s="67">
        <f>'2.1 Költségvetési bevételek'!C45+'2.2 Működési bevételek'!C52</f>
        <v>176143901</v>
      </c>
      <c r="D53" s="67">
        <f>'2.1 Költségvetési bevételek'!D45+'2.2 Működési bevételek'!D52</f>
        <v>282621245</v>
      </c>
      <c r="E53" s="67">
        <f>'2.1 Költségvetési bevételek'!E45+'2.2 Működési bevételek'!E52</f>
        <v>307412430</v>
      </c>
      <c r="F53" s="67">
        <f>'2.1 Költségvetési bevételek'!F45+'2.2 Működési bevételek'!F52</f>
        <v>341882620</v>
      </c>
      <c r="G53" s="67">
        <f>'2.1 Költségvetési bevételek'!G45+'2.2 Működési bevételek'!G52</f>
        <v>377320224</v>
      </c>
      <c r="H53" s="67">
        <f>'2.1 Költségvetési bevételek'!H45+'2.2 Működési bevételek'!H52</f>
        <v>376069548</v>
      </c>
      <c r="I53" s="169"/>
    </row>
  </sheetData>
  <mergeCells count="6">
    <mergeCell ref="A1:B1"/>
    <mergeCell ref="A2:B2"/>
    <mergeCell ref="A6:B6"/>
    <mergeCell ref="J17:J20"/>
    <mergeCell ref="J21:J24"/>
    <mergeCell ref="A3:B3"/>
  </mergeCells>
  <phoneticPr fontId="12" type="noConversion"/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3"/>
  <sheetViews>
    <sheetView topLeftCell="C79" workbookViewId="0">
      <selection activeCell="O79" sqref="O79"/>
    </sheetView>
  </sheetViews>
  <sheetFormatPr defaultRowHeight="15" x14ac:dyDescent="0.25"/>
  <cols>
    <col min="2" max="2" width="46.140625" customWidth="1"/>
    <col min="3" max="3" width="11.28515625" bestFit="1" customWidth="1"/>
    <col min="4" max="9" width="12.7109375" customWidth="1"/>
    <col min="10" max="10" width="21.5703125" customWidth="1"/>
    <col min="11" max="14" width="12.7109375" customWidth="1"/>
  </cols>
  <sheetData>
    <row r="1" spans="1:14" x14ac:dyDescent="0.25">
      <c r="A1" s="372" t="s">
        <v>20</v>
      </c>
      <c r="B1" s="372"/>
      <c r="C1" s="71"/>
    </row>
    <row r="2" spans="1:14" x14ac:dyDescent="0.25">
      <c r="A2" s="373" t="s">
        <v>599</v>
      </c>
      <c r="B2" s="373"/>
      <c r="C2" s="71"/>
    </row>
    <row r="3" spans="1:14" x14ac:dyDescent="0.25">
      <c r="A3" s="360" t="s">
        <v>593</v>
      </c>
      <c r="B3" s="360"/>
      <c r="C3" s="71"/>
    </row>
    <row r="4" spans="1:14" x14ac:dyDescent="0.25">
      <c r="A4" s="6"/>
      <c r="B4" s="6"/>
      <c r="C4" s="71"/>
    </row>
    <row r="5" spans="1:14" x14ac:dyDescent="0.25">
      <c r="A5" s="6"/>
      <c r="C5" s="71"/>
      <c r="G5" s="127" t="s">
        <v>186</v>
      </c>
    </row>
    <row r="6" spans="1:14" x14ac:dyDescent="0.25">
      <c r="A6" s="6"/>
      <c r="C6" s="71"/>
      <c r="G6" s="18" t="s">
        <v>386</v>
      </c>
    </row>
    <row r="7" spans="1:14" ht="36" customHeight="1" x14ac:dyDescent="0.25">
      <c r="A7" s="374" t="s">
        <v>1</v>
      </c>
      <c r="B7" s="375"/>
      <c r="C7" s="123" t="s">
        <v>133</v>
      </c>
      <c r="D7" s="149" t="s">
        <v>458</v>
      </c>
      <c r="E7" s="181" t="s">
        <v>479</v>
      </c>
      <c r="F7" s="202" t="s">
        <v>490</v>
      </c>
      <c r="G7" s="244" t="s">
        <v>505</v>
      </c>
      <c r="H7" s="244" t="s">
        <v>506</v>
      </c>
      <c r="I7" s="159"/>
      <c r="J7" s="159"/>
      <c r="K7" s="159"/>
      <c r="L7" s="159"/>
      <c r="M7" s="159"/>
      <c r="N7" s="159"/>
    </row>
    <row r="8" spans="1:14" ht="16.5" customHeight="1" x14ac:dyDescent="0.25">
      <c r="A8" s="59" t="s">
        <v>199</v>
      </c>
      <c r="B8" s="9" t="s">
        <v>3</v>
      </c>
      <c r="C8" s="9">
        <v>20219911</v>
      </c>
      <c r="D8" s="9">
        <v>52146972</v>
      </c>
      <c r="E8" s="9">
        <v>52146972</v>
      </c>
      <c r="F8" s="9">
        <v>52146972</v>
      </c>
      <c r="G8" s="9">
        <v>48868345</v>
      </c>
      <c r="H8" s="9">
        <v>48868345</v>
      </c>
      <c r="I8" s="164"/>
      <c r="J8" s="164"/>
      <c r="K8" s="164"/>
      <c r="L8" s="164"/>
      <c r="M8" s="164"/>
      <c r="N8" s="164"/>
    </row>
    <row r="9" spans="1:14" ht="16.5" customHeight="1" x14ac:dyDescent="0.25">
      <c r="A9" s="59" t="s">
        <v>294</v>
      </c>
      <c r="B9" s="9" t="s">
        <v>17</v>
      </c>
      <c r="C9" s="9">
        <v>0</v>
      </c>
      <c r="D9" s="9">
        <v>0</v>
      </c>
      <c r="E9" s="9">
        <v>0</v>
      </c>
      <c r="F9" s="9">
        <v>0</v>
      </c>
      <c r="G9" s="9">
        <v>225565</v>
      </c>
      <c r="H9" s="9">
        <v>225565</v>
      </c>
      <c r="I9" s="164"/>
      <c r="J9" s="164"/>
      <c r="K9" s="164"/>
      <c r="L9" s="164"/>
      <c r="M9" s="164"/>
      <c r="N9" s="164"/>
    </row>
    <row r="10" spans="1:14" ht="16.5" customHeight="1" x14ac:dyDescent="0.25">
      <c r="A10" s="59" t="s">
        <v>202</v>
      </c>
      <c r="B10" s="20" t="s">
        <v>18</v>
      </c>
      <c r="C10" s="20">
        <v>298020</v>
      </c>
      <c r="D10" s="20">
        <v>298020</v>
      </c>
      <c r="E10" s="20">
        <v>298020</v>
      </c>
      <c r="F10" s="20">
        <v>298020</v>
      </c>
      <c r="G10" s="20">
        <v>298020</v>
      </c>
      <c r="H10" s="20">
        <v>298020</v>
      </c>
      <c r="I10" s="164"/>
      <c r="J10" s="164"/>
      <c r="K10" s="197"/>
      <c r="L10" s="197"/>
      <c r="M10" s="197"/>
      <c r="N10" s="197"/>
    </row>
    <row r="11" spans="1:14" ht="16.5" customHeight="1" x14ac:dyDescent="0.25">
      <c r="A11" s="59" t="s">
        <v>203</v>
      </c>
      <c r="B11" s="9" t="s">
        <v>4</v>
      </c>
      <c r="C11" s="9">
        <v>123600</v>
      </c>
      <c r="D11" s="9">
        <v>427656</v>
      </c>
      <c r="E11" s="9">
        <v>427656</v>
      </c>
      <c r="F11" s="9">
        <v>427656</v>
      </c>
      <c r="G11" s="9">
        <v>467033</v>
      </c>
      <c r="H11" s="9">
        <v>467033</v>
      </c>
      <c r="I11" s="164"/>
      <c r="J11" s="164"/>
      <c r="K11" s="164"/>
      <c r="L11" s="164"/>
      <c r="M11" s="164"/>
      <c r="N11" s="164"/>
    </row>
    <row r="12" spans="1:14" ht="16.5" customHeight="1" x14ac:dyDescent="0.25">
      <c r="A12" s="59" t="s">
        <v>390</v>
      </c>
      <c r="B12" s="9" t="s">
        <v>295</v>
      </c>
      <c r="C12" s="9">
        <v>287300</v>
      </c>
      <c r="D12" s="9">
        <v>803033</v>
      </c>
      <c r="E12" s="9">
        <v>1203033</v>
      </c>
      <c r="F12" s="9">
        <v>1203033</v>
      </c>
      <c r="G12" s="9">
        <v>1198397</v>
      </c>
      <c r="H12" s="9">
        <v>1198397</v>
      </c>
      <c r="I12" s="164"/>
      <c r="J12" s="164"/>
      <c r="K12" s="164"/>
      <c r="L12" s="164"/>
      <c r="M12" s="164"/>
      <c r="N12" s="164"/>
    </row>
    <row r="13" spans="1:14" ht="16.5" customHeight="1" x14ac:dyDescent="0.25">
      <c r="A13" s="60" t="s">
        <v>204</v>
      </c>
      <c r="B13" s="24" t="s">
        <v>296</v>
      </c>
      <c r="C13" s="25">
        <f t="shared" ref="C13:H13" si="0">SUM(C8:C12)</f>
        <v>20928831</v>
      </c>
      <c r="D13" s="25">
        <f t="shared" si="0"/>
        <v>53675681</v>
      </c>
      <c r="E13" s="25">
        <f t="shared" si="0"/>
        <v>54075681</v>
      </c>
      <c r="F13" s="25">
        <f t="shared" si="0"/>
        <v>54075681</v>
      </c>
      <c r="G13" s="25">
        <f t="shared" si="0"/>
        <v>51057360</v>
      </c>
      <c r="H13" s="25">
        <f t="shared" si="0"/>
        <v>51057360</v>
      </c>
      <c r="I13" s="164"/>
      <c r="J13" s="164"/>
      <c r="K13" s="190"/>
      <c r="L13" s="190"/>
      <c r="M13" s="190"/>
      <c r="N13" s="190"/>
    </row>
    <row r="14" spans="1:14" ht="16.5" customHeight="1" x14ac:dyDescent="0.25">
      <c r="A14" s="59" t="s">
        <v>205</v>
      </c>
      <c r="B14" s="20" t="s">
        <v>21</v>
      </c>
      <c r="C14" s="20">
        <v>7366112</v>
      </c>
      <c r="D14" s="20">
        <v>7366112</v>
      </c>
      <c r="E14" s="20">
        <v>7366112</v>
      </c>
      <c r="F14" s="20">
        <v>7366112</v>
      </c>
      <c r="G14" s="20">
        <v>10656612</v>
      </c>
      <c r="H14" s="20">
        <v>10656612</v>
      </c>
      <c r="I14" s="164"/>
      <c r="J14" s="164"/>
      <c r="K14" s="197"/>
      <c r="L14" s="197"/>
      <c r="M14" s="197"/>
      <c r="N14" s="197"/>
    </row>
    <row r="15" spans="1:14" ht="16.5" customHeight="1" x14ac:dyDescent="0.25">
      <c r="A15" s="59" t="s">
        <v>206</v>
      </c>
      <c r="B15" s="20" t="s">
        <v>230</v>
      </c>
      <c r="C15" s="20">
        <v>0</v>
      </c>
      <c r="D15" s="20">
        <v>0</v>
      </c>
      <c r="E15" s="20">
        <v>0</v>
      </c>
      <c r="F15" s="20">
        <v>0</v>
      </c>
      <c r="G15" s="20">
        <v>0</v>
      </c>
      <c r="H15" s="20">
        <v>0</v>
      </c>
      <c r="I15" s="164"/>
      <c r="J15" s="164"/>
      <c r="K15" s="197"/>
      <c r="L15" s="197"/>
      <c r="M15" s="197"/>
      <c r="N15" s="197"/>
    </row>
    <row r="16" spans="1:14" ht="16.5" customHeight="1" x14ac:dyDescent="0.25">
      <c r="A16" s="59" t="s">
        <v>207</v>
      </c>
      <c r="B16" s="20" t="s">
        <v>231</v>
      </c>
      <c r="C16" s="20">
        <v>0</v>
      </c>
      <c r="D16" s="20">
        <v>0</v>
      </c>
      <c r="E16" s="20">
        <v>0</v>
      </c>
      <c r="F16" s="20">
        <v>58823</v>
      </c>
      <c r="G16" s="20">
        <v>124225</v>
      </c>
      <c r="H16" s="20">
        <v>124225</v>
      </c>
      <c r="I16" s="164"/>
      <c r="J16" s="164"/>
      <c r="K16" s="197"/>
      <c r="L16" s="197"/>
      <c r="M16" s="197"/>
      <c r="N16" s="197"/>
    </row>
    <row r="17" spans="1:14" ht="16.5" customHeight="1" x14ac:dyDescent="0.25">
      <c r="A17" s="60" t="s">
        <v>208</v>
      </c>
      <c r="B17" s="24" t="s">
        <v>22</v>
      </c>
      <c r="C17" s="24">
        <f t="shared" ref="C17:H17" si="1">SUM(C14:C16)</f>
        <v>7366112</v>
      </c>
      <c r="D17" s="24">
        <f t="shared" si="1"/>
        <v>7366112</v>
      </c>
      <c r="E17" s="24">
        <f t="shared" si="1"/>
        <v>7366112</v>
      </c>
      <c r="F17" s="24">
        <f t="shared" si="1"/>
        <v>7424935</v>
      </c>
      <c r="G17" s="24">
        <f t="shared" si="1"/>
        <v>10780837</v>
      </c>
      <c r="H17" s="24">
        <f t="shared" si="1"/>
        <v>10780837</v>
      </c>
      <c r="I17" s="164"/>
      <c r="J17" s="164"/>
      <c r="K17" s="198"/>
      <c r="L17" s="198"/>
      <c r="M17" s="198"/>
      <c r="N17" s="198"/>
    </row>
    <row r="18" spans="1:14" ht="16.5" customHeight="1" x14ac:dyDescent="0.25">
      <c r="A18" s="61" t="s">
        <v>209</v>
      </c>
      <c r="B18" s="21" t="s">
        <v>5</v>
      </c>
      <c r="C18" s="21">
        <f t="shared" ref="C18:H18" si="2">C13+C17</f>
        <v>28294943</v>
      </c>
      <c r="D18" s="21">
        <f t="shared" si="2"/>
        <v>61041793</v>
      </c>
      <c r="E18" s="21">
        <f t="shared" si="2"/>
        <v>61441793</v>
      </c>
      <c r="F18" s="21">
        <f t="shared" si="2"/>
        <v>61500616</v>
      </c>
      <c r="G18" s="21">
        <f t="shared" si="2"/>
        <v>61838197</v>
      </c>
      <c r="H18" s="21">
        <f t="shared" si="2"/>
        <v>61838197</v>
      </c>
      <c r="I18" s="164"/>
      <c r="J18" s="164"/>
      <c r="K18" s="113"/>
      <c r="L18" s="113"/>
      <c r="M18" s="113"/>
      <c r="N18" s="113"/>
    </row>
    <row r="19" spans="1:14" ht="16.5" customHeight="1" x14ac:dyDescent="0.25">
      <c r="A19" s="59" t="s">
        <v>210</v>
      </c>
      <c r="B19" s="20" t="s">
        <v>232</v>
      </c>
      <c r="C19" s="20">
        <v>5035350</v>
      </c>
      <c r="D19" s="20">
        <v>8547328</v>
      </c>
      <c r="E19" s="20">
        <v>8547328</v>
      </c>
      <c r="F19" s="20">
        <v>8547328</v>
      </c>
      <c r="G19" s="20">
        <v>9205773</v>
      </c>
      <c r="H19" s="20">
        <v>9205773</v>
      </c>
      <c r="I19" s="164"/>
      <c r="J19" s="164"/>
      <c r="K19" s="197"/>
      <c r="L19" s="197"/>
      <c r="M19" s="197"/>
      <c r="N19" s="197"/>
    </row>
    <row r="20" spans="1:14" ht="16.5" customHeight="1" x14ac:dyDescent="0.25">
      <c r="A20" s="59" t="s">
        <v>211</v>
      </c>
      <c r="B20" s="20" t="s">
        <v>233</v>
      </c>
      <c r="C20" s="20">
        <v>0</v>
      </c>
      <c r="D20" s="20">
        <v>0</v>
      </c>
      <c r="E20" s="20">
        <v>0</v>
      </c>
      <c r="F20" s="20">
        <v>0</v>
      </c>
      <c r="G20" s="20">
        <v>0</v>
      </c>
      <c r="H20" s="20">
        <v>0</v>
      </c>
      <c r="I20" s="164"/>
      <c r="J20" s="164"/>
      <c r="K20" s="197"/>
      <c r="L20" s="197"/>
      <c r="M20" s="197"/>
      <c r="N20" s="197"/>
    </row>
    <row r="21" spans="1:14" ht="16.5" customHeight="1" x14ac:dyDescent="0.25">
      <c r="A21" s="59" t="s">
        <v>212</v>
      </c>
      <c r="B21" s="20" t="s">
        <v>234</v>
      </c>
      <c r="C21" s="20">
        <v>86000</v>
      </c>
      <c r="D21" s="20">
        <v>86000</v>
      </c>
      <c r="E21" s="20">
        <v>86000</v>
      </c>
      <c r="F21" s="20">
        <v>86000</v>
      </c>
      <c r="G21" s="20">
        <v>122641</v>
      </c>
      <c r="H21" s="20">
        <v>122641</v>
      </c>
      <c r="I21" s="164"/>
      <c r="J21" s="164"/>
      <c r="K21" s="197"/>
      <c r="L21" s="197"/>
      <c r="M21" s="197"/>
      <c r="N21" s="197"/>
    </row>
    <row r="22" spans="1:14" ht="16.5" customHeight="1" x14ac:dyDescent="0.25">
      <c r="A22" s="59" t="s">
        <v>235</v>
      </c>
      <c r="B22" s="20" t="s">
        <v>236</v>
      </c>
      <c r="C22" s="20">
        <v>0</v>
      </c>
      <c r="D22" s="20">
        <v>0</v>
      </c>
      <c r="E22" s="20">
        <v>0</v>
      </c>
      <c r="F22" s="20">
        <v>0</v>
      </c>
      <c r="G22" s="20">
        <v>76918</v>
      </c>
      <c r="H22" s="20">
        <v>76918</v>
      </c>
      <c r="I22" s="164"/>
      <c r="J22" s="164"/>
      <c r="K22" s="197"/>
      <c r="L22" s="197"/>
      <c r="M22" s="197"/>
      <c r="N22" s="197"/>
    </row>
    <row r="23" spans="1:14" ht="16.5" customHeight="1" x14ac:dyDescent="0.25">
      <c r="A23" s="59" t="s">
        <v>213</v>
      </c>
      <c r="B23" s="20" t="s">
        <v>237</v>
      </c>
      <c r="C23" s="20">
        <v>90000</v>
      </c>
      <c r="D23" s="20">
        <v>90000</v>
      </c>
      <c r="E23" s="20">
        <v>90000</v>
      </c>
      <c r="F23" s="20">
        <v>90000</v>
      </c>
      <c r="G23" s="20">
        <v>103426</v>
      </c>
      <c r="H23" s="20">
        <v>103426</v>
      </c>
      <c r="I23" s="164"/>
      <c r="J23" s="164"/>
      <c r="K23" s="197"/>
      <c r="L23" s="197"/>
      <c r="M23" s="197"/>
      <c r="N23" s="197"/>
    </row>
    <row r="24" spans="1:14" ht="16.5" customHeight="1" x14ac:dyDescent="0.25">
      <c r="A24" s="61" t="s">
        <v>214</v>
      </c>
      <c r="B24" s="26" t="s">
        <v>238</v>
      </c>
      <c r="C24" s="26">
        <f t="shared" ref="C24:H24" si="3">SUM(C19:C23)</f>
        <v>5211350</v>
      </c>
      <c r="D24" s="26">
        <f t="shared" si="3"/>
        <v>8723328</v>
      </c>
      <c r="E24" s="26">
        <f t="shared" si="3"/>
        <v>8723328</v>
      </c>
      <c r="F24" s="26">
        <f t="shared" si="3"/>
        <v>8723328</v>
      </c>
      <c r="G24" s="26">
        <f t="shared" si="3"/>
        <v>9508758</v>
      </c>
      <c r="H24" s="26">
        <f t="shared" si="3"/>
        <v>9508758</v>
      </c>
      <c r="I24" s="164"/>
      <c r="J24" s="164"/>
      <c r="K24" s="199"/>
      <c r="L24" s="199"/>
      <c r="M24" s="199"/>
      <c r="N24" s="199"/>
    </row>
    <row r="25" spans="1:14" ht="16.5" customHeight="1" x14ac:dyDescent="0.25">
      <c r="A25" s="59" t="s">
        <v>239</v>
      </c>
      <c r="B25" s="9" t="s">
        <v>7</v>
      </c>
      <c r="C25" s="9">
        <v>0</v>
      </c>
      <c r="D25" s="9">
        <v>156000</v>
      </c>
      <c r="E25" s="9">
        <v>156000</v>
      </c>
      <c r="F25" s="9">
        <v>176000</v>
      </c>
      <c r="G25" s="9">
        <v>255307</v>
      </c>
      <c r="H25" s="9">
        <v>255307</v>
      </c>
      <c r="I25" s="164"/>
      <c r="J25" s="164"/>
      <c r="K25" s="164"/>
      <c r="L25" s="164"/>
      <c r="M25" s="164"/>
      <c r="N25" s="164"/>
    </row>
    <row r="26" spans="1:14" ht="16.5" customHeight="1" x14ac:dyDescent="0.25">
      <c r="A26" s="59" t="s">
        <v>215</v>
      </c>
      <c r="B26" s="9" t="s">
        <v>297</v>
      </c>
      <c r="C26" s="9">
        <v>0</v>
      </c>
      <c r="D26" s="9">
        <v>0</v>
      </c>
      <c r="E26" s="9">
        <v>0</v>
      </c>
      <c r="F26" s="9">
        <v>0</v>
      </c>
      <c r="G26" s="9">
        <v>69898</v>
      </c>
      <c r="H26" s="9">
        <v>69898</v>
      </c>
      <c r="I26" s="164"/>
      <c r="J26" s="164"/>
      <c r="K26" s="164"/>
      <c r="L26" s="164"/>
      <c r="M26" s="164"/>
      <c r="N26" s="164"/>
    </row>
    <row r="27" spans="1:14" ht="16.5" customHeight="1" x14ac:dyDescent="0.25">
      <c r="A27" s="59" t="s">
        <v>215</v>
      </c>
      <c r="B27" s="9" t="s">
        <v>298</v>
      </c>
      <c r="C27" s="9">
        <v>4555000</v>
      </c>
      <c r="D27" s="9">
        <v>8893265</v>
      </c>
      <c r="E27" s="9">
        <v>8893265</v>
      </c>
      <c r="F27" s="9">
        <v>8893265</v>
      </c>
      <c r="G27" s="9">
        <v>11703875</v>
      </c>
      <c r="H27" s="9">
        <v>11703875</v>
      </c>
      <c r="I27" s="164"/>
      <c r="J27" s="164"/>
      <c r="K27" s="164"/>
      <c r="L27" s="164"/>
      <c r="M27" s="164"/>
      <c r="N27" s="164"/>
    </row>
    <row r="28" spans="1:14" ht="16.5" customHeight="1" x14ac:dyDescent="0.25">
      <c r="A28" s="60" t="s">
        <v>216</v>
      </c>
      <c r="B28" s="24" t="s">
        <v>9</v>
      </c>
      <c r="C28" s="24">
        <f t="shared" ref="C28:H28" si="4">SUM(C25:C27)</f>
        <v>4555000</v>
      </c>
      <c r="D28" s="24">
        <f t="shared" si="4"/>
        <v>9049265</v>
      </c>
      <c r="E28" s="24">
        <f t="shared" si="4"/>
        <v>9049265</v>
      </c>
      <c r="F28" s="24">
        <f t="shared" si="4"/>
        <v>9069265</v>
      </c>
      <c r="G28" s="24">
        <f t="shared" si="4"/>
        <v>12029080</v>
      </c>
      <c r="H28" s="24">
        <f t="shared" si="4"/>
        <v>12029080</v>
      </c>
      <c r="I28" s="164"/>
      <c r="J28" s="164"/>
      <c r="K28" s="198"/>
      <c r="L28" s="198"/>
      <c r="M28" s="198"/>
      <c r="N28" s="198"/>
    </row>
    <row r="29" spans="1:14" ht="16.5" customHeight="1" x14ac:dyDescent="0.25">
      <c r="A29" s="59" t="s">
        <v>217</v>
      </c>
      <c r="B29" s="20" t="s">
        <v>10</v>
      </c>
      <c r="C29" s="20">
        <v>2576252</v>
      </c>
      <c r="D29" s="20">
        <v>2576252</v>
      </c>
      <c r="E29" s="20">
        <v>2576252</v>
      </c>
      <c r="F29" s="20">
        <v>2576252</v>
      </c>
      <c r="G29" s="20">
        <v>707560</v>
      </c>
      <c r="H29" s="20">
        <v>707560</v>
      </c>
      <c r="I29" s="164"/>
      <c r="J29" s="164"/>
      <c r="K29" s="197"/>
      <c r="L29" s="197"/>
      <c r="M29" s="197"/>
      <c r="N29" s="197"/>
    </row>
    <row r="30" spans="1:14" ht="16.5" customHeight="1" x14ac:dyDescent="0.25">
      <c r="A30" s="59" t="s">
        <v>218</v>
      </c>
      <c r="B30" s="20" t="s">
        <v>11</v>
      </c>
      <c r="C30" s="20">
        <v>265000</v>
      </c>
      <c r="D30" s="20">
        <v>315000</v>
      </c>
      <c r="E30" s="20">
        <v>315000</v>
      </c>
      <c r="F30" s="20">
        <v>315000</v>
      </c>
      <c r="G30" s="20">
        <v>261959</v>
      </c>
      <c r="H30" s="20">
        <v>261959</v>
      </c>
      <c r="I30" s="164"/>
      <c r="J30" s="164"/>
      <c r="K30" s="197"/>
      <c r="L30" s="197"/>
      <c r="M30" s="197"/>
      <c r="N30" s="197"/>
    </row>
    <row r="31" spans="1:14" ht="16.5" customHeight="1" x14ac:dyDescent="0.25">
      <c r="A31" s="60" t="s">
        <v>219</v>
      </c>
      <c r="B31" s="24" t="s">
        <v>12</v>
      </c>
      <c r="C31" s="24">
        <f t="shared" ref="C31:H31" si="5">SUM(C29:C30)</f>
        <v>2841252</v>
      </c>
      <c r="D31" s="24">
        <f t="shared" si="5"/>
        <v>2891252</v>
      </c>
      <c r="E31" s="24">
        <f t="shared" si="5"/>
        <v>2891252</v>
      </c>
      <c r="F31" s="24">
        <f t="shared" si="5"/>
        <v>2891252</v>
      </c>
      <c r="G31" s="24">
        <f t="shared" si="5"/>
        <v>969519</v>
      </c>
      <c r="H31" s="24">
        <f t="shared" si="5"/>
        <v>969519</v>
      </c>
      <c r="I31" s="164"/>
      <c r="J31" s="164"/>
      <c r="K31" s="198"/>
      <c r="L31" s="198"/>
      <c r="M31" s="198"/>
      <c r="N31" s="198"/>
    </row>
    <row r="32" spans="1:14" ht="16.5" customHeight="1" x14ac:dyDescent="0.25">
      <c r="A32" s="59" t="s">
        <v>220</v>
      </c>
      <c r="B32" s="9" t="s">
        <v>13</v>
      </c>
      <c r="C32" s="9">
        <v>6210000</v>
      </c>
      <c r="D32" s="9">
        <v>6210000</v>
      </c>
      <c r="E32" s="9">
        <v>6210000</v>
      </c>
      <c r="F32" s="9">
        <v>6310000</v>
      </c>
      <c r="G32" s="9">
        <v>5712979</v>
      </c>
      <c r="H32" s="9">
        <v>5712979</v>
      </c>
      <c r="I32" s="164"/>
      <c r="J32" s="164"/>
      <c r="K32" s="164"/>
      <c r="L32" s="164"/>
      <c r="M32" s="164"/>
      <c r="N32" s="164"/>
    </row>
    <row r="33" spans="1:14" ht="16.5" customHeight="1" x14ac:dyDescent="0.25">
      <c r="A33" s="59" t="s">
        <v>299</v>
      </c>
      <c r="B33" s="9" t="s">
        <v>23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164"/>
      <c r="J33" s="164"/>
      <c r="K33" s="164"/>
      <c r="L33" s="164"/>
      <c r="M33" s="164"/>
      <c r="N33" s="164"/>
    </row>
    <row r="34" spans="1:14" ht="16.5" customHeight="1" x14ac:dyDescent="0.25">
      <c r="A34" s="59" t="s">
        <v>300</v>
      </c>
      <c r="B34" s="9" t="s">
        <v>14</v>
      </c>
      <c r="C34" s="9">
        <v>0</v>
      </c>
      <c r="D34" s="9">
        <v>0</v>
      </c>
      <c r="E34" s="9">
        <v>0</v>
      </c>
      <c r="F34" s="9">
        <v>0</v>
      </c>
      <c r="G34" s="9">
        <v>0</v>
      </c>
      <c r="H34" s="9">
        <v>0</v>
      </c>
      <c r="I34" s="164"/>
      <c r="J34" s="164"/>
      <c r="K34" s="164"/>
      <c r="L34" s="164"/>
      <c r="M34" s="164"/>
      <c r="N34" s="164"/>
    </row>
    <row r="35" spans="1:14" ht="16.5" customHeight="1" x14ac:dyDescent="0.25">
      <c r="A35" s="59" t="s">
        <v>221</v>
      </c>
      <c r="B35" s="9" t="s">
        <v>24</v>
      </c>
      <c r="C35" s="9">
        <v>815000</v>
      </c>
      <c r="D35" s="9">
        <v>815000</v>
      </c>
      <c r="E35" s="9">
        <v>815000</v>
      </c>
      <c r="F35" s="9">
        <v>815000</v>
      </c>
      <c r="G35" s="9">
        <v>259195</v>
      </c>
      <c r="H35" s="9">
        <v>259195</v>
      </c>
      <c r="I35" s="164"/>
      <c r="J35" s="164"/>
      <c r="K35" s="164"/>
      <c r="L35" s="164"/>
      <c r="M35" s="164"/>
      <c r="N35" s="164"/>
    </row>
    <row r="36" spans="1:14" ht="16.5" customHeight="1" x14ac:dyDescent="0.25">
      <c r="A36" s="59" t="s">
        <v>301</v>
      </c>
      <c r="B36" s="9" t="s">
        <v>277</v>
      </c>
      <c r="C36" s="9">
        <v>1650000</v>
      </c>
      <c r="D36" s="9">
        <v>1650000</v>
      </c>
      <c r="E36" s="9">
        <v>1650000</v>
      </c>
      <c r="F36" s="9">
        <v>1650000</v>
      </c>
      <c r="G36" s="9">
        <v>1766998</v>
      </c>
      <c r="H36" s="9">
        <v>1766998</v>
      </c>
      <c r="I36" s="164"/>
      <c r="J36" s="164"/>
      <c r="K36" s="164"/>
      <c r="L36" s="164"/>
      <c r="M36" s="164"/>
      <c r="N36" s="164"/>
    </row>
    <row r="37" spans="1:14" ht="16.5" customHeight="1" x14ac:dyDescent="0.25">
      <c r="A37" s="59" t="s">
        <v>375</v>
      </c>
      <c r="B37" s="9" t="s">
        <v>421</v>
      </c>
      <c r="C37" s="9">
        <v>180000</v>
      </c>
      <c r="D37" s="9">
        <v>180000</v>
      </c>
      <c r="E37" s="9">
        <v>180000</v>
      </c>
      <c r="F37" s="9">
        <v>180000</v>
      </c>
      <c r="G37" s="9">
        <v>3000</v>
      </c>
      <c r="H37" s="9">
        <v>3000</v>
      </c>
      <c r="I37" s="164"/>
      <c r="J37" s="164"/>
      <c r="K37" s="164"/>
      <c r="L37" s="164"/>
      <c r="M37" s="164"/>
      <c r="N37" s="164"/>
    </row>
    <row r="38" spans="1:14" ht="16.5" customHeight="1" x14ac:dyDescent="0.25">
      <c r="A38" s="59" t="s">
        <v>302</v>
      </c>
      <c r="B38" s="9" t="s">
        <v>303</v>
      </c>
      <c r="C38" s="9">
        <v>871000</v>
      </c>
      <c r="D38" s="9">
        <v>871000</v>
      </c>
      <c r="E38" s="9">
        <v>871000</v>
      </c>
      <c r="F38" s="9">
        <v>871000</v>
      </c>
      <c r="G38" s="9">
        <v>1388909</v>
      </c>
      <c r="H38" s="9">
        <v>1388909</v>
      </c>
      <c r="I38" s="164"/>
      <c r="J38" s="164"/>
      <c r="K38" s="164"/>
      <c r="L38" s="164"/>
      <c r="M38" s="164"/>
      <c r="N38" s="164"/>
    </row>
    <row r="39" spans="1:14" ht="16.5" customHeight="1" x14ac:dyDescent="0.25">
      <c r="A39" s="59" t="s">
        <v>304</v>
      </c>
      <c r="B39" s="9" t="s">
        <v>305</v>
      </c>
      <c r="C39" s="9">
        <v>6630000</v>
      </c>
      <c r="D39" s="9">
        <v>6630000</v>
      </c>
      <c r="E39" s="9">
        <v>6630000</v>
      </c>
      <c r="F39" s="9">
        <v>8430000</v>
      </c>
      <c r="G39" s="9">
        <v>9471414</v>
      </c>
      <c r="H39" s="9">
        <v>9023305</v>
      </c>
      <c r="I39" s="164"/>
      <c r="J39" s="164"/>
      <c r="K39" s="164"/>
      <c r="L39" s="164"/>
      <c r="M39" s="164"/>
      <c r="N39" s="164"/>
    </row>
    <row r="40" spans="1:14" ht="16.5" customHeight="1" x14ac:dyDescent="0.25">
      <c r="A40" s="60" t="s">
        <v>222</v>
      </c>
      <c r="B40" s="24" t="s">
        <v>16</v>
      </c>
      <c r="C40" s="25">
        <f t="shared" ref="C40:H40" si="6">SUM(C32:C39)</f>
        <v>16356000</v>
      </c>
      <c r="D40" s="25">
        <f t="shared" si="6"/>
        <v>16356000</v>
      </c>
      <c r="E40" s="25">
        <f t="shared" si="6"/>
        <v>16356000</v>
      </c>
      <c r="F40" s="25">
        <f t="shared" si="6"/>
        <v>18256000</v>
      </c>
      <c r="G40" s="25">
        <f t="shared" si="6"/>
        <v>18602495</v>
      </c>
      <c r="H40" s="25">
        <f t="shared" si="6"/>
        <v>18154386</v>
      </c>
      <c r="I40" s="164"/>
      <c r="J40" s="164"/>
      <c r="K40" s="190"/>
      <c r="L40" s="190"/>
      <c r="M40" s="190"/>
      <c r="N40" s="190"/>
    </row>
    <row r="41" spans="1:14" ht="16.5" customHeight="1" x14ac:dyDescent="0.25">
      <c r="A41" s="60" t="s">
        <v>223</v>
      </c>
      <c r="B41" s="24" t="s">
        <v>19</v>
      </c>
      <c r="C41" s="24">
        <v>240000</v>
      </c>
      <c r="D41" s="24">
        <v>240000</v>
      </c>
      <c r="E41" s="24">
        <v>240000</v>
      </c>
      <c r="F41" s="24">
        <v>240000</v>
      </c>
      <c r="G41" s="24">
        <v>232922</v>
      </c>
      <c r="H41" s="24">
        <v>232922</v>
      </c>
      <c r="I41" s="164"/>
      <c r="J41" s="164"/>
      <c r="K41" s="198"/>
      <c r="L41" s="198"/>
      <c r="M41" s="198"/>
      <c r="N41" s="198"/>
    </row>
    <row r="42" spans="1:14" ht="16.5" customHeight="1" x14ac:dyDescent="0.25">
      <c r="A42" s="60" t="s">
        <v>543</v>
      </c>
      <c r="B42" s="24" t="s">
        <v>544</v>
      </c>
      <c r="C42" s="24">
        <v>0</v>
      </c>
      <c r="D42" s="24">
        <v>0</v>
      </c>
      <c r="E42" s="24">
        <v>0</v>
      </c>
      <c r="F42" s="24">
        <v>0</v>
      </c>
      <c r="G42" s="24">
        <v>90000</v>
      </c>
      <c r="H42" s="24">
        <v>90000</v>
      </c>
      <c r="I42" s="164"/>
      <c r="J42" s="164"/>
      <c r="K42" s="198"/>
      <c r="L42" s="198"/>
      <c r="M42" s="198"/>
      <c r="N42" s="198"/>
    </row>
    <row r="43" spans="1:14" ht="16.5" customHeight="1" x14ac:dyDescent="0.25">
      <c r="A43" s="59" t="s">
        <v>224</v>
      </c>
      <c r="B43" s="20" t="s">
        <v>306</v>
      </c>
      <c r="C43" s="20">
        <v>6110738</v>
      </c>
      <c r="D43" s="20">
        <v>7324190</v>
      </c>
      <c r="E43" s="20">
        <v>7324190</v>
      </c>
      <c r="F43" s="20">
        <v>7837190</v>
      </c>
      <c r="G43" s="20">
        <v>7037463</v>
      </c>
      <c r="H43" s="20">
        <v>6916474</v>
      </c>
      <c r="I43" s="164"/>
      <c r="J43" s="164"/>
      <c r="K43" s="197"/>
      <c r="L43" s="197"/>
      <c r="M43" s="197"/>
      <c r="N43" s="197"/>
    </row>
    <row r="44" spans="1:14" ht="16.5" customHeight="1" x14ac:dyDescent="0.25">
      <c r="A44" s="59" t="s">
        <v>307</v>
      </c>
      <c r="B44" s="20" t="s">
        <v>308</v>
      </c>
      <c r="C44" s="20">
        <v>0</v>
      </c>
      <c r="D44" s="20">
        <v>0</v>
      </c>
      <c r="E44" s="20">
        <v>0</v>
      </c>
      <c r="F44" s="20">
        <v>0</v>
      </c>
      <c r="G44" s="20">
        <v>0</v>
      </c>
      <c r="H44" s="20">
        <v>0</v>
      </c>
      <c r="I44" s="164"/>
      <c r="J44" s="164"/>
      <c r="K44" s="197"/>
      <c r="L44" s="197"/>
      <c r="M44" s="197"/>
      <c r="N44" s="197"/>
    </row>
    <row r="45" spans="1:14" ht="16.5" customHeight="1" x14ac:dyDescent="0.25">
      <c r="A45" s="59" t="s">
        <v>444</v>
      </c>
      <c r="B45" s="20" t="s">
        <v>309</v>
      </c>
      <c r="C45" s="20">
        <v>178</v>
      </c>
      <c r="D45" s="20">
        <v>178</v>
      </c>
      <c r="E45" s="20">
        <v>178</v>
      </c>
      <c r="F45" s="20">
        <v>178</v>
      </c>
      <c r="G45" s="20">
        <v>0</v>
      </c>
      <c r="H45" s="20">
        <v>0</v>
      </c>
      <c r="I45" s="164"/>
      <c r="J45" s="164"/>
      <c r="K45" s="197"/>
      <c r="L45" s="197"/>
      <c r="M45" s="197"/>
      <c r="N45" s="197"/>
    </row>
    <row r="46" spans="1:14" ht="16.5" customHeight="1" x14ac:dyDescent="0.25">
      <c r="A46" s="59" t="s">
        <v>226</v>
      </c>
      <c r="B46" s="20" t="s">
        <v>26</v>
      </c>
      <c r="C46" s="20">
        <v>880000</v>
      </c>
      <c r="D46" s="20">
        <v>880000</v>
      </c>
      <c r="E46" s="20">
        <v>880000</v>
      </c>
      <c r="F46" s="20">
        <v>880000</v>
      </c>
      <c r="G46" s="20">
        <v>675236</v>
      </c>
      <c r="H46" s="20">
        <v>675236</v>
      </c>
      <c r="I46" s="164"/>
      <c r="J46" s="164"/>
      <c r="K46" s="197"/>
      <c r="L46" s="197"/>
      <c r="M46" s="197"/>
      <c r="N46" s="197"/>
    </row>
    <row r="47" spans="1:14" ht="16.5" customHeight="1" x14ac:dyDescent="0.25">
      <c r="A47" s="60" t="s">
        <v>228</v>
      </c>
      <c r="B47" s="24" t="s">
        <v>25</v>
      </c>
      <c r="C47" s="25">
        <f t="shared" ref="C47:H47" si="7">SUM(C43:C46)</f>
        <v>6990916</v>
      </c>
      <c r="D47" s="25">
        <f t="shared" si="7"/>
        <v>8204368</v>
      </c>
      <c r="E47" s="25">
        <f t="shared" si="7"/>
        <v>8204368</v>
      </c>
      <c r="F47" s="25">
        <f t="shared" si="7"/>
        <v>8717368</v>
      </c>
      <c r="G47" s="25">
        <f t="shared" si="7"/>
        <v>7712699</v>
      </c>
      <c r="H47" s="25">
        <f t="shared" si="7"/>
        <v>7591710</v>
      </c>
      <c r="I47" s="164"/>
      <c r="J47" s="164"/>
      <c r="K47" s="190"/>
      <c r="L47" s="190"/>
      <c r="M47" s="190"/>
      <c r="N47" s="190"/>
    </row>
    <row r="48" spans="1:14" s="45" customFormat="1" ht="16.5" customHeight="1" x14ac:dyDescent="0.25">
      <c r="A48" s="61" t="s">
        <v>225</v>
      </c>
      <c r="B48" s="21" t="s">
        <v>116</v>
      </c>
      <c r="C48" s="22">
        <f t="shared" ref="C48:F48" si="8">SUM(C28+C31+C40+C41+C47)</f>
        <v>30983168</v>
      </c>
      <c r="D48" s="22">
        <f t="shared" si="8"/>
        <v>36740885</v>
      </c>
      <c r="E48" s="22">
        <f t="shared" si="8"/>
        <v>36740885</v>
      </c>
      <c r="F48" s="22">
        <f t="shared" si="8"/>
        <v>39173885</v>
      </c>
      <c r="G48" s="22">
        <f>SUM(G28+G31+G40+G41+G42+G47)</f>
        <v>39636715</v>
      </c>
      <c r="H48" s="22">
        <f>SUM(H28+H31+H40+H41+H47+H42)</f>
        <v>39067617</v>
      </c>
      <c r="I48" s="164"/>
      <c r="J48" s="164"/>
      <c r="K48" s="193"/>
      <c r="L48" s="193"/>
      <c r="M48" s="193"/>
      <c r="N48" s="193"/>
    </row>
    <row r="49" spans="1:14" s="215" customFormat="1" ht="16.5" customHeight="1" x14ac:dyDescent="0.25">
      <c r="A49" s="59" t="s">
        <v>495</v>
      </c>
      <c r="B49" s="20" t="s">
        <v>496</v>
      </c>
      <c r="C49" s="23"/>
      <c r="D49" s="23"/>
      <c r="E49" s="23"/>
      <c r="F49" s="23">
        <v>389500</v>
      </c>
      <c r="G49" s="23">
        <v>728500</v>
      </c>
      <c r="H49" s="23">
        <v>728500</v>
      </c>
      <c r="I49" s="164"/>
      <c r="J49" s="164"/>
      <c r="K49" s="191"/>
      <c r="L49" s="191"/>
      <c r="M49" s="191"/>
      <c r="N49" s="191"/>
    </row>
    <row r="50" spans="1:14" ht="16.5" customHeight="1" x14ac:dyDescent="0.25">
      <c r="A50" s="60" t="s">
        <v>310</v>
      </c>
      <c r="B50" s="13" t="s">
        <v>157</v>
      </c>
      <c r="C50" s="13">
        <v>1200000</v>
      </c>
      <c r="D50" s="13">
        <v>1200000</v>
      </c>
      <c r="E50" s="13">
        <v>1200000</v>
      </c>
      <c r="F50" s="13">
        <v>1200000</v>
      </c>
      <c r="G50" s="13">
        <v>0</v>
      </c>
      <c r="H50" s="13">
        <v>0</v>
      </c>
      <c r="I50" s="164"/>
      <c r="J50" s="164"/>
      <c r="K50" s="160"/>
      <c r="L50" s="160"/>
      <c r="M50" s="160"/>
      <c r="N50" s="160"/>
    </row>
    <row r="51" spans="1:14" ht="16.5" customHeight="1" x14ac:dyDescent="0.25">
      <c r="A51" s="59" t="s">
        <v>377</v>
      </c>
      <c r="B51" s="11" t="s">
        <v>408</v>
      </c>
      <c r="C51" s="11">
        <v>4745000</v>
      </c>
      <c r="D51" s="11">
        <v>4745000</v>
      </c>
      <c r="E51" s="11">
        <v>4745000</v>
      </c>
      <c r="F51" s="11">
        <v>4745000</v>
      </c>
      <c r="G51" s="11">
        <v>4412640</v>
      </c>
      <c r="H51" s="11">
        <v>4412640</v>
      </c>
      <c r="I51" s="164"/>
      <c r="J51" s="164"/>
      <c r="K51" s="44"/>
      <c r="L51" s="44"/>
      <c r="M51" s="44"/>
      <c r="N51" s="44"/>
    </row>
    <row r="52" spans="1:14" ht="16.5" customHeight="1" x14ac:dyDescent="0.25">
      <c r="A52" s="59" t="s">
        <v>378</v>
      </c>
      <c r="B52" s="11" t="s">
        <v>409</v>
      </c>
      <c r="C52" s="11">
        <v>0</v>
      </c>
      <c r="D52" s="11">
        <v>0</v>
      </c>
      <c r="E52" s="11">
        <v>0</v>
      </c>
      <c r="F52" s="11">
        <v>0</v>
      </c>
      <c r="G52" s="11">
        <v>0</v>
      </c>
      <c r="H52" s="11">
        <v>0</v>
      </c>
      <c r="I52" s="164"/>
      <c r="J52" s="164"/>
      <c r="K52" s="44"/>
      <c r="L52" s="44"/>
      <c r="M52" s="44"/>
      <c r="N52" s="44"/>
    </row>
    <row r="53" spans="1:14" ht="16.5" customHeight="1" x14ac:dyDescent="0.25">
      <c r="A53" s="60" t="s">
        <v>311</v>
      </c>
      <c r="B53" s="13" t="s">
        <v>158</v>
      </c>
      <c r="C53" s="13">
        <f t="shared" ref="C53:H53" si="9">SUM(C51:C52)</f>
        <v>4745000</v>
      </c>
      <c r="D53" s="13">
        <f t="shared" si="9"/>
        <v>4745000</v>
      </c>
      <c r="E53" s="13">
        <f t="shared" si="9"/>
        <v>4745000</v>
      </c>
      <c r="F53" s="13">
        <f t="shared" si="9"/>
        <v>4745000</v>
      </c>
      <c r="G53" s="13">
        <f t="shared" si="9"/>
        <v>4412640</v>
      </c>
      <c r="H53" s="13">
        <f t="shared" si="9"/>
        <v>4412640</v>
      </c>
      <c r="I53" s="164"/>
      <c r="J53" s="164"/>
      <c r="K53" s="160"/>
      <c r="L53" s="160"/>
      <c r="M53" s="160"/>
      <c r="N53" s="160"/>
    </row>
    <row r="54" spans="1:14" ht="16.5" customHeight="1" x14ac:dyDescent="0.25">
      <c r="A54" s="61" t="s">
        <v>312</v>
      </c>
      <c r="B54" s="16" t="s">
        <v>87</v>
      </c>
      <c r="C54" s="16">
        <f>SUM(C50+C53)</f>
        <v>5945000</v>
      </c>
      <c r="D54" s="16">
        <f>SUM(D50+D53)</f>
        <v>5945000</v>
      </c>
      <c r="E54" s="16">
        <f>SUM(E50+E53)</f>
        <v>5945000</v>
      </c>
      <c r="F54" s="16">
        <f>SUM(F49+F50+F53)</f>
        <v>6334500</v>
      </c>
      <c r="G54" s="16">
        <f>SUM(G49+G50+G53)</f>
        <v>5141140</v>
      </c>
      <c r="H54" s="16">
        <f>SUM(H49+H50+H53)</f>
        <v>5141140</v>
      </c>
      <c r="I54" s="164"/>
      <c r="J54" s="164"/>
      <c r="K54" s="49"/>
      <c r="L54" s="49"/>
      <c r="M54" s="49"/>
      <c r="N54" s="49"/>
    </row>
    <row r="55" spans="1:14" ht="16.5" customHeight="1" x14ac:dyDescent="0.25">
      <c r="A55" s="59" t="s">
        <v>379</v>
      </c>
      <c r="B55" s="11" t="s">
        <v>313</v>
      </c>
      <c r="C55" s="11">
        <v>5742</v>
      </c>
      <c r="D55" s="11">
        <v>5742</v>
      </c>
      <c r="E55" s="11">
        <v>5742</v>
      </c>
      <c r="F55" s="11">
        <v>5742</v>
      </c>
      <c r="G55" s="11">
        <v>0</v>
      </c>
      <c r="H55" s="11">
        <v>0</v>
      </c>
      <c r="I55" s="164"/>
      <c r="J55" s="164"/>
      <c r="K55" s="44"/>
      <c r="L55" s="44"/>
      <c r="M55" s="44"/>
      <c r="N55" s="44"/>
    </row>
    <row r="56" spans="1:14" ht="16.5" customHeight="1" x14ac:dyDescent="0.25">
      <c r="A56" s="59" t="s">
        <v>484</v>
      </c>
      <c r="B56" s="11" t="s">
        <v>545</v>
      </c>
      <c r="C56" s="11">
        <v>0</v>
      </c>
      <c r="D56" s="11">
        <v>0</v>
      </c>
      <c r="E56" s="11">
        <v>127365</v>
      </c>
      <c r="F56" s="11">
        <v>127365</v>
      </c>
      <c r="G56" s="11">
        <v>1227365</v>
      </c>
      <c r="H56" s="11">
        <v>1227365</v>
      </c>
      <c r="I56" s="164"/>
      <c r="J56" s="164"/>
      <c r="K56" s="44"/>
      <c r="L56" s="44"/>
      <c r="M56" s="44"/>
      <c r="N56" s="44"/>
    </row>
    <row r="57" spans="1:14" ht="16.5" customHeight="1" x14ac:dyDescent="0.25">
      <c r="A57" s="59" t="s">
        <v>314</v>
      </c>
      <c r="B57" s="97" t="s">
        <v>441</v>
      </c>
      <c r="C57" s="9">
        <v>600000</v>
      </c>
      <c r="D57" s="9">
        <v>600000</v>
      </c>
      <c r="E57" s="9">
        <v>600000</v>
      </c>
      <c r="F57" s="9">
        <v>600000</v>
      </c>
      <c r="G57" s="9">
        <v>594000</v>
      </c>
      <c r="H57" s="9">
        <v>594000</v>
      </c>
      <c r="I57" s="164"/>
      <c r="J57" s="164"/>
      <c r="K57" s="164"/>
      <c r="L57" s="164"/>
      <c r="M57" s="164"/>
      <c r="N57" s="164"/>
    </row>
    <row r="58" spans="1:14" ht="16.5" customHeight="1" x14ac:dyDescent="0.25">
      <c r="A58" s="59" t="s">
        <v>314</v>
      </c>
      <c r="B58" s="97" t="s">
        <v>442</v>
      </c>
      <c r="C58" s="9">
        <v>2473800</v>
      </c>
      <c r="D58" s="9">
        <v>2473800</v>
      </c>
      <c r="E58" s="9">
        <v>2473800</v>
      </c>
      <c r="F58" s="9">
        <v>2473800</v>
      </c>
      <c r="G58" s="9">
        <v>2156400</v>
      </c>
      <c r="H58" s="9">
        <v>2156400</v>
      </c>
      <c r="I58" s="164"/>
      <c r="J58" s="164"/>
      <c r="K58" s="164"/>
      <c r="L58" s="164"/>
      <c r="M58" s="164"/>
      <c r="N58" s="164"/>
    </row>
    <row r="59" spans="1:14" ht="16.5" customHeight="1" x14ac:dyDescent="0.25">
      <c r="A59" s="59" t="s">
        <v>314</v>
      </c>
      <c r="B59" s="97" t="s">
        <v>443</v>
      </c>
      <c r="C59" s="9">
        <v>0</v>
      </c>
      <c r="D59" s="9">
        <v>0</v>
      </c>
      <c r="E59" s="9">
        <v>0</v>
      </c>
      <c r="F59" s="9">
        <v>0</v>
      </c>
      <c r="G59" s="9">
        <v>0</v>
      </c>
      <c r="H59" s="9">
        <v>0</v>
      </c>
      <c r="I59" s="164"/>
      <c r="J59" s="164"/>
      <c r="K59" s="164"/>
      <c r="L59" s="164"/>
      <c r="M59" s="164"/>
      <c r="N59" s="164"/>
    </row>
    <row r="60" spans="1:14" ht="16.5" customHeight="1" x14ac:dyDescent="0.25">
      <c r="A60" s="59" t="s">
        <v>348</v>
      </c>
      <c r="B60" s="9" t="s">
        <v>315</v>
      </c>
      <c r="C60" s="15">
        <v>0</v>
      </c>
      <c r="D60" s="15">
        <v>21105036</v>
      </c>
      <c r="E60" s="15">
        <v>41596516</v>
      </c>
      <c r="F60" s="15">
        <v>42743297</v>
      </c>
      <c r="G60" s="15">
        <v>54296998</v>
      </c>
      <c r="H60" s="15">
        <v>0</v>
      </c>
      <c r="I60" s="164"/>
      <c r="J60" s="164"/>
      <c r="K60" s="166"/>
      <c r="L60" s="166"/>
      <c r="M60" s="164"/>
      <c r="N60" s="166"/>
    </row>
    <row r="61" spans="1:14" ht="16.5" customHeight="1" x14ac:dyDescent="0.25">
      <c r="A61" s="61" t="s">
        <v>316</v>
      </c>
      <c r="B61" s="16" t="s">
        <v>27</v>
      </c>
      <c r="C61" s="16">
        <f t="shared" ref="C61:H61" si="10">SUM(C55:C60)</f>
        <v>3079542</v>
      </c>
      <c r="D61" s="16">
        <f t="shared" si="10"/>
        <v>24184578</v>
      </c>
      <c r="E61" s="16">
        <f t="shared" si="10"/>
        <v>44803423</v>
      </c>
      <c r="F61" s="16">
        <f t="shared" si="10"/>
        <v>45950204</v>
      </c>
      <c r="G61" s="16">
        <f t="shared" si="10"/>
        <v>58274763</v>
      </c>
      <c r="H61" s="16">
        <f t="shared" si="10"/>
        <v>3977765</v>
      </c>
      <c r="I61" s="164"/>
      <c r="J61" s="164"/>
      <c r="K61" s="49"/>
      <c r="L61" s="49"/>
      <c r="M61" s="49"/>
      <c r="N61" s="49"/>
    </row>
    <row r="62" spans="1:14" s="2" customFormat="1" ht="16.5" customHeight="1" x14ac:dyDescent="0.25">
      <c r="A62" s="59" t="s">
        <v>380</v>
      </c>
      <c r="B62" s="11" t="s">
        <v>381</v>
      </c>
      <c r="C62" s="11"/>
      <c r="D62" s="11"/>
      <c r="E62" s="11"/>
      <c r="F62" s="11"/>
      <c r="G62" s="11">
        <v>1004440</v>
      </c>
      <c r="H62" s="11">
        <v>1004440</v>
      </c>
      <c r="I62" s="164"/>
      <c r="J62" s="164"/>
      <c r="K62" s="44"/>
      <c r="L62" s="44"/>
      <c r="M62" s="44"/>
      <c r="N62" s="44"/>
    </row>
    <row r="63" spans="1:14" ht="16.5" customHeight="1" x14ac:dyDescent="0.25">
      <c r="A63" s="68" t="s">
        <v>317</v>
      </c>
      <c r="B63" s="9" t="s">
        <v>28</v>
      </c>
      <c r="C63" s="9">
        <v>2700000</v>
      </c>
      <c r="D63" s="9">
        <v>11993235</v>
      </c>
      <c r="E63" s="9">
        <v>14502409</v>
      </c>
      <c r="F63" s="9">
        <v>43129187</v>
      </c>
      <c r="G63" s="9">
        <v>23871737</v>
      </c>
      <c r="H63" s="9">
        <v>23871737</v>
      </c>
      <c r="I63" s="164"/>
      <c r="J63" s="164"/>
      <c r="K63" s="164"/>
      <c r="L63" s="164"/>
      <c r="M63" s="164"/>
      <c r="N63" s="164"/>
    </row>
    <row r="64" spans="1:14" ht="16.5" customHeight="1" x14ac:dyDescent="0.25">
      <c r="A64" s="68" t="s">
        <v>318</v>
      </c>
      <c r="B64" s="9" t="s">
        <v>29</v>
      </c>
      <c r="C64" s="9">
        <v>2598425</v>
      </c>
      <c r="D64" s="9">
        <v>2598425</v>
      </c>
      <c r="E64" s="9">
        <v>2598425</v>
      </c>
      <c r="F64" s="9">
        <v>2598425</v>
      </c>
      <c r="G64" s="9">
        <v>2598424</v>
      </c>
      <c r="H64" s="9">
        <v>2598424</v>
      </c>
      <c r="I64" s="164"/>
      <c r="J64" s="164"/>
      <c r="K64" s="164"/>
      <c r="L64" s="164"/>
      <c r="M64" s="164"/>
      <c r="N64" s="164"/>
    </row>
    <row r="65" spans="1:14" ht="16.5" customHeight="1" x14ac:dyDescent="0.25">
      <c r="A65" s="68" t="s">
        <v>319</v>
      </c>
      <c r="B65" s="9" t="s">
        <v>320</v>
      </c>
      <c r="C65" s="9">
        <v>0</v>
      </c>
      <c r="D65" s="9">
        <v>8585548</v>
      </c>
      <c r="E65" s="9">
        <v>9110500</v>
      </c>
      <c r="F65" s="9">
        <v>4287820</v>
      </c>
      <c r="G65" s="9">
        <v>4932036</v>
      </c>
      <c r="H65" s="9">
        <v>4932036</v>
      </c>
      <c r="I65" s="164"/>
      <c r="J65" s="164"/>
      <c r="K65" s="164"/>
      <c r="L65" s="164"/>
      <c r="M65" s="164"/>
      <c r="N65" s="164"/>
    </row>
    <row r="66" spans="1:14" ht="16.5" customHeight="1" x14ac:dyDescent="0.25">
      <c r="A66" s="68" t="s">
        <v>321</v>
      </c>
      <c r="B66" s="9" t="s">
        <v>30</v>
      </c>
      <c r="C66" s="9">
        <v>701575</v>
      </c>
      <c r="D66" s="9">
        <v>5528847</v>
      </c>
      <c r="E66" s="9">
        <v>6267061</v>
      </c>
      <c r="F66" s="9">
        <v>12694166</v>
      </c>
      <c r="G66" s="9">
        <v>6966108</v>
      </c>
      <c r="H66" s="9">
        <v>6966108</v>
      </c>
      <c r="I66" s="164"/>
      <c r="J66" s="164"/>
      <c r="K66" s="164"/>
      <c r="L66" s="164"/>
      <c r="M66" s="164"/>
      <c r="N66" s="164"/>
    </row>
    <row r="67" spans="1:14" ht="16.5" customHeight="1" x14ac:dyDescent="0.25">
      <c r="A67" s="61" t="s">
        <v>322</v>
      </c>
      <c r="B67" s="15" t="s">
        <v>31</v>
      </c>
      <c r="C67" s="15">
        <f>SUM(C62:C66)</f>
        <v>6000000</v>
      </c>
      <c r="D67" s="15">
        <f t="shared" ref="D67:H67" si="11">SUM(D62:D66)</f>
        <v>28706055</v>
      </c>
      <c r="E67" s="15">
        <f t="shared" si="11"/>
        <v>32478395</v>
      </c>
      <c r="F67" s="15">
        <f t="shared" si="11"/>
        <v>62709598</v>
      </c>
      <c r="G67" s="15">
        <f t="shared" si="11"/>
        <v>39372745</v>
      </c>
      <c r="H67" s="15">
        <f t="shared" si="11"/>
        <v>39372745</v>
      </c>
      <c r="I67" s="164"/>
      <c r="J67" s="164"/>
      <c r="K67" s="166"/>
      <c r="L67" s="166"/>
      <c r="M67" s="166"/>
      <c r="N67" s="166"/>
    </row>
    <row r="68" spans="1:14" ht="16.5" customHeight="1" x14ac:dyDescent="0.25">
      <c r="A68" s="59" t="s">
        <v>323</v>
      </c>
      <c r="B68" s="9" t="s">
        <v>32</v>
      </c>
      <c r="C68" s="9">
        <v>0</v>
      </c>
      <c r="D68" s="9">
        <v>16259613</v>
      </c>
      <c r="E68" s="9">
        <v>16259613</v>
      </c>
      <c r="F68" s="9">
        <v>15865813</v>
      </c>
      <c r="G68" s="9">
        <v>21084983</v>
      </c>
      <c r="H68" s="9">
        <v>21084983</v>
      </c>
      <c r="I68" s="164"/>
      <c r="J68" s="164"/>
      <c r="K68" s="164"/>
      <c r="L68" s="164"/>
      <c r="M68" s="164"/>
      <c r="N68" s="164"/>
    </row>
    <row r="69" spans="1:14" ht="16.5" customHeight="1" x14ac:dyDescent="0.25">
      <c r="A69" s="59" t="s">
        <v>324</v>
      </c>
      <c r="B69" s="9" t="s">
        <v>33</v>
      </c>
      <c r="C69" s="9">
        <v>0</v>
      </c>
      <c r="D69" s="9">
        <v>0</v>
      </c>
      <c r="E69" s="9">
        <v>0</v>
      </c>
      <c r="F69" s="9">
        <v>0</v>
      </c>
      <c r="G69" s="9">
        <v>0</v>
      </c>
      <c r="H69" s="9">
        <v>0</v>
      </c>
      <c r="I69" s="164"/>
      <c r="J69" s="164"/>
      <c r="K69" s="164"/>
      <c r="L69" s="164"/>
      <c r="M69" s="164"/>
      <c r="N69" s="164"/>
    </row>
    <row r="70" spans="1:14" ht="16.5" customHeight="1" x14ac:dyDescent="0.25">
      <c r="A70" s="59" t="s">
        <v>325</v>
      </c>
      <c r="B70" s="9" t="s">
        <v>34</v>
      </c>
      <c r="C70" s="9">
        <v>0</v>
      </c>
      <c r="D70" s="9">
        <v>0</v>
      </c>
      <c r="E70" s="9">
        <v>0</v>
      </c>
      <c r="F70" s="9">
        <v>0</v>
      </c>
      <c r="G70" s="9">
        <v>0</v>
      </c>
      <c r="H70" s="9">
        <v>0</v>
      </c>
      <c r="I70" s="164"/>
      <c r="J70" s="164"/>
      <c r="K70" s="164"/>
      <c r="L70" s="164"/>
      <c r="M70" s="164"/>
      <c r="N70" s="164"/>
    </row>
    <row r="71" spans="1:14" ht="16.5" customHeight="1" x14ac:dyDescent="0.25">
      <c r="A71" s="59" t="s">
        <v>326</v>
      </c>
      <c r="B71" s="9" t="s">
        <v>35</v>
      </c>
      <c r="C71" s="9">
        <v>0</v>
      </c>
      <c r="D71" s="9">
        <v>4390095</v>
      </c>
      <c r="E71" s="9">
        <v>4390095</v>
      </c>
      <c r="F71" s="9">
        <v>4283769</v>
      </c>
      <c r="G71" s="9">
        <v>5309008</v>
      </c>
      <c r="H71" s="9">
        <v>5309008</v>
      </c>
      <c r="I71" s="164"/>
      <c r="J71" s="164"/>
      <c r="K71" s="164"/>
      <c r="L71" s="164"/>
      <c r="M71" s="164"/>
      <c r="N71" s="164"/>
    </row>
    <row r="72" spans="1:14" ht="18.75" customHeight="1" x14ac:dyDescent="0.25">
      <c r="A72" s="61" t="s">
        <v>327</v>
      </c>
      <c r="B72" s="15" t="s">
        <v>36</v>
      </c>
      <c r="C72" s="15">
        <f t="shared" ref="C72:H72" si="12">SUM(C68:C71)</f>
        <v>0</v>
      </c>
      <c r="D72" s="15">
        <f t="shared" si="12"/>
        <v>20649708</v>
      </c>
      <c r="E72" s="15">
        <f t="shared" si="12"/>
        <v>20649708</v>
      </c>
      <c r="F72" s="15">
        <f t="shared" si="12"/>
        <v>20149582</v>
      </c>
      <c r="G72" s="15">
        <f t="shared" si="12"/>
        <v>26393991</v>
      </c>
      <c r="H72" s="15">
        <f t="shared" si="12"/>
        <v>26393991</v>
      </c>
      <c r="I72" s="164"/>
      <c r="J72" s="164"/>
      <c r="K72" s="166"/>
      <c r="L72" s="166"/>
      <c r="M72" s="166"/>
      <c r="N72" s="166"/>
    </row>
    <row r="73" spans="1:14" x14ac:dyDescent="0.25">
      <c r="A73" s="59"/>
      <c r="B73" s="19" t="s">
        <v>37</v>
      </c>
      <c r="C73" s="19">
        <f t="shared" ref="C73:H73" si="13">C18+C24+C48+C54+C61+C67+C72</f>
        <v>79514003</v>
      </c>
      <c r="D73" s="19">
        <f t="shared" si="13"/>
        <v>185991347</v>
      </c>
      <c r="E73" s="19">
        <f t="shared" si="13"/>
        <v>210782532</v>
      </c>
      <c r="F73" s="19">
        <f t="shared" si="13"/>
        <v>244541713</v>
      </c>
      <c r="G73" s="19">
        <f t="shared" si="13"/>
        <v>240166309</v>
      </c>
      <c r="H73" s="19">
        <f t="shared" si="13"/>
        <v>185300213</v>
      </c>
      <c r="I73" s="164"/>
      <c r="J73" s="164"/>
      <c r="K73" s="200"/>
      <c r="L73" s="200"/>
      <c r="M73" s="200"/>
      <c r="N73" s="200"/>
    </row>
    <row r="74" spans="1:14" x14ac:dyDescent="0.25">
      <c r="A74" s="59" t="s">
        <v>328</v>
      </c>
      <c r="B74" s="19" t="s">
        <v>329</v>
      </c>
      <c r="C74" s="19">
        <v>0</v>
      </c>
      <c r="D74" s="19">
        <v>0</v>
      </c>
      <c r="E74" s="19">
        <v>0</v>
      </c>
      <c r="F74" s="19">
        <v>0</v>
      </c>
      <c r="G74" s="19">
        <v>35000000</v>
      </c>
      <c r="H74" s="19">
        <v>35000000</v>
      </c>
      <c r="I74" s="164"/>
      <c r="J74" s="164"/>
      <c r="K74" s="200"/>
      <c r="L74" s="200"/>
      <c r="M74" s="200"/>
      <c r="N74" s="200"/>
    </row>
    <row r="75" spans="1:14" x14ac:dyDescent="0.25">
      <c r="A75" s="59" t="s">
        <v>330</v>
      </c>
      <c r="B75" s="9" t="s">
        <v>331</v>
      </c>
      <c r="C75" s="9">
        <v>3787463</v>
      </c>
      <c r="D75" s="9">
        <v>3787463</v>
      </c>
      <c r="E75" s="9">
        <v>3787463</v>
      </c>
      <c r="F75" s="9">
        <v>3787463</v>
      </c>
      <c r="G75" s="9">
        <v>3787463</v>
      </c>
      <c r="H75" s="9">
        <v>3787463</v>
      </c>
      <c r="I75" s="164"/>
      <c r="J75" s="164"/>
      <c r="K75" s="164"/>
      <c r="L75" s="164"/>
      <c r="M75" s="164"/>
      <c r="N75" s="164"/>
    </row>
    <row r="76" spans="1:14" x14ac:dyDescent="0.25">
      <c r="A76" s="59" t="s">
        <v>332</v>
      </c>
      <c r="B76" s="9" t="s">
        <v>84</v>
      </c>
      <c r="C76" s="9">
        <v>45432585</v>
      </c>
      <c r="D76" s="9">
        <v>45432585</v>
      </c>
      <c r="E76" s="9">
        <v>45432585</v>
      </c>
      <c r="F76" s="9">
        <v>45891594</v>
      </c>
      <c r="G76" s="9">
        <v>46543992</v>
      </c>
      <c r="H76" s="9">
        <v>46543992</v>
      </c>
      <c r="I76" s="164"/>
      <c r="J76" s="164"/>
      <c r="K76" s="164"/>
      <c r="L76" s="164"/>
      <c r="M76" s="164"/>
      <c r="N76" s="164"/>
    </row>
    <row r="77" spans="1:14" x14ac:dyDescent="0.25">
      <c r="A77" s="59" t="s">
        <v>333</v>
      </c>
      <c r="B77" s="9" t="s">
        <v>83</v>
      </c>
      <c r="C77" s="9">
        <v>47409850</v>
      </c>
      <c r="D77" s="9">
        <v>47409850</v>
      </c>
      <c r="E77" s="9">
        <v>47409850</v>
      </c>
      <c r="F77" s="9">
        <v>47661850</v>
      </c>
      <c r="G77" s="9">
        <v>51822460</v>
      </c>
      <c r="H77" s="9">
        <v>51216552</v>
      </c>
      <c r="I77" s="164"/>
      <c r="J77" s="164"/>
      <c r="K77" s="164"/>
      <c r="L77" s="164"/>
      <c r="M77" s="164"/>
      <c r="N77" s="164"/>
    </row>
    <row r="78" spans="1:14" x14ac:dyDescent="0.25">
      <c r="A78" s="60" t="s">
        <v>334</v>
      </c>
      <c r="B78" s="17" t="s">
        <v>38</v>
      </c>
      <c r="C78" s="17">
        <f t="shared" ref="C78:H78" si="14">SUM(C76:C77)</f>
        <v>92842435</v>
      </c>
      <c r="D78" s="17">
        <f t="shared" si="14"/>
        <v>92842435</v>
      </c>
      <c r="E78" s="17">
        <f t="shared" si="14"/>
        <v>92842435</v>
      </c>
      <c r="F78" s="17">
        <f t="shared" si="14"/>
        <v>93553444</v>
      </c>
      <c r="G78" s="17">
        <f t="shared" si="14"/>
        <v>98366452</v>
      </c>
      <c r="H78" s="17">
        <f t="shared" si="14"/>
        <v>97760544</v>
      </c>
      <c r="I78" s="164"/>
      <c r="J78" s="164"/>
      <c r="K78" s="165"/>
      <c r="L78" s="165"/>
      <c r="M78" s="165"/>
      <c r="N78" s="165"/>
    </row>
    <row r="79" spans="1:14" x14ac:dyDescent="0.25">
      <c r="A79" s="60" t="s">
        <v>335</v>
      </c>
      <c r="B79" s="17" t="s">
        <v>39</v>
      </c>
      <c r="C79" s="17">
        <v>0</v>
      </c>
      <c r="D79" s="17">
        <v>0</v>
      </c>
      <c r="E79" s="17">
        <v>0</v>
      </c>
      <c r="F79" s="17">
        <v>0</v>
      </c>
      <c r="G79" s="17">
        <v>0</v>
      </c>
      <c r="H79" s="17">
        <v>0</v>
      </c>
      <c r="I79" s="164"/>
      <c r="J79" s="164"/>
      <c r="K79" s="165"/>
      <c r="L79" s="165"/>
      <c r="M79" s="165"/>
      <c r="N79" s="165"/>
    </row>
    <row r="80" spans="1:14" x14ac:dyDescent="0.25">
      <c r="A80" s="60" t="s">
        <v>336</v>
      </c>
      <c r="B80" s="17" t="s">
        <v>41</v>
      </c>
      <c r="C80" s="17">
        <v>0</v>
      </c>
      <c r="D80" s="17">
        <v>0</v>
      </c>
      <c r="E80" s="17">
        <v>0</v>
      </c>
      <c r="F80" s="17">
        <v>0</v>
      </c>
      <c r="G80" s="17">
        <v>0</v>
      </c>
      <c r="H80" s="17">
        <v>0</v>
      </c>
      <c r="I80" s="164"/>
      <c r="J80" s="164"/>
      <c r="K80" s="165"/>
      <c r="L80" s="165"/>
      <c r="M80" s="165"/>
      <c r="N80" s="165"/>
    </row>
    <row r="81" spans="1:14" x14ac:dyDescent="0.25">
      <c r="A81" s="61" t="s">
        <v>337</v>
      </c>
      <c r="B81" s="15" t="s">
        <v>40</v>
      </c>
      <c r="C81" s="15">
        <f t="shared" ref="C81:H81" si="15">C74+C75+C78+C79+C80</f>
        <v>96629898</v>
      </c>
      <c r="D81" s="15">
        <f t="shared" si="15"/>
        <v>96629898</v>
      </c>
      <c r="E81" s="15">
        <f t="shared" si="15"/>
        <v>96629898</v>
      </c>
      <c r="F81" s="15">
        <f t="shared" si="15"/>
        <v>97340907</v>
      </c>
      <c r="G81" s="15">
        <f t="shared" si="15"/>
        <v>137153915</v>
      </c>
      <c r="H81" s="15">
        <f t="shared" si="15"/>
        <v>136548007</v>
      </c>
      <c r="I81" s="164"/>
      <c r="J81" s="164"/>
      <c r="K81" s="166"/>
      <c r="L81" s="166"/>
      <c r="M81" s="166"/>
      <c r="N81" s="166"/>
    </row>
    <row r="82" spans="1:14" x14ac:dyDescent="0.25">
      <c r="A82" s="61"/>
      <c r="B82" s="15" t="s">
        <v>42</v>
      </c>
      <c r="C82" s="15">
        <f t="shared" ref="C82:H82" si="16">C81</f>
        <v>96629898</v>
      </c>
      <c r="D82" s="15">
        <f t="shared" si="16"/>
        <v>96629898</v>
      </c>
      <c r="E82" s="15">
        <f t="shared" si="16"/>
        <v>96629898</v>
      </c>
      <c r="F82" s="15">
        <f t="shared" si="16"/>
        <v>97340907</v>
      </c>
      <c r="G82" s="15">
        <f t="shared" si="16"/>
        <v>137153915</v>
      </c>
      <c r="H82" s="15">
        <f t="shared" si="16"/>
        <v>136548007</v>
      </c>
      <c r="I82" s="164"/>
      <c r="J82" s="164"/>
      <c r="K82" s="166"/>
      <c r="L82" s="166"/>
      <c r="M82" s="166"/>
      <c r="N82" s="166"/>
    </row>
    <row r="83" spans="1:14" x14ac:dyDescent="0.25">
      <c r="A83" s="59"/>
      <c r="B83" s="19" t="s">
        <v>160</v>
      </c>
      <c r="C83" s="19">
        <f t="shared" ref="C83:H83" si="17">C73+C82</f>
        <v>176143901</v>
      </c>
      <c r="D83" s="19">
        <f t="shared" si="17"/>
        <v>282621245</v>
      </c>
      <c r="E83" s="19">
        <f t="shared" si="17"/>
        <v>307412430</v>
      </c>
      <c r="F83" s="19">
        <f t="shared" si="17"/>
        <v>341882620</v>
      </c>
      <c r="G83" s="19">
        <f t="shared" si="17"/>
        <v>377320224</v>
      </c>
      <c r="H83" s="19">
        <f t="shared" si="17"/>
        <v>321848220</v>
      </c>
      <c r="I83" s="164"/>
      <c r="J83" s="164"/>
      <c r="K83" s="200"/>
      <c r="L83" s="200"/>
      <c r="M83" s="200"/>
      <c r="N83" s="200"/>
    </row>
  </sheetData>
  <mergeCells count="4">
    <mergeCell ref="A1:B1"/>
    <mergeCell ref="A2:B2"/>
    <mergeCell ref="A7:B7"/>
    <mergeCell ref="A3:B3"/>
  </mergeCells>
  <phoneticPr fontId="12" type="noConversion"/>
  <pageMargins left="0.70866141732283472" right="0.70866141732283472" top="0.74803149606299213" bottom="0.74803149606299213" header="0.31496062992125984" footer="0.31496062992125984"/>
  <pageSetup paperSize="9" scale="6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37"/>
  <sheetViews>
    <sheetView topLeftCell="B1" workbookViewId="0">
      <selection activeCell="S44" sqref="S44"/>
    </sheetView>
  </sheetViews>
  <sheetFormatPr defaultRowHeight="15" x14ac:dyDescent="0.25"/>
  <cols>
    <col min="1" max="1" width="13.7109375" customWidth="1"/>
    <col min="2" max="2" width="26.7109375" customWidth="1"/>
    <col min="3" max="3" width="8.7109375" customWidth="1"/>
    <col min="4" max="4" width="17.85546875" customWidth="1"/>
    <col min="5" max="5" width="10.85546875" customWidth="1"/>
    <col min="6" max="6" width="8.7109375" customWidth="1"/>
    <col min="7" max="7" width="12.7109375" customWidth="1"/>
    <col min="8" max="8" width="10.85546875" customWidth="1"/>
    <col min="9" max="9" width="10.140625" customWidth="1"/>
    <col min="10" max="10" width="10.85546875" customWidth="1"/>
    <col min="11" max="12" width="10.28515625" customWidth="1"/>
    <col min="14" max="14" width="15.85546875" customWidth="1"/>
    <col min="15" max="15" width="8" bestFit="1" customWidth="1"/>
    <col min="16" max="16" width="7" bestFit="1" customWidth="1"/>
    <col min="17" max="18" width="6" bestFit="1" customWidth="1"/>
    <col min="19" max="19" width="8" bestFit="1" customWidth="1"/>
    <col min="20" max="20" width="6" bestFit="1" customWidth="1"/>
    <col min="21" max="21" width="5" bestFit="1" customWidth="1"/>
    <col min="22" max="22" width="10.85546875" customWidth="1"/>
    <col min="23" max="23" width="9" bestFit="1" customWidth="1"/>
    <col min="24" max="24" width="11" bestFit="1" customWidth="1"/>
    <col min="32" max="33" width="9.140625" customWidth="1"/>
    <col min="35" max="35" width="0.5703125" customWidth="1"/>
  </cols>
  <sheetData>
    <row r="1" spans="1:34" x14ac:dyDescent="0.25">
      <c r="A1" s="71"/>
      <c r="B1" s="367" t="s">
        <v>20</v>
      </c>
      <c r="C1" s="367"/>
      <c r="D1" s="367"/>
      <c r="E1" s="367"/>
      <c r="F1" s="148"/>
      <c r="G1" s="148"/>
      <c r="H1" s="148"/>
      <c r="I1" s="180"/>
      <c r="J1" s="180"/>
    </row>
    <row r="2" spans="1:34" x14ac:dyDescent="0.25">
      <c r="A2" s="71"/>
      <c r="B2" s="366" t="s">
        <v>145</v>
      </c>
      <c r="C2" s="366"/>
      <c r="D2" s="366"/>
      <c r="E2" s="366"/>
      <c r="F2" s="147"/>
      <c r="G2" s="147"/>
      <c r="H2" s="147"/>
      <c r="I2" s="179"/>
      <c r="J2" s="179"/>
    </row>
    <row r="3" spans="1:34" x14ac:dyDescent="0.25">
      <c r="A3" s="71"/>
      <c r="B3" s="366" t="s">
        <v>589</v>
      </c>
      <c r="C3" s="366"/>
      <c r="D3" s="366"/>
      <c r="E3" s="366"/>
      <c r="F3" s="147"/>
      <c r="G3" s="147"/>
      <c r="H3" s="147"/>
      <c r="I3" s="179"/>
      <c r="J3" s="179"/>
    </row>
    <row r="4" spans="1:34" x14ac:dyDescent="0.25">
      <c r="A4" s="71"/>
      <c r="B4" s="125"/>
      <c r="C4" s="125"/>
      <c r="D4" s="125"/>
      <c r="E4" s="125"/>
      <c r="F4" s="151"/>
      <c r="G4" s="151"/>
      <c r="H4" s="151"/>
      <c r="I4" s="184"/>
      <c r="J4" s="184"/>
    </row>
    <row r="5" spans="1:34" x14ac:dyDescent="0.25">
      <c r="A5" s="71"/>
      <c r="B5" s="122"/>
      <c r="C5" s="122"/>
      <c r="E5" s="133"/>
      <c r="F5" s="133"/>
      <c r="G5" s="133"/>
      <c r="H5" s="133"/>
      <c r="I5" s="133"/>
      <c r="J5" s="133"/>
      <c r="K5" s="248" t="s">
        <v>366</v>
      </c>
    </row>
    <row r="6" spans="1:34" x14ac:dyDescent="0.25">
      <c r="A6" s="71"/>
      <c r="B6" s="50"/>
      <c r="C6" s="134"/>
      <c r="E6" s="134"/>
      <c r="F6" s="134"/>
      <c r="G6" s="134"/>
      <c r="H6" s="134"/>
      <c r="I6" s="134"/>
      <c r="J6" s="134"/>
      <c r="K6" s="135" t="s">
        <v>387</v>
      </c>
    </row>
    <row r="7" spans="1:34" x14ac:dyDescent="0.25">
      <c r="A7" s="71"/>
      <c r="B7" s="126"/>
      <c r="C7" s="136"/>
      <c r="D7" s="136"/>
      <c r="E7" s="128"/>
      <c r="F7" s="155"/>
      <c r="G7" s="155"/>
      <c r="H7" s="155"/>
      <c r="I7" s="185"/>
      <c r="J7" s="185"/>
    </row>
    <row r="8" spans="1:34" ht="42.75" x14ac:dyDescent="0.25">
      <c r="A8" s="377" t="s">
        <v>198</v>
      </c>
      <c r="B8" s="378" t="s">
        <v>1</v>
      </c>
      <c r="C8" s="41" t="s">
        <v>144</v>
      </c>
      <c r="D8" s="69" t="s">
        <v>347</v>
      </c>
      <c r="E8" s="41" t="s">
        <v>197</v>
      </c>
      <c r="F8" s="41" t="s">
        <v>144</v>
      </c>
      <c r="G8" s="69" t="s">
        <v>485</v>
      </c>
      <c r="H8" s="41" t="s">
        <v>197</v>
      </c>
      <c r="I8" s="41" t="s">
        <v>144</v>
      </c>
      <c r="J8" s="183" t="s">
        <v>347</v>
      </c>
      <c r="K8" s="41" t="s">
        <v>197</v>
      </c>
      <c r="L8" s="171"/>
    </row>
    <row r="9" spans="1:34" x14ac:dyDescent="0.25">
      <c r="A9" s="377"/>
      <c r="B9" s="379"/>
      <c r="C9" s="364" t="s">
        <v>350</v>
      </c>
      <c r="D9" s="376"/>
      <c r="E9" s="365"/>
      <c r="F9" s="364" t="s">
        <v>458</v>
      </c>
      <c r="G9" s="376"/>
      <c r="H9" s="365"/>
      <c r="I9" s="364" t="s">
        <v>479</v>
      </c>
      <c r="J9" s="376"/>
      <c r="K9" s="365"/>
      <c r="L9" s="207"/>
      <c r="N9" s="71"/>
      <c r="O9" s="71"/>
      <c r="P9" s="71"/>
      <c r="Q9" s="71"/>
      <c r="R9" s="71"/>
      <c r="S9" s="71"/>
      <c r="T9" s="71"/>
      <c r="U9" s="71"/>
      <c r="V9" s="71"/>
      <c r="W9" s="71"/>
      <c r="X9" s="90"/>
      <c r="Y9" s="71"/>
      <c r="Z9" s="90"/>
      <c r="AA9" s="76"/>
      <c r="AG9" s="76"/>
    </row>
    <row r="10" spans="1:34" x14ac:dyDescent="0.25">
      <c r="A10" s="132" t="s">
        <v>188</v>
      </c>
      <c r="B10" s="27" t="s">
        <v>96</v>
      </c>
      <c r="C10" s="28">
        <v>7</v>
      </c>
      <c r="D10" s="28">
        <v>7366112</v>
      </c>
      <c r="E10" s="28">
        <v>1649763</v>
      </c>
      <c r="F10" s="28">
        <v>7</v>
      </c>
      <c r="G10" s="28">
        <v>7366112</v>
      </c>
      <c r="H10" s="28">
        <v>1649763</v>
      </c>
      <c r="I10" s="28">
        <v>7</v>
      </c>
      <c r="J10" s="28">
        <v>7366112</v>
      </c>
      <c r="K10" s="28">
        <v>1649763</v>
      </c>
      <c r="L10" s="201"/>
      <c r="N10" s="71"/>
      <c r="O10" s="71"/>
      <c r="P10" s="71"/>
      <c r="Q10" s="71"/>
      <c r="R10" s="71"/>
      <c r="S10" s="71"/>
      <c r="T10" s="71"/>
      <c r="U10" s="71"/>
      <c r="V10" s="71"/>
      <c r="W10" s="71"/>
      <c r="X10" s="90"/>
      <c r="Y10" s="71"/>
      <c r="Z10" s="90"/>
      <c r="AA10" s="76"/>
      <c r="AC10" s="76"/>
      <c r="AD10" s="76"/>
      <c r="AE10" s="76"/>
      <c r="AG10" s="76"/>
    </row>
    <row r="11" spans="1:34" x14ac:dyDescent="0.25">
      <c r="A11" s="132" t="s">
        <v>189</v>
      </c>
      <c r="B11" s="27" t="s">
        <v>97</v>
      </c>
      <c r="C11" s="28">
        <v>0</v>
      </c>
      <c r="D11" s="28">
        <v>0</v>
      </c>
      <c r="E11" s="28">
        <v>0</v>
      </c>
      <c r="F11" s="28">
        <v>0</v>
      </c>
      <c r="G11" s="28">
        <v>0</v>
      </c>
      <c r="H11" s="28">
        <v>0</v>
      </c>
      <c r="I11" s="28">
        <v>0</v>
      </c>
      <c r="J11" s="28">
        <v>0</v>
      </c>
      <c r="K11" s="28">
        <v>0</v>
      </c>
      <c r="L11" s="201"/>
      <c r="N11" s="71"/>
      <c r="O11" s="71"/>
      <c r="P11" s="71"/>
      <c r="Q11" s="71"/>
      <c r="R11" s="71"/>
      <c r="S11" s="71"/>
      <c r="T11" s="71"/>
      <c r="U11" s="71"/>
      <c r="V11" s="71"/>
      <c r="W11" s="71"/>
      <c r="X11" s="90"/>
      <c r="Y11" s="71"/>
      <c r="Z11" s="90"/>
      <c r="AA11" s="76"/>
      <c r="AC11" s="76"/>
      <c r="AD11" s="76"/>
      <c r="AE11" s="76"/>
      <c r="AG11" s="76"/>
    </row>
    <row r="12" spans="1:34" x14ac:dyDescent="0.25">
      <c r="A12" s="132" t="s">
        <v>191</v>
      </c>
      <c r="B12" s="27" t="s">
        <v>98</v>
      </c>
      <c r="C12" s="28">
        <v>1</v>
      </c>
      <c r="D12" s="28">
        <v>3539745</v>
      </c>
      <c r="E12" s="28">
        <v>791353</v>
      </c>
      <c r="F12" s="28">
        <v>1</v>
      </c>
      <c r="G12" s="28">
        <v>3539745</v>
      </c>
      <c r="H12" s="28">
        <v>791353</v>
      </c>
      <c r="I12" s="28">
        <v>1</v>
      </c>
      <c r="J12" s="28">
        <v>3539745</v>
      </c>
      <c r="K12" s="28">
        <v>791353</v>
      </c>
      <c r="L12" s="201"/>
      <c r="N12" s="71"/>
      <c r="O12" s="71"/>
      <c r="P12" s="71"/>
      <c r="Q12" s="71"/>
      <c r="R12" s="71"/>
      <c r="S12" s="71"/>
      <c r="T12" s="71"/>
      <c r="U12" s="71"/>
      <c r="V12" s="71"/>
      <c r="W12" s="71"/>
      <c r="X12" s="90"/>
      <c r="Y12" s="71"/>
      <c r="Z12" s="90"/>
      <c r="AA12" s="76"/>
      <c r="AC12" s="76"/>
      <c r="AD12" s="76"/>
      <c r="AG12" s="76"/>
    </row>
    <row r="13" spans="1:34" x14ac:dyDescent="0.25">
      <c r="A13" s="132">
        <v>107052</v>
      </c>
      <c r="B13" s="27" t="s">
        <v>57</v>
      </c>
      <c r="C13" s="28">
        <v>1</v>
      </c>
      <c r="D13" s="28">
        <v>2205405</v>
      </c>
      <c r="E13" s="28">
        <v>495798</v>
      </c>
      <c r="F13" s="28">
        <v>1</v>
      </c>
      <c r="G13" s="28">
        <v>2205405</v>
      </c>
      <c r="H13" s="28">
        <v>495798</v>
      </c>
      <c r="I13" s="28">
        <v>1</v>
      </c>
      <c r="J13" s="28">
        <v>2205405</v>
      </c>
      <c r="K13" s="28">
        <v>495798</v>
      </c>
      <c r="L13" s="201"/>
      <c r="N13" s="71"/>
      <c r="O13" s="71"/>
      <c r="P13" s="71"/>
      <c r="Q13" s="71"/>
      <c r="R13" s="71"/>
      <c r="S13" s="71"/>
      <c r="T13" s="71"/>
      <c r="U13" s="71"/>
      <c r="V13" s="71"/>
      <c r="W13" s="91"/>
      <c r="X13" s="95"/>
      <c r="Y13" s="91"/>
      <c r="Z13" s="94"/>
      <c r="AA13" s="95"/>
      <c r="AB13" s="93"/>
      <c r="AC13" s="92"/>
      <c r="AD13" s="95"/>
      <c r="AE13" s="96"/>
      <c r="AG13" s="76"/>
    </row>
    <row r="14" spans="1:34" x14ac:dyDescent="0.25">
      <c r="A14" s="132">
        <v>107055</v>
      </c>
      <c r="B14" s="27" t="s">
        <v>99</v>
      </c>
      <c r="C14" s="28">
        <v>1</v>
      </c>
      <c r="D14" s="28">
        <v>2300013</v>
      </c>
      <c r="E14" s="28">
        <v>518612</v>
      </c>
      <c r="F14" s="28">
        <v>1</v>
      </c>
      <c r="G14" s="28">
        <v>2300013</v>
      </c>
      <c r="H14" s="28">
        <v>518612</v>
      </c>
      <c r="I14" s="28">
        <v>1</v>
      </c>
      <c r="J14" s="28">
        <v>2300013</v>
      </c>
      <c r="K14" s="28">
        <v>518612</v>
      </c>
      <c r="L14" s="201"/>
      <c r="N14" s="71"/>
      <c r="O14" s="71"/>
      <c r="P14" s="71"/>
      <c r="Q14" s="71"/>
      <c r="R14" s="71"/>
      <c r="S14" s="71"/>
      <c r="T14" s="71"/>
      <c r="U14" s="71"/>
      <c r="V14" s="71"/>
      <c r="W14" s="71"/>
      <c r="X14" s="71"/>
      <c r="Y14" s="71"/>
      <c r="Z14" s="90"/>
      <c r="AA14" s="76"/>
      <c r="AC14" s="76"/>
      <c r="AD14" s="76"/>
      <c r="AE14" s="76"/>
      <c r="AF14" s="91"/>
      <c r="AG14" s="91"/>
      <c r="AH14" s="91"/>
    </row>
    <row r="15" spans="1:34" x14ac:dyDescent="0.25">
      <c r="A15" s="137" t="s">
        <v>190</v>
      </c>
      <c r="B15" s="27" t="s">
        <v>100</v>
      </c>
      <c r="C15" s="28">
        <v>1</v>
      </c>
      <c r="D15" s="28">
        <v>2311305</v>
      </c>
      <c r="E15" s="28">
        <v>521096</v>
      </c>
      <c r="F15" s="28">
        <v>1</v>
      </c>
      <c r="G15" s="28">
        <v>2311305</v>
      </c>
      <c r="H15" s="28">
        <v>521096</v>
      </c>
      <c r="I15" s="28">
        <v>1</v>
      </c>
      <c r="J15" s="28">
        <v>2311305</v>
      </c>
      <c r="K15" s="28">
        <v>521096</v>
      </c>
      <c r="L15" s="201"/>
      <c r="N15" s="71"/>
      <c r="O15" s="71"/>
      <c r="P15" s="71"/>
      <c r="Q15" s="71"/>
      <c r="R15" s="71"/>
      <c r="S15" s="71"/>
      <c r="T15" s="71"/>
      <c r="U15" s="71"/>
      <c r="V15" s="71"/>
      <c r="W15" s="71"/>
      <c r="X15" s="71"/>
      <c r="Y15" s="71"/>
      <c r="Z15" s="71"/>
      <c r="AG15" s="76"/>
    </row>
    <row r="16" spans="1:34" x14ac:dyDescent="0.25">
      <c r="A16" s="137" t="s">
        <v>193</v>
      </c>
      <c r="B16" s="27" t="s">
        <v>542</v>
      </c>
      <c r="C16" s="28">
        <v>0</v>
      </c>
      <c r="D16" s="28">
        <v>0</v>
      </c>
      <c r="E16" s="28">
        <v>0</v>
      </c>
      <c r="F16" s="28">
        <v>0</v>
      </c>
      <c r="G16" s="28">
        <v>0</v>
      </c>
      <c r="H16" s="28">
        <v>0</v>
      </c>
      <c r="I16" s="28">
        <v>0</v>
      </c>
      <c r="J16" s="28">
        <v>0</v>
      </c>
      <c r="K16" s="28">
        <v>0</v>
      </c>
      <c r="L16" s="201"/>
      <c r="N16" s="71"/>
      <c r="O16" s="71"/>
      <c r="P16" s="71"/>
      <c r="Q16" s="71"/>
      <c r="R16" s="71"/>
      <c r="S16" s="71"/>
      <c r="T16" s="71"/>
      <c r="U16" s="71"/>
      <c r="V16" s="71"/>
      <c r="W16" s="71"/>
      <c r="X16" s="71"/>
      <c r="Y16" s="71"/>
      <c r="Z16" s="71"/>
    </row>
    <row r="17" spans="1:31" x14ac:dyDescent="0.25">
      <c r="A17" s="132" t="s">
        <v>193</v>
      </c>
      <c r="B17" s="27" t="s">
        <v>101</v>
      </c>
      <c r="C17" s="28">
        <v>43</v>
      </c>
      <c r="D17" s="28">
        <v>10572363</v>
      </c>
      <c r="E17" s="28">
        <v>1234728</v>
      </c>
      <c r="F17" s="28">
        <v>43</v>
      </c>
      <c r="G17" s="28">
        <v>43319213</v>
      </c>
      <c r="H17" s="28">
        <v>4746706</v>
      </c>
      <c r="I17" s="28">
        <v>43</v>
      </c>
      <c r="J17" s="28">
        <v>43719213</v>
      </c>
      <c r="K17" s="28">
        <v>4746706</v>
      </c>
      <c r="L17" s="216"/>
      <c r="N17" s="71"/>
      <c r="O17" s="71"/>
      <c r="P17" s="71"/>
      <c r="Q17" s="71"/>
      <c r="R17" s="71"/>
      <c r="S17" s="71"/>
      <c r="T17" s="71"/>
      <c r="U17" s="71"/>
      <c r="V17" s="71"/>
      <c r="W17" s="91"/>
      <c r="X17" s="96"/>
      <c r="Y17" s="91"/>
      <c r="Z17" s="108"/>
      <c r="AA17" s="108"/>
      <c r="AB17" s="91"/>
      <c r="AC17" s="91"/>
      <c r="AD17" s="108"/>
      <c r="AE17" s="95"/>
    </row>
    <row r="18" spans="1:31" x14ac:dyDescent="0.25">
      <c r="A18" s="59"/>
      <c r="B18" s="29" t="s">
        <v>114</v>
      </c>
      <c r="C18" s="30">
        <f t="shared" ref="C18:K18" si="0">SUM(C10:C17)</f>
        <v>54</v>
      </c>
      <c r="D18" s="30">
        <f t="shared" si="0"/>
        <v>28294943</v>
      </c>
      <c r="E18" s="30">
        <f t="shared" si="0"/>
        <v>5211350</v>
      </c>
      <c r="F18" s="30">
        <f t="shared" si="0"/>
        <v>54</v>
      </c>
      <c r="G18" s="30">
        <f t="shared" si="0"/>
        <v>61041793</v>
      </c>
      <c r="H18" s="30">
        <f t="shared" si="0"/>
        <v>8723328</v>
      </c>
      <c r="I18" s="30">
        <f t="shared" si="0"/>
        <v>54</v>
      </c>
      <c r="J18" s="30">
        <f t="shared" si="0"/>
        <v>61441793</v>
      </c>
      <c r="K18" s="30">
        <f t="shared" si="0"/>
        <v>8723328</v>
      </c>
      <c r="N18" s="71"/>
      <c r="O18" s="71"/>
      <c r="P18" s="71"/>
      <c r="Q18" s="71"/>
      <c r="R18" s="71"/>
      <c r="S18" s="71"/>
      <c r="T18" s="71"/>
      <c r="U18" s="71"/>
      <c r="V18" s="71"/>
      <c r="W18" s="71"/>
      <c r="X18" s="71"/>
      <c r="Y18" s="71"/>
      <c r="Z18" s="71"/>
    </row>
    <row r="19" spans="1:31" x14ac:dyDescent="0.25">
      <c r="N19" s="89"/>
      <c r="O19" s="71"/>
      <c r="P19" s="71"/>
      <c r="Q19" s="71"/>
      <c r="R19" s="71"/>
      <c r="S19" s="71"/>
      <c r="T19" s="71"/>
      <c r="U19" s="71"/>
      <c r="V19" s="71"/>
      <c r="W19" s="91"/>
      <c r="X19" s="90"/>
      <c r="Y19" s="71"/>
      <c r="Z19" s="71"/>
    </row>
    <row r="20" spans="1:31" x14ac:dyDescent="0.25">
      <c r="Q20" s="71"/>
      <c r="R20" s="71"/>
      <c r="S20" s="71"/>
      <c r="T20" s="91"/>
      <c r="U20" s="90"/>
      <c r="V20" s="71"/>
      <c r="W20" s="71"/>
    </row>
    <row r="21" spans="1:31" ht="42.75" x14ac:dyDescent="0.25">
      <c r="A21" s="377" t="s">
        <v>198</v>
      </c>
      <c r="B21" s="378" t="s">
        <v>1</v>
      </c>
      <c r="C21" s="41" t="s">
        <v>144</v>
      </c>
      <c r="D21" s="204" t="s">
        <v>485</v>
      </c>
      <c r="E21" s="41" t="s">
        <v>197</v>
      </c>
      <c r="F21" s="41" t="s">
        <v>144</v>
      </c>
      <c r="G21" s="245" t="s">
        <v>485</v>
      </c>
      <c r="H21" s="41" t="s">
        <v>197</v>
      </c>
      <c r="I21" s="41" t="s">
        <v>144</v>
      </c>
      <c r="J21" s="307" t="s">
        <v>485</v>
      </c>
      <c r="K21" s="41" t="s">
        <v>197</v>
      </c>
      <c r="R21" s="86"/>
      <c r="U21" s="76"/>
    </row>
    <row r="22" spans="1:31" x14ac:dyDescent="0.25">
      <c r="A22" s="377"/>
      <c r="B22" s="379"/>
      <c r="C22" s="364" t="s">
        <v>490</v>
      </c>
      <c r="D22" s="376"/>
      <c r="E22" s="365"/>
      <c r="F22" s="364" t="s">
        <v>505</v>
      </c>
      <c r="G22" s="376"/>
      <c r="H22" s="365"/>
      <c r="I22" s="364" t="s">
        <v>506</v>
      </c>
      <c r="J22" s="376"/>
      <c r="K22" s="365"/>
    </row>
    <row r="23" spans="1:31" x14ac:dyDescent="0.25">
      <c r="A23" s="132" t="s">
        <v>188</v>
      </c>
      <c r="B23" s="27" t="s">
        <v>96</v>
      </c>
      <c r="C23" s="28">
        <v>7</v>
      </c>
      <c r="D23" s="28">
        <v>7424935</v>
      </c>
      <c r="E23" s="28">
        <v>1649763</v>
      </c>
      <c r="F23" s="28">
        <v>7</v>
      </c>
      <c r="G23" s="28">
        <v>11335212</v>
      </c>
      <c r="H23" s="28">
        <v>2520948</v>
      </c>
      <c r="I23" s="28">
        <v>7</v>
      </c>
      <c r="J23" s="28">
        <v>11335212</v>
      </c>
      <c r="K23" s="28">
        <v>2520948</v>
      </c>
    </row>
    <row r="24" spans="1:31" x14ac:dyDescent="0.25">
      <c r="A24" s="132" t="s">
        <v>189</v>
      </c>
      <c r="B24" s="27" t="s">
        <v>97</v>
      </c>
      <c r="C24" s="28">
        <v>0</v>
      </c>
      <c r="D24" s="28">
        <v>0</v>
      </c>
      <c r="E24" s="28">
        <v>0</v>
      </c>
      <c r="F24" s="28">
        <v>0</v>
      </c>
      <c r="G24" s="28">
        <v>0</v>
      </c>
      <c r="H24" s="28">
        <v>0</v>
      </c>
      <c r="I24" s="28">
        <v>0</v>
      </c>
      <c r="J24" s="28">
        <v>0</v>
      </c>
      <c r="K24" s="28">
        <v>0</v>
      </c>
    </row>
    <row r="25" spans="1:31" x14ac:dyDescent="0.25">
      <c r="A25" s="132" t="s">
        <v>191</v>
      </c>
      <c r="B25" s="27" t="s">
        <v>98</v>
      </c>
      <c r="C25" s="28">
        <v>1</v>
      </c>
      <c r="D25" s="28">
        <v>3539745</v>
      </c>
      <c r="E25" s="28">
        <v>791353</v>
      </c>
      <c r="F25" s="28">
        <v>1</v>
      </c>
      <c r="G25" s="28">
        <v>3148757</v>
      </c>
      <c r="H25" s="28">
        <v>719227</v>
      </c>
      <c r="I25" s="28">
        <v>1</v>
      </c>
      <c r="J25" s="28">
        <v>3148757</v>
      </c>
      <c r="K25" s="28">
        <v>719227</v>
      </c>
    </row>
    <row r="26" spans="1:31" x14ac:dyDescent="0.25">
      <c r="A26" s="132">
        <v>107052</v>
      </c>
      <c r="B26" s="27" t="s">
        <v>57</v>
      </c>
      <c r="C26" s="28">
        <v>1</v>
      </c>
      <c r="D26" s="28">
        <v>2205405</v>
      </c>
      <c r="E26" s="28">
        <v>495798</v>
      </c>
      <c r="F26" s="28">
        <v>1</v>
      </c>
      <c r="G26" s="28">
        <v>2181401</v>
      </c>
      <c r="H26" s="28">
        <v>496403</v>
      </c>
      <c r="I26" s="28">
        <v>1</v>
      </c>
      <c r="J26" s="28">
        <v>2181401</v>
      </c>
      <c r="K26" s="28">
        <v>496403</v>
      </c>
    </row>
    <row r="27" spans="1:31" x14ac:dyDescent="0.25">
      <c r="A27" s="132">
        <v>107055</v>
      </c>
      <c r="B27" s="27" t="s">
        <v>99</v>
      </c>
      <c r="C27" s="28">
        <v>1</v>
      </c>
      <c r="D27" s="28">
        <v>2300013</v>
      </c>
      <c r="E27" s="28">
        <v>518612</v>
      </c>
      <c r="F27" s="28">
        <v>1</v>
      </c>
      <c r="G27" s="28">
        <v>2300411</v>
      </c>
      <c r="H27" s="28">
        <v>525921</v>
      </c>
      <c r="I27" s="28">
        <v>1</v>
      </c>
      <c r="J27" s="28">
        <v>2300411</v>
      </c>
      <c r="K27" s="28">
        <v>525921</v>
      </c>
    </row>
    <row r="28" spans="1:31" x14ac:dyDescent="0.25">
      <c r="A28" s="137" t="s">
        <v>190</v>
      </c>
      <c r="B28" s="27" t="s">
        <v>100</v>
      </c>
      <c r="C28" s="28">
        <v>1</v>
      </c>
      <c r="D28" s="28">
        <v>2311305</v>
      </c>
      <c r="E28" s="28">
        <v>521096</v>
      </c>
      <c r="F28" s="28">
        <v>1</v>
      </c>
      <c r="G28" s="28">
        <v>2816982</v>
      </c>
      <c r="H28" s="28">
        <v>641102</v>
      </c>
      <c r="I28" s="28">
        <v>1</v>
      </c>
      <c r="J28" s="28">
        <v>2816982</v>
      </c>
      <c r="K28" s="28">
        <v>641102</v>
      </c>
    </row>
    <row r="29" spans="1:31" x14ac:dyDescent="0.25">
      <c r="A29" s="137" t="s">
        <v>193</v>
      </c>
      <c r="B29" s="27" t="s">
        <v>542</v>
      </c>
      <c r="C29" s="28">
        <v>0</v>
      </c>
      <c r="D29" s="28">
        <v>0</v>
      </c>
      <c r="E29" s="28">
        <v>0</v>
      </c>
      <c r="F29" s="28">
        <v>0</v>
      </c>
      <c r="G29" s="28">
        <v>559166</v>
      </c>
      <c r="H29" s="28">
        <v>149152</v>
      </c>
      <c r="I29" s="28">
        <v>0</v>
      </c>
      <c r="J29" s="28">
        <v>559166</v>
      </c>
      <c r="K29" s="28">
        <v>149152</v>
      </c>
    </row>
    <row r="30" spans="1:31" x14ac:dyDescent="0.25">
      <c r="A30" s="132" t="s">
        <v>193</v>
      </c>
      <c r="B30" s="27" t="s">
        <v>101</v>
      </c>
      <c r="C30" s="28">
        <v>43</v>
      </c>
      <c r="D30" s="28">
        <v>43719213</v>
      </c>
      <c r="E30" s="28">
        <v>4746706</v>
      </c>
      <c r="F30" s="28">
        <v>41</v>
      </c>
      <c r="G30" s="28">
        <v>39496268</v>
      </c>
      <c r="H30" s="28">
        <v>4456005</v>
      </c>
      <c r="I30" s="28">
        <v>41</v>
      </c>
      <c r="J30" s="28">
        <v>39496268</v>
      </c>
      <c r="K30" s="28">
        <v>4456005</v>
      </c>
      <c r="N30" s="89"/>
      <c r="O30" s="71"/>
      <c r="P30" s="71"/>
      <c r="Q30" s="71"/>
      <c r="R30" s="71"/>
      <c r="S30" s="71"/>
    </row>
    <row r="31" spans="1:31" x14ac:dyDescent="0.25">
      <c r="A31" s="59"/>
      <c r="B31" s="29" t="s">
        <v>114</v>
      </c>
      <c r="C31" s="30">
        <f t="shared" ref="C31:H31" si="1">SUM(C23:C30)</f>
        <v>54</v>
      </c>
      <c r="D31" s="30">
        <f t="shared" si="1"/>
        <v>61500616</v>
      </c>
      <c r="E31" s="30">
        <f t="shared" si="1"/>
        <v>8723328</v>
      </c>
      <c r="F31" s="30">
        <f t="shared" si="1"/>
        <v>52</v>
      </c>
      <c r="G31" s="30">
        <f t="shared" si="1"/>
        <v>61838197</v>
      </c>
      <c r="H31" s="30">
        <f t="shared" si="1"/>
        <v>9508758</v>
      </c>
      <c r="I31" s="30">
        <f t="shared" ref="I31:K31" si="2">SUM(I23:I30)</f>
        <v>52</v>
      </c>
      <c r="J31" s="30">
        <f t="shared" si="2"/>
        <v>61838197</v>
      </c>
      <c r="K31" s="30">
        <f t="shared" si="2"/>
        <v>9508758</v>
      </c>
    </row>
    <row r="33" spans="15:16" x14ac:dyDescent="0.25">
      <c r="P33" s="76"/>
    </row>
    <row r="34" spans="15:16" x14ac:dyDescent="0.25">
      <c r="O34" s="76"/>
    </row>
    <row r="37" spans="15:16" x14ac:dyDescent="0.25">
      <c r="O37" s="120"/>
    </row>
  </sheetData>
  <mergeCells count="13">
    <mergeCell ref="F22:H22"/>
    <mergeCell ref="I9:K9"/>
    <mergeCell ref="F9:H9"/>
    <mergeCell ref="A8:A9"/>
    <mergeCell ref="B8:B9"/>
    <mergeCell ref="I22:K22"/>
    <mergeCell ref="B1:E1"/>
    <mergeCell ref="B2:E2"/>
    <mergeCell ref="B3:E3"/>
    <mergeCell ref="C9:E9"/>
    <mergeCell ref="A21:A22"/>
    <mergeCell ref="B21:B22"/>
    <mergeCell ref="C22:E22"/>
  </mergeCells>
  <phoneticPr fontId="12" type="noConversion"/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4"/>
  <sheetViews>
    <sheetView topLeftCell="E79" workbookViewId="0">
      <selection activeCell="J71" sqref="J71"/>
    </sheetView>
  </sheetViews>
  <sheetFormatPr defaultRowHeight="15" x14ac:dyDescent="0.25"/>
  <cols>
    <col min="1" max="1" width="14.7109375" style="56" customWidth="1"/>
    <col min="2" max="2" width="33.28515625" customWidth="1"/>
    <col min="3" max="3" width="13" customWidth="1"/>
    <col min="4" max="4" width="17.28515625" customWidth="1"/>
    <col min="5" max="5" width="13.28515625" customWidth="1"/>
    <col min="6" max="6" width="14.85546875" customWidth="1"/>
    <col min="7" max="7" width="12.5703125" customWidth="1"/>
    <col min="8" max="8" width="14.28515625" customWidth="1"/>
    <col min="9" max="9" width="14.7109375" customWidth="1"/>
    <col min="10" max="10" width="33.28515625" customWidth="1"/>
    <col min="11" max="11" width="13" customWidth="1"/>
    <col min="12" max="12" width="16.7109375" customWidth="1"/>
    <col min="13" max="13" width="13.28515625" customWidth="1"/>
    <col min="14" max="14" width="14.85546875" customWidth="1"/>
    <col min="15" max="15" width="11.7109375" customWidth="1"/>
    <col min="16" max="16" width="14.28515625" customWidth="1"/>
  </cols>
  <sheetData>
    <row r="1" spans="1:16" ht="15" customHeight="1" x14ac:dyDescent="0.25">
      <c r="A1" s="129"/>
      <c r="B1" s="386" t="s">
        <v>20</v>
      </c>
      <c r="C1" s="386"/>
      <c r="D1" s="386"/>
      <c r="E1" s="386"/>
      <c r="F1" s="386"/>
      <c r="G1" s="386"/>
      <c r="H1" s="386"/>
      <c r="I1" s="43"/>
      <c r="J1" s="43"/>
      <c r="K1" s="43"/>
      <c r="L1" s="43"/>
      <c r="M1" s="43"/>
      <c r="N1" s="43"/>
      <c r="O1" s="43"/>
    </row>
    <row r="2" spans="1:16" x14ac:dyDescent="0.25">
      <c r="A2" s="129"/>
      <c r="B2" s="366" t="s">
        <v>602</v>
      </c>
      <c r="C2" s="366"/>
      <c r="D2" s="366"/>
      <c r="E2" s="366"/>
      <c r="F2" s="366"/>
      <c r="G2" s="366"/>
      <c r="H2" s="366"/>
      <c r="I2" s="77"/>
      <c r="J2" s="77"/>
      <c r="K2" s="77"/>
      <c r="L2" s="77"/>
      <c r="M2" s="77"/>
      <c r="N2" s="77"/>
      <c r="O2" s="77"/>
    </row>
    <row r="3" spans="1:16" x14ac:dyDescent="0.25">
      <c r="A3" s="129"/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</row>
    <row r="4" spans="1:16" x14ac:dyDescent="0.25">
      <c r="A4" s="129"/>
      <c r="B4" s="71"/>
      <c r="C4" s="71"/>
      <c r="D4" s="71"/>
      <c r="E4" s="71"/>
      <c r="F4" s="71"/>
      <c r="G4" s="71"/>
      <c r="H4" s="130" t="s">
        <v>146</v>
      </c>
      <c r="I4" s="71"/>
      <c r="J4" s="71"/>
      <c r="K4" s="71"/>
      <c r="M4" s="71"/>
      <c r="N4" s="156" t="s">
        <v>146</v>
      </c>
    </row>
    <row r="5" spans="1:16" x14ac:dyDescent="0.25">
      <c r="A5" s="129"/>
      <c r="B5" s="71"/>
      <c r="C5" s="71"/>
      <c r="D5" s="138"/>
      <c r="E5" s="138"/>
      <c r="F5" s="138"/>
      <c r="G5" s="138"/>
      <c r="H5" s="131" t="s">
        <v>386</v>
      </c>
      <c r="I5" s="71"/>
      <c r="J5" s="71"/>
      <c r="K5" s="138"/>
      <c r="M5" s="138"/>
      <c r="N5" s="157" t="s">
        <v>386</v>
      </c>
    </row>
    <row r="6" spans="1:16" x14ac:dyDescent="0.25">
      <c r="A6" s="129"/>
      <c r="B6" s="71"/>
      <c r="C6" s="139"/>
      <c r="D6" s="139"/>
      <c r="E6" s="139"/>
      <c r="F6" s="139"/>
      <c r="G6" s="139"/>
      <c r="H6" s="186" t="s">
        <v>466</v>
      </c>
      <c r="I6" s="71"/>
      <c r="J6" s="139"/>
      <c r="K6" s="139"/>
      <c r="M6" s="139"/>
      <c r="N6" s="186" t="s">
        <v>467</v>
      </c>
    </row>
    <row r="7" spans="1:16" s="3" customFormat="1" ht="41.25" customHeight="1" x14ac:dyDescent="0.25">
      <c r="A7" s="381" t="s">
        <v>187</v>
      </c>
      <c r="B7" s="383" t="s">
        <v>1</v>
      </c>
      <c r="C7" s="69" t="s">
        <v>465</v>
      </c>
      <c r="D7" s="69" t="s">
        <v>194</v>
      </c>
      <c r="E7" s="69" t="s">
        <v>195</v>
      </c>
      <c r="F7" s="69" t="s">
        <v>196</v>
      </c>
      <c r="G7" s="69" t="s">
        <v>365</v>
      </c>
      <c r="H7" s="42" t="s">
        <v>114</v>
      </c>
      <c r="I7" s="381" t="s">
        <v>187</v>
      </c>
      <c r="J7" s="383" t="s">
        <v>1</v>
      </c>
      <c r="K7" s="69" t="s">
        <v>464</v>
      </c>
      <c r="L7" s="69" t="s">
        <v>194</v>
      </c>
      <c r="M7" s="69" t="s">
        <v>195</v>
      </c>
      <c r="N7" s="69" t="s">
        <v>196</v>
      </c>
      <c r="O7" s="69" t="s">
        <v>365</v>
      </c>
      <c r="P7" s="42" t="s">
        <v>114</v>
      </c>
    </row>
    <row r="8" spans="1:16" s="3" customFormat="1" ht="37.5" customHeight="1" x14ac:dyDescent="0.25">
      <c r="A8" s="382"/>
      <c r="B8" s="384"/>
      <c r="C8" s="362" t="s">
        <v>350</v>
      </c>
      <c r="D8" s="380"/>
      <c r="E8" s="380"/>
      <c r="F8" s="380"/>
      <c r="G8" s="380"/>
      <c r="H8" s="363"/>
      <c r="I8" s="382"/>
      <c r="J8" s="384"/>
      <c r="K8" s="362" t="s">
        <v>486</v>
      </c>
      <c r="L8" s="380"/>
      <c r="M8" s="380"/>
      <c r="N8" s="380"/>
      <c r="O8" s="380"/>
      <c r="P8" s="363"/>
    </row>
    <row r="9" spans="1:16" x14ac:dyDescent="0.25">
      <c r="A9" s="140" t="s">
        <v>188</v>
      </c>
      <c r="B9" s="142" t="s">
        <v>96</v>
      </c>
      <c r="C9" s="11">
        <v>1000000</v>
      </c>
      <c r="D9" s="11">
        <v>2614252</v>
      </c>
      <c r="E9" s="11">
        <v>4720000</v>
      </c>
      <c r="F9" s="11">
        <v>180000</v>
      </c>
      <c r="G9" s="11">
        <v>2789748</v>
      </c>
      <c r="H9" s="61">
        <f>SUM(C9:G9)</f>
        <v>11304000</v>
      </c>
      <c r="I9" s="140" t="s">
        <v>188</v>
      </c>
      <c r="J9" s="142" t="s">
        <v>96</v>
      </c>
      <c r="K9" s="11">
        <v>1000000</v>
      </c>
      <c r="L9" s="11">
        <v>2664252</v>
      </c>
      <c r="M9" s="11">
        <v>4720000</v>
      </c>
      <c r="N9" s="11">
        <v>180000</v>
      </c>
      <c r="O9" s="11">
        <v>2789748</v>
      </c>
      <c r="P9" s="61">
        <f>SUM(K9:O9)</f>
        <v>11354000</v>
      </c>
    </row>
    <row r="10" spans="1:16" x14ac:dyDescent="0.25">
      <c r="A10" s="140" t="s">
        <v>189</v>
      </c>
      <c r="B10" s="142" t="s">
        <v>97</v>
      </c>
      <c r="C10" s="11">
        <v>370000</v>
      </c>
      <c r="D10" s="11">
        <v>85000</v>
      </c>
      <c r="E10" s="11">
        <v>1385000</v>
      </c>
      <c r="F10" s="11">
        <v>0</v>
      </c>
      <c r="G10" s="11">
        <v>810600</v>
      </c>
      <c r="H10" s="61">
        <f t="shared" ref="H10:H25" si="0">SUM(C10:G10)</f>
        <v>2650600</v>
      </c>
      <c r="I10" s="140" t="s">
        <v>189</v>
      </c>
      <c r="J10" s="142" t="s">
        <v>97</v>
      </c>
      <c r="K10" s="11">
        <v>370000</v>
      </c>
      <c r="L10" s="11">
        <v>85000</v>
      </c>
      <c r="M10" s="11">
        <v>1385000</v>
      </c>
      <c r="N10" s="11">
        <v>0</v>
      </c>
      <c r="O10" s="11">
        <v>810600</v>
      </c>
      <c r="P10" s="61">
        <f t="shared" ref="P10:P24" si="1">SUM(K10:O10)</f>
        <v>2650600</v>
      </c>
    </row>
    <row r="11" spans="1:16" x14ac:dyDescent="0.25">
      <c r="A11" s="140" t="s">
        <v>191</v>
      </c>
      <c r="B11" s="142" t="s">
        <v>98</v>
      </c>
      <c r="C11" s="11">
        <v>25000</v>
      </c>
      <c r="D11" s="11">
        <v>43000</v>
      </c>
      <c r="E11" s="11">
        <v>285000</v>
      </c>
      <c r="F11" s="11">
        <v>60000</v>
      </c>
      <c r="G11" s="11">
        <v>87210</v>
      </c>
      <c r="H11" s="61">
        <f t="shared" si="0"/>
        <v>500210</v>
      </c>
      <c r="I11" s="140" t="s">
        <v>191</v>
      </c>
      <c r="J11" s="142" t="s">
        <v>98</v>
      </c>
      <c r="K11" s="11">
        <v>25000</v>
      </c>
      <c r="L11" s="11">
        <v>43000</v>
      </c>
      <c r="M11" s="11">
        <v>285000</v>
      </c>
      <c r="N11" s="11">
        <v>60000</v>
      </c>
      <c r="O11" s="11">
        <v>87210</v>
      </c>
      <c r="P11" s="61">
        <f t="shared" si="1"/>
        <v>500210</v>
      </c>
    </row>
    <row r="12" spans="1:16" x14ac:dyDescent="0.25">
      <c r="A12" s="140">
        <v>107052</v>
      </c>
      <c r="B12" s="142" t="s">
        <v>57</v>
      </c>
      <c r="C12" s="11">
        <v>0</v>
      </c>
      <c r="D12" s="11">
        <v>0</v>
      </c>
      <c r="E12" s="11">
        <v>0</v>
      </c>
      <c r="F12" s="11">
        <v>0</v>
      </c>
      <c r="G12" s="11">
        <v>0</v>
      </c>
      <c r="H12" s="61">
        <f t="shared" si="0"/>
        <v>0</v>
      </c>
      <c r="I12" s="140">
        <v>107052</v>
      </c>
      <c r="J12" s="142" t="s">
        <v>57</v>
      </c>
      <c r="K12" s="11">
        <v>0</v>
      </c>
      <c r="L12" s="11">
        <v>0</v>
      </c>
      <c r="M12" s="11">
        <v>0</v>
      </c>
      <c r="N12" s="11">
        <v>0</v>
      </c>
      <c r="O12" s="11">
        <v>0</v>
      </c>
      <c r="P12" s="61">
        <f t="shared" si="1"/>
        <v>0</v>
      </c>
    </row>
    <row r="13" spans="1:16" x14ac:dyDescent="0.25">
      <c r="A13" s="140">
        <v>107055</v>
      </c>
      <c r="B13" s="142" t="s">
        <v>99</v>
      </c>
      <c r="C13" s="11">
        <v>780000</v>
      </c>
      <c r="D13" s="11">
        <v>29000</v>
      </c>
      <c r="E13" s="11">
        <v>325000</v>
      </c>
      <c r="F13" s="11">
        <v>0</v>
      </c>
      <c r="G13" s="11">
        <v>262980</v>
      </c>
      <c r="H13" s="61">
        <f t="shared" si="0"/>
        <v>1396980</v>
      </c>
      <c r="I13" s="140">
        <v>107055</v>
      </c>
      <c r="J13" s="142" t="s">
        <v>99</v>
      </c>
      <c r="K13" s="11">
        <v>780000</v>
      </c>
      <c r="L13" s="11">
        <v>29000</v>
      </c>
      <c r="M13" s="11">
        <v>325000</v>
      </c>
      <c r="N13" s="11">
        <v>0</v>
      </c>
      <c r="O13" s="11">
        <v>262980</v>
      </c>
      <c r="P13" s="61">
        <f t="shared" si="1"/>
        <v>1396980</v>
      </c>
    </row>
    <row r="14" spans="1:16" x14ac:dyDescent="0.25">
      <c r="A14" s="143" t="s">
        <v>190</v>
      </c>
      <c r="B14" s="142" t="s">
        <v>100</v>
      </c>
      <c r="C14" s="11">
        <v>80000</v>
      </c>
      <c r="D14" s="11">
        <v>70000</v>
      </c>
      <c r="E14" s="11">
        <v>1625000</v>
      </c>
      <c r="F14" s="11">
        <v>0</v>
      </c>
      <c r="G14" s="11">
        <v>461700</v>
      </c>
      <c r="H14" s="61">
        <f t="shared" si="0"/>
        <v>2236700</v>
      </c>
      <c r="I14" s="143" t="s">
        <v>190</v>
      </c>
      <c r="J14" s="142" t="s">
        <v>100</v>
      </c>
      <c r="K14" s="11">
        <v>80000</v>
      </c>
      <c r="L14" s="11">
        <v>70000</v>
      </c>
      <c r="M14" s="11">
        <v>1625000</v>
      </c>
      <c r="N14" s="11">
        <v>0</v>
      </c>
      <c r="O14" s="11">
        <v>461700</v>
      </c>
      <c r="P14" s="61">
        <f t="shared" si="1"/>
        <v>2236700</v>
      </c>
    </row>
    <row r="15" spans="1:16" x14ac:dyDescent="0.25">
      <c r="A15" s="132" t="s">
        <v>351</v>
      </c>
      <c r="B15" s="142" t="s">
        <v>101</v>
      </c>
      <c r="C15" s="11">
        <v>0</v>
      </c>
      <c r="D15" s="11">
        <v>0</v>
      </c>
      <c r="E15" s="11">
        <v>0</v>
      </c>
      <c r="F15" s="11">
        <v>0</v>
      </c>
      <c r="G15" s="11">
        <v>0</v>
      </c>
      <c r="H15" s="59">
        <f t="shared" si="0"/>
        <v>0</v>
      </c>
      <c r="I15" s="132" t="s">
        <v>351</v>
      </c>
      <c r="J15" s="142" t="s">
        <v>101</v>
      </c>
      <c r="K15" s="11">
        <v>4494265</v>
      </c>
      <c r="L15" s="11">
        <v>0</v>
      </c>
      <c r="M15" s="11">
        <v>0</v>
      </c>
      <c r="N15" s="11">
        <v>0</v>
      </c>
      <c r="O15" s="11">
        <v>1213452</v>
      </c>
      <c r="P15" s="61">
        <f t="shared" si="1"/>
        <v>5707717</v>
      </c>
    </row>
    <row r="16" spans="1:16" x14ac:dyDescent="0.25">
      <c r="A16" s="141" t="s">
        <v>352</v>
      </c>
      <c r="B16" s="142" t="s">
        <v>103</v>
      </c>
      <c r="C16" s="11">
        <v>800000</v>
      </c>
      <c r="D16" s="11">
        <v>0</v>
      </c>
      <c r="E16" s="11">
        <v>651000</v>
      </c>
      <c r="F16" s="11">
        <v>0</v>
      </c>
      <c r="G16" s="11">
        <v>386100</v>
      </c>
      <c r="H16" s="61">
        <f t="shared" si="0"/>
        <v>1837100</v>
      </c>
      <c r="I16" s="141" t="s">
        <v>352</v>
      </c>
      <c r="J16" s="142" t="s">
        <v>103</v>
      </c>
      <c r="K16" s="11">
        <v>800000</v>
      </c>
      <c r="L16" s="11">
        <v>0</v>
      </c>
      <c r="M16" s="11">
        <v>651000</v>
      </c>
      <c r="N16" s="11">
        <v>0</v>
      </c>
      <c r="O16" s="11">
        <v>386100</v>
      </c>
      <c r="P16" s="61">
        <f t="shared" si="1"/>
        <v>1837100</v>
      </c>
    </row>
    <row r="17" spans="1:16" x14ac:dyDescent="0.25">
      <c r="A17" s="141" t="s">
        <v>353</v>
      </c>
      <c r="B17" s="142" t="s">
        <v>104</v>
      </c>
      <c r="C17" s="11">
        <v>100000</v>
      </c>
      <c r="D17" s="11">
        <v>0</v>
      </c>
      <c r="E17" s="11">
        <v>510000</v>
      </c>
      <c r="F17" s="11">
        <v>0</v>
      </c>
      <c r="G17" s="11">
        <v>164700</v>
      </c>
      <c r="H17" s="61">
        <f t="shared" si="0"/>
        <v>774700</v>
      </c>
      <c r="I17" s="141" t="s">
        <v>353</v>
      </c>
      <c r="J17" s="142" t="s">
        <v>104</v>
      </c>
      <c r="K17" s="11">
        <v>100000</v>
      </c>
      <c r="L17" s="11">
        <v>0</v>
      </c>
      <c r="M17" s="11">
        <v>510000</v>
      </c>
      <c r="N17" s="11">
        <v>0</v>
      </c>
      <c r="O17" s="11">
        <v>164700</v>
      </c>
      <c r="P17" s="61">
        <f t="shared" si="1"/>
        <v>774700</v>
      </c>
    </row>
    <row r="18" spans="1:16" x14ac:dyDescent="0.25">
      <c r="A18" s="141" t="s">
        <v>362</v>
      </c>
      <c r="B18" s="142" t="s">
        <v>105</v>
      </c>
      <c r="C18" s="11">
        <v>0</v>
      </c>
      <c r="D18" s="11">
        <v>0</v>
      </c>
      <c r="E18" s="11">
        <v>3250000</v>
      </c>
      <c r="F18" s="11">
        <v>0</v>
      </c>
      <c r="G18" s="11">
        <v>810000</v>
      </c>
      <c r="H18" s="61">
        <f t="shared" si="0"/>
        <v>4060000</v>
      </c>
      <c r="I18" s="141" t="s">
        <v>362</v>
      </c>
      <c r="J18" s="142" t="s">
        <v>105</v>
      </c>
      <c r="K18" s="11">
        <v>0</v>
      </c>
      <c r="L18" s="11">
        <v>0</v>
      </c>
      <c r="M18" s="11">
        <v>3250000</v>
      </c>
      <c r="N18" s="11">
        <v>0</v>
      </c>
      <c r="O18" s="11">
        <v>810000</v>
      </c>
      <c r="P18" s="61">
        <f t="shared" si="1"/>
        <v>4060000</v>
      </c>
    </row>
    <row r="19" spans="1:16" x14ac:dyDescent="0.25">
      <c r="A19" s="141" t="s">
        <v>363</v>
      </c>
      <c r="B19" s="142" t="s">
        <v>106</v>
      </c>
      <c r="C19" s="11">
        <v>610000</v>
      </c>
      <c r="D19" s="11">
        <v>0</v>
      </c>
      <c r="E19" s="11">
        <v>380000</v>
      </c>
      <c r="F19" s="11">
        <v>0</v>
      </c>
      <c r="G19" s="11">
        <v>267300</v>
      </c>
      <c r="H19" s="61">
        <f t="shared" si="0"/>
        <v>1257300</v>
      </c>
      <c r="I19" s="141" t="s">
        <v>363</v>
      </c>
      <c r="J19" s="142" t="s">
        <v>106</v>
      </c>
      <c r="K19" s="11">
        <v>610000</v>
      </c>
      <c r="L19" s="11">
        <v>0</v>
      </c>
      <c r="M19" s="11">
        <v>380000</v>
      </c>
      <c r="N19" s="11">
        <v>0</v>
      </c>
      <c r="O19" s="11">
        <v>267300</v>
      </c>
      <c r="P19" s="61">
        <f t="shared" si="1"/>
        <v>1257300</v>
      </c>
    </row>
    <row r="20" spans="1:16" x14ac:dyDescent="0.25">
      <c r="A20" s="141" t="s">
        <v>392</v>
      </c>
      <c r="B20" s="142" t="s">
        <v>382</v>
      </c>
      <c r="C20" s="11">
        <v>500000</v>
      </c>
      <c r="D20" s="11">
        <v>0</v>
      </c>
      <c r="E20" s="11">
        <v>500000</v>
      </c>
      <c r="F20" s="11">
        <v>0</v>
      </c>
      <c r="G20" s="11">
        <v>270000</v>
      </c>
      <c r="H20" s="61">
        <f t="shared" si="0"/>
        <v>1270000</v>
      </c>
      <c r="I20" s="141" t="s">
        <v>392</v>
      </c>
      <c r="J20" s="142" t="s">
        <v>382</v>
      </c>
      <c r="K20" s="11">
        <v>500000</v>
      </c>
      <c r="L20" s="11">
        <v>0</v>
      </c>
      <c r="M20" s="11">
        <v>500000</v>
      </c>
      <c r="N20" s="11">
        <v>0</v>
      </c>
      <c r="O20" s="11">
        <v>270000</v>
      </c>
      <c r="P20" s="61">
        <f t="shared" si="1"/>
        <v>1270000</v>
      </c>
    </row>
    <row r="21" spans="1:16" x14ac:dyDescent="0.25">
      <c r="A21" s="141" t="s">
        <v>364</v>
      </c>
      <c r="B21" s="142" t="s">
        <v>107</v>
      </c>
      <c r="C21" s="11">
        <v>180000</v>
      </c>
      <c r="D21" s="11">
        <v>0</v>
      </c>
      <c r="E21" s="11">
        <v>430000</v>
      </c>
      <c r="F21" s="11">
        <v>0</v>
      </c>
      <c r="G21" s="11">
        <v>121500</v>
      </c>
      <c r="H21" s="61">
        <f t="shared" si="0"/>
        <v>731500</v>
      </c>
      <c r="I21" s="141" t="s">
        <v>364</v>
      </c>
      <c r="J21" s="142" t="s">
        <v>107</v>
      </c>
      <c r="K21" s="11">
        <v>180000</v>
      </c>
      <c r="L21" s="11">
        <v>0</v>
      </c>
      <c r="M21" s="11">
        <v>430000</v>
      </c>
      <c r="N21" s="11">
        <v>0</v>
      </c>
      <c r="O21" s="11">
        <v>121500</v>
      </c>
      <c r="P21" s="61">
        <f t="shared" si="1"/>
        <v>731500</v>
      </c>
    </row>
    <row r="22" spans="1:16" x14ac:dyDescent="0.25">
      <c r="A22" s="141" t="s">
        <v>192</v>
      </c>
      <c r="B22" s="142" t="s">
        <v>108</v>
      </c>
      <c r="C22" s="11">
        <v>110000</v>
      </c>
      <c r="D22" s="11">
        <v>0</v>
      </c>
      <c r="E22" s="11">
        <v>645000</v>
      </c>
      <c r="F22" s="11">
        <v>0</v>
      </c>
      <c r="G22" s="11">
        <v>113400</v>
      </c>
      <c r="H22" s="61">
        <f t="shared" si="0"/>
        <v>868400</v>
      </c>
      <c r="I22" s="141" t="s">
        <v>192</v>
      </c>
      <c r="J22" s="142" t="s">
        <v>108</v>
      </c>
      <c r="K22" s="11">
        <v>110000</v>
      </c>
      <c r="L22" s="11">
        <v>0</v>
      </c>
      <c r="M22" s="11">
        <v>645000</v>
      </c>
      <c r="N22" s="11">
        <v>0</v>
      </c>
      <c r="O22" s="11">
        <v>113400</v>
      </c>
      <c r="P22" s="61">
        <f t="shared" si="1"/>
        <v>868400</v>
      </c>
    </row>
    <row r="23" spans="1:16" x14ac:dyDescent="0.25">
      <c r="A23" s="141" t="s">
        <v>438</v>
      </c>
      <c r="B23" s="142" t="s">
        <v>439</v>
      </c>
      <c r="C23" s="11">
        <v>0</v>
      </c>
      <c r="D23" s="11">
        <v>0</v>
      </c>
      <c r="E23" s="11">
        <v>1650000</v>
      </c>
      <c r="F23" s="11">
        <v>0</v>
      </c>
      <c r="G23" s="11">
        <v>445500</v>
      </c>
      <c r="H23" s="61">
        <f t="shared" si="0"/>
        <v>2095500</v>
      </c>
      <c r="I23" s="141" t="s">
        <v>438</v>
      </c>
      <c r="J23" s="142" t="s">
        <v>439</v>
      </c>
      <c r="K23" s="11">
        <v>0</v>
      </c>
      <c r="L23" s="11">
        <v>0</v>
      </c>
      <c r="M23" s="11">
        <v>1650000</v>
      </c>
      <c r="N23" s="11">
        <v>0</v>
      </c>
      <c r="O23" s="11">
        <v>445500</v>
      </c>
      <c r="P23" s="61">
        <f t="shared" si="1"/>
        <v>2095500</v>
      </c>
    </row>
    <row r="24" spans="1:16" x14ac:dyDescent="0.25">
      <c r="A24" s="141" t="s">
        <v>393</v>
      </c>
      <c r="B24" s="9" t="s">
        <v>440</v>
      </c>
      <c r="C24" s="11"/>
      <c r="D24" s="11"/>
      <c r="E24" s="11"/>
      <c r="F24" s="11"/>
      <c r="G24" s="11">
        <v>178</v>
      </c>
      <c r="H24" s="61">
        <f t="shared" si="0"/>
        <v>178</v>
      </c>
      <c r="I24" s="141" t="s">
        <v>393</v>
      </c>
      <c r="J24" s="9" t="s">
        <v>440</v>
      </c>
      <c r="K24" s="11"/>
      <c r="L24" s="11"/>
      <c r="M24" s="11"/>
      <c r="N24" s="11"/>
      <c r="O24" s="11">
        <v>178</v>
      </c>
      <c r="P24" s="61">
        <f t="shared" si="1"/>
        <v>178</v>
      </c>
    </row>
    <row r="25" spans="1:16" x14ac:dyDescent="0.25">
      <c r="A25" s="385" t="s">
        <v>114</v>
      </c>
      <c r="B25" s="385"/>
      <c r="C25" s="16">
        <f>SUM(C9:C24)</f>
        <v>4555000</v>
      </c>
      <c r="D25" s="16">
        <f>SUM(D9:D24)</f>
        <v>2841252</v>
      </c>
      <c r="E25" s="16">
        <f>SUM(E9:E24)</f>
        <v>16356000</v>
      </c>
      <c r="F25" s="16">
        <f>SUM(F9:F24)</f>
        <v>240000</v>
      </c>
      <c r="G25" s="16">
        <f>SUM(G9:G24)</f>
        <v>6990916</v>
      </c>
      <c r="H25" s="16">
        <f t="shared" si="0"/>
        <v>30983168</v>
      </c>
      <c r="I25" s="385" t="s">
        <v>114</v>
      </c>
      <c r="J25" s="385"/>
      <c r="K25" s="16">
        <f>SUM(K9:K24)</f>
        <v>9049265</v>
      </c>
      <c r="L25" s="16">
        <f>SUM(L9:L24)</f>
        <v>2891252</v>
      </c>
      <c r="M25" s="16">
        <f>SUM(M9:M24)</f>
        <v>16356000</v>
      </c>
      <c r="N25" s="16">
        <f>SUM(N9:N24)</f>
        <v>240000</v>
      </c>
      <c r="O25" s="16">
        <f>SUM(O9:O24)</f>
        <v>8204368</v>
      </c>
      <c r="P25" s="16">
        <f>SUM(K25:O25)</f>
        <v>36740885</v>
      </c>
    </row>
    <row r="26" spans="1:16" x14ac:dyDescent="0.25">
      <c r="A26" s="217"/>
      <c r="B26" s="217"/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</row>
    <row r="27" spans="1:16" x14ac:dyDescent="0.25">
      <c r="A27" s="217"/>
      <c r="B27" s="217"/>
      <c r="C27" s="49"/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49"/>
    </row>
    <row r="28" spans="1:16" x14ac:dyDescent="0.25">
      <c r="A28" s="217"/>
      <c r="B28" s="217"/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</row>
    <row r="29" spans="1:16" x14ac:dyDescent="0.25">
      <c r="A29" s="217"/>
      <c r="B29" s="217"/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</row>
    <row r="30" spans="1:16" x14ac:dyDescent="0.25">
      <c r="G30" s="71"/>
      <c r="H30" s="210" t="s">
        <v>146</v>
      </c>
      <c r="N30" s="257" t="s">
        <v>146</v>
      </c>
    </row>
    <row r="31" spans="1:16" x14ac:dyDescent="0.25">
      <c r="A31" s="212"/>
      <c r="G31" s="138"/>
      <c r="H31" s="211" t="s">
        <v>386</v>
      </c>
      <c r="N31" s="258" t="s">
        <v>386</v>
      </c>
    </row>
    <row r="32" spans="1:16" x14ac:dyDescent="0.25">
      <c r="G32" s="139"/>
      <c r="H32" s="211" t="s">
        <v>501</v>
      </c>
      <c r="N32" s="258" t="s">
        <v>553</v>
      </c>
    </row>
    <row r="33" spans="1:16" ht="42.75" x14ac:dyDescent="0.25">
      <c r="A33" s="381" t="s">
        <v>187</v>
      </c>
      <c r="B33" s="383" t="s">
        <v>1</v>
      </c>
      <c r="C33" s="204" t="s">
        <v>465</v>
      </c>
      <c r="D33" s="204" t="s">
        <v>194</v>
      </c>
      <c r="E33" s="204" t="s">
        <v>195</v>
      </c>
      <c r="F33" s="204" t="s">
        <v>196</v>
      </c>
      <c r="G33" s="204" t="s">
        <v>365</v>
      </c>
      <c r="H33" s="42" t="s">
        <v>114</v>
      </c>
      <c r="I33" s="381" t="s">
        <v>187</v>
      </c>
      <c r="J33" s="383" t="s">
        <v>1</v>
      </c>
      <c r="K33" s="255" t="s">
        <v>465</v>
      </c>
      <c r="L33" s="255" t="s">
        <v>194</v>
      </c>
      <c r="M33" s="255" t="s">
        <v>195</v>
      </c>
      <c r="N33" s="255" t="s">
        <v>196</v>
      </c>
      <c r="O33" s="255" t="s">
        <v>365</v>
      </c>
      <c r="P33" s="42" t="s">
        <v>114</v>
      </c>
    </row>
    <row r="34" spans="1:16" ht="15" customHeight="1" x14ac:dyDescent="0.25">
      <c r="A34" s="382"/>
      <c r="B34" s="384"/>
      <c r="C34" s="362" t="s">
        <v>490</v>
      </c>
      <c r="D34" s="380"/>
      <c r="E34" s="380"/>
      <c r="F34" s="380"/>
      <c r="G34" s="380"/>
      <c r="H34" s="363"/>
      <c r="I34" s="382"/>
      <c r="J34" s="384"/>
      <c r="K34" s="362" t="s">
        <v>505</v>
      </c>
      <c r="L34" s="380"/>
      <c r="M34" s="380"/>
      <c r="N34" s="380"/>
      <c r="O34" s="380"/>
      <c r="P34" s="363"/>
    </row>
    <row r="35" spans="1:16" x14ac:dyDescent="0.25">
      <c r="A35" s="140" t="s">
        <v>188</v>
      </c>
      <c r="B35" s="142" t="s">
        <v>96</v>
      </c>
      <c r="C35" s="11">
        <v>1000000</v>
      </c>
      <c r="D35" s="11">
        <v>2664252</v>
      </c>
      <c r="E35" s="11">
        <v>6520000</v>
      </c>
      <c r="F35" s="11">
        <v>180000</v>
      </c>
      <c r="G35" s="11">
        <v>3275748</v>
      </c>
      <c r="H35" s="61">
        <f>SUM(C35:G35)</f>
        <v>13640000</v>
      </c>
      <c r="I35" s="140" t="s">
        <v>188</v>
      </c>
      <c r="J35" s="142" t="s">
        <v>96</v>
      </c>
      <c r="K35" s="11">
        <v>1515557</v>
      </c>
      <c r="L35" s="11">
        <v>550668</v>
      </c>
      <c r="M35" s="11">
        <v>8503823</v>
      </c>
      <c r="N35" s="11">
        <v>209098</v>
      </c>
      <c r="O35" s="11">
        <v>2235548</v>
      </c>
      <c r="P35" s="61">
        <f>SUM(K35:O35)</f>
        <v>13014694</v>
      </c>
    </row>
    <row r="36" spans="1:16" x14ac:dyDescent="0.25">
      <c r="A36" s="140" t="s">
        <v>189</v>
      </c>
      <c r="B36" s="142" t="s">
        <v>97</v>
      </c>
      <c r="C36" s="11">
        <v>370000</v>
      </c>
      <c r="D36" s="11">
        <v>85000</v>
      </c>
      <c r="E36" s="11">
        <v>1485000</v>
      </c>
      <c r="F36" s="11">
        <v>0</v>
      </c>
      <c r="G36" s="11">
        <v>837600</v>
      </c>
      <c r="H36" s="61">
        <f t="shared" ref="H36:H55" si="2">SUM(C36:G36)</f>
        <v>2777600</v>
      </c>
      <c r="I36" s="140" t="s">
        <v>189</v>
      </c>
      <c r="J36" s="142" t="s">
        <v>97</v>
      </c>
      <c r="K36" s="11">
        <v>330916</v>
      </c>
      <c r="L36" s="11">
        <v>65342</v>
      </c>
      <c r="M36" s="11">
        <v>1186932</v>
      </c>
      <c r="N36" s="11">
        <v>90000</v>
      </c>
      <c r="O36" s="11">
        <v>680536</v>
      </c>
      <c r="P36" s="61">
        <f t="shared" ref="P36:P55" si="3">SUM(K36:O36)</f>
        <v>2353726</v>
      </c>
    </row>
    <row r="37" spans="1:16" x14ac:dyDescent="0.25">
      <c r="A37" s="140" t="s">
        <v>191</v>
      </c>
      <c r="B37" s="142" t="s">
        <v>98</v>
      </c>
      <c r="C37" s="11">
        <v>25000</v>
      </c>
      <c r="D37" s="11">
        <v>43000</v>
      </c>
      <c r="E37" s="11">
        <v>285000</v>
      </c>
      <c r="F37" s="11">
        <v>60000</v>
      </c>
      <c r="G37" s="11">
        <v>87210</v>
      </c>
      <c r="H37" s="61">
        <f t="shared" si="2"/>
        <v>500210</v>
      </c>
      <c r="I37" s="140" t="s">
        <v>191</v>
      </c>
      <c r="J37" s="142" t="s">
        <v>98</v>
      </c>
      <c r="K37" s="11">
        <v>39429</v>
      </c>
      <c r="L37" s="11">
        <v>47586</v>
      </c>
      <c r="M37" s="11">
        <v>430395</v>
      </c>
      <c r="N37" s="11">
        <v>23824</v>
      </c>
      <c r="O37" s="11">
        <v>124015</v>
      </c>
      <c r="P37" s="61">
        <f t="shared" si="3"/>
        <v>665249</v>
      </c>
    </row>
    <row r="38" spans="1:16" x14ac:dyDescent="0.25">
      <c r="A38" s="140">
        <v>107052</v>
      </c>
      <c r="B38" s="142" t="s">
        <v>57</v>
      </c>
      <c r="C38" s="11">
        <v>0</v>
      </c>
      <c r="D38" s="11">
        <v>0</v>
      </c>
      <c r="E38" s="11">
        <v>0</v>
      </c>
      <c r="F38" s="11">
        <v>0</v>
      </c>
      <c r="G38" s="11">
        <v>0</v>
      </c>
      <c r="H38" s="61">
        <f t="shared" si="2"/>
        <v>0</v>
      </c>
      <c r="I38" s="140">
        <v>107052</v>
      </c>
      <c r="J38" s="142" t="s">
        <v>57</v>
      </c>
      <c r="K38" s="11">
        <v>0</v>
      </c>
      <c r="L38" s="11">
        <v>40000</v>
      </c>
      <c r="M38" s="11">
        <v>0</v>
      </c>
      <c r="N38" s="11">
        <v>0</v>
      </c>
      <c r="O38" s="11">
        <v>0</v>
      </c>
      <c r="P38" s="61">
        <f t="shared" si="3"/>
        <v>40000</v>
      </c>
    </row>
    <row r="39" spans="1:16" x14ac:dyDescent="0.25">
      <c r="A39" s="140">
        <v>107055</v>
      </c>
      <c r="B39" s="142" t="s">
        <v>99</v>
      </c>
      <c r="C39" s="11">
        <v>780000</v>
      </c>
      <c r="D39" s="11">
        <v>29000</v>
      </c>
      <c r="E39" s="11">
        <v>325000</v>
      </c>
      <c r="F39" s="11">
        <v>0</v>
      </c>
      <c r="G39" s="11">
        <v>262980</v>
      </c>
      <c r="H39" s="61">
        <f t="shared" si="2"/>
        <v>1396980</v>
      </c>
      <c r="I39" s="140">
        <v>107055</v>
      </c>
      <c r="J39" s="142" t="s">
        <v>99</v>
      </c>
      <c r="K39" s="11">
        <v>667380</v>
      </c>
      <c r="L39" s="11">
        <v>68222</v>
      </c>
      <c r="M39" s="11">
        <v>245897</v>
      </c>
      <c r="N39" s="11">
        <v>0</v>
      </c>
      <c r="O39" s="11">
        <v>209229</v>
      </c>
      <c r="P39" s="61">
        <f t="shared" si="3"/>
        <v>1190728</v>
      </c>
    </row>
    <row r="40" spans="1:16" x14ac:dyDescent="0.25">
      <c r="A40" s="143" t="s">
        <v>190</v>
      </c>
      <c r="B40" s="142" t="s">
        <v>100</v>
      </c>
      <c r="C40" s="11">
        <v>80000</v>
      </c>
      <c r="D40" s="11">
        <v>70000</v>
      </c>
      <c r="E40" s="11">
        <v>1625000</v>
      </c>
      <c r="F40" s="11">
        <v>0</v>
      </c>
      <c r="G40" s="11">
        <v>461700</v>
      </c>
      <c r="H40" s="61">
        <f t="shared" si="2"/>
        <v>2236700</v>
      </c>
      <c r="I40" s="143" t="s">
        <v>190</v>
      </c>
      <c r="J40" s="142" t="s">
        <v>100</v>
      </c>
      <c r="K40" s="11">
        <v>97305</v>
      </c>
      <c r="L40" s="11">
        <v>60726</v>
      </c>
      <c r="M40" s="11">
        <v>1479979</v>
      </c>
      <c r="N40" s="11">
        <v>0</v>
      </c>
      <c r="O40" s="11">
        <v>403811</v>
      </c>
      <c r="P40" s="61">
        <f t="shared" si="3"/>
        <v>2041821</v>
      </c>
    </row>
    <row r="41" spans="1:16" x14ac:dyDescent="0.25">
      <c r="A41" s="132" t="s">
        <v>351</v>
      </c>
      <c r="B41" s="142" t="s">
        <v>101</v>
      </c>
      <c r="C41" s="11">
        <v>4494265</v>
      </c>
      <c r="D41" s="11">
        <v>0</v>
      </c>
      <c r="E41" s="11">
        <v>0</v>
      </c>
      <c r="F41" s="11">
        <v>0</v>
      </c>
      <c r="G41" s="11">
        <v>1213452</v>
      </c>
      <c r="H41" s="61">
        <f t="shared" si="2"/>
        <v>5707717</v>
      </c>
      <c r="I41" s="132" t="s">
        <v>351</v>
      </c>
      <c r="J41" s="142" t="s">
        <v>101</v>
      </c>
      <c r="K41" s="11">
        <v>4766510</v>
      </c>
      <c r="L41" s="11">
        <v>0</v>
      </c>
      <c r="M41" s="11">
        <v>0</v>
      </c>
      <c r="N41" s="11">
        <v>0</v>
      </c>
      <c r="O41" s="11">
        <v>1286956</v>
      </c>
      <c r="P41" s="61">
        <f t="shared" si="3"/>
        <v>6053466</v>
      </c>
    </row>
    <row r="42" spans="1:16" x14ac:dyDescent="0.25">
      <c r="A42" s="141" t="s">
        <v>352</v>
      </c>
      <c r="B42" s="142" t="s">
        <v>103</v>
      </c>
      <c r="C42" s="11">
        <v>820000</v>
      </c>
      <c r="D42" s="11">
        <v>0</v>
      </c>
      <c r="E42" s="11">
        <v>651000</v>
      </c>
      <c r="F42" s="11">
        <v>0</v>
      </c>
      <c r="G42" s="11">
        <v>386100</v>
      </c>
      <c r="H42" s="61">
        <f t="shared" si="2"/>
        <v>1857100</v>
      </c>
      <c r="I42" s="141" t="s">
        <v>352</v>
      </c>
      <c r="J42" s="142" t="s">
        <v>103</v>
      </c>
      <c r="K42" s="11">
        <v>651243</v>
      </c>
      <c r="L42" s="11">
        <v>0</v>
      </c>
      <c r="M42" s="11">
        <v>348131</v>
      </c>
      <c r="N42" s="11">
        <v>0</v>
      </c>
      <c r="O42" s="11">
        <v>255756</v>
      </c>
      <c r="P42" s="61">
        <f t="shared" si="3"/>
        <v>1255130</v>
      </c>
    </row>
    <row r="43" spans="1:16" x14ac:dyDescent="0.25">
      <c r="A43" s="141" t="s">
        <v>353</v>
      </c>
      <c r="B43" s="142" t="s">
        <v>104</v>
      </c>
      <c r="C43" s="11">
        <v>100000</v>
      </c>
      <c r="D43" s="11">
        <v>0</v>
      </c>
      <c r="E43" s="11">
        <v>510000</v>
      </c>
      <c r="F43" s="11">
        <v>0</v>
      </c>
      <c r="G43" s="11">
        <v>164700</v>
      </c>
      <c r="H43" s="61">
        <f t="shared" si="2"/>
        <v>774700</v>
      </c>
      <c r="I43" s="141" t="s">
        <v>353</v>
      </c>
      <c r="J43" s="142" t="s">
        <v>104</v>
      </c>
      <c r="K43" s="11">
        <v>106187</v>
      </c>
      <c r="L43" s="11">
        <v>136975</v>
      </c>
      <c r="M43" s="11">
        <v>597526</v>
      </c>
      <c r="N43" s="11">
        <v>0</v>
      </c>
      <c r="O43" s="11">
        <v>174052</v>
      </c>
      <c r="P43" s="61">
        <f t="shared" si="3"/>
        <v>1014740</v>
      </c>
    </row>
    <row r="44" spans="1:16" x14ac:dyDescent="0.25">
      <c r="A44" s="141" t="s">
        <v>362</v>
      </c>
      <c r="B44" s="142" t="s">
        <v>105</v>
      </c>
      <c r="C44" s="11">
        <v>0</v>
      </c>
      <c r="D44" s="11">
        <v>0</v>
      </c>
      <c r="E44" s="11">
        <v>3250000</v>
      </c>
      <c r="F44" s="11">
        <v>0</v>
      </c>
      <c r="G44" s="11">
        <v>810000</v>
      </c>
      <c r="H44" s="61">
        <f t="shared" si="2"/>
        <v>4060000</v>
      </c>
      <c r="I44" s="141" t="s">
        <v>362</v>
      </c>
      <c r="J44" s="142" t="s">
        <v>105</v>
      </c>
      <c r="K44" s="11">
        <v>0</v>
      </c>
      <c r="L44" s="11">
        <v>0</v>
      </c>
      <c r="M44" s="11">
        <v>2481783</v>
      </c>
      <c r="N44" s="11">
        <v>0</v>
      </c>
      <c r="O44" s="11">
        <v>636785</v>
      </c>
      <c r="P44" s="61">
        <f t="shared" si="3"/>
        <v>3118568</v>
      </c>
    </row>
    <row r="45" spans="1:16" x14ac:dyDescent="0.25">
      <c r="A45" s="141" t="s">
        <v>363</v>
      </c>
      <c r="B45" s="142" t="s">
        <v>106</v>
      </c>
      <c r="C45" s="11">
        <v>610000</v>
      </c>
      <c r="D45" s="11">
        <v>0</v>
      </c>
      <c r="E45" s="11">
        <v>380000</v>
      </c>
      <c r="F45" s="11">
        <v>0</v>
      </c>
      <c r="G45" s="11">
        <v>267300</v>
      </c>
      <c r="H45" s="61">
        <f t="shared" si="2"/>
        <v>1257300</v>
      </c>
      <c r="I45" s="141" t="s">
        <v>363</v>
      </c>
      <c r="J45" s="142" t="s">
        <v>106</v>
      </c>
      <c r="K45" s="11">
        <v>443650</v>
      </c>
      <c r="L45" s="11">
        <v>0</v>
      </c>
      <c r="M45" s="11">
        <v>69392</v>
      </c>
      <c r="N45" s="11">
        <v>0</v>
      </c>
      <c r="O45" s="11">
        <v>129117</v>
      </c>
      <c r="P45" s="61">
        <f t="shared" si="3"/>
        <v>642159</v>
      </c>
    </row>
    <row r="46" spans="1:16" x14ac:dyDescent="0.25">
      <c r="A46" s="141" t="s">
        <v>392</v>
      </c>
      <c r="B46" s="142" t="s">
        <v>382</v>
      </c>
      <c r="C46" s="11">
        <v>500000</v>
      </c>
      <c r="D46" s="11">
        <v>0</v>
      </c>
      <c r="E46" s="11">
        <v>500000</v>
      </c>
      <c r="F46" s="11">
        <v>0</v>
      </c>
      <c r="G46" s="11">
        <v>270000</v>
      </c>
      <c r="H46" s="61">
        <f t="shared" si="2"/>
        <v>1270000</v>
      </c>
      <c r="I46" s="141" t="s">
        <v>392</v>
      </c>
      <c r="J46" s="142" t="s">
        <v>382</v>
      </c>
      <c r="K46" s="11">
        <v>58012</v>
      </c>
      <c r="L46" s="11">
        <v>0</v>
      </c>
      <c r="M46" s="11">
        <v>145351</v>
      </c>
      <c r="N46" s="11">
        <v>0</v>
      </c>
      <c r="O46" s="11">
        <v>54908</v>
      </c>
      <c r="P46" s="61">
        <f t="shared" si="3"/>
        <v>258271</v>
      </c>
    </row>
    <row r="47" spans="1:16" x14ac:dyDescent="0.25">
      <c r="A47" s="141" t="s">
        <v>364</v>
      </c>
      <c r="B47" s="142" t="s">
        <v>107</v>
      </c>
      <c r="C47" s="11">
        <v>180000</v>
      </c>
      <c r="D47" s="11">
        <v>0</v>
      </c>
      <c r="E47" s="11">
        <v>430000</v>
      </c>
      <c r="F47" s="11">
        <v>0</v>
      </c>
      <c r="G47" s="11">
        <v>121500</v>
      </c>
      <c r="H47" s="61">
        <f t="shared" si="2"/>
        <v>731500</v>
      </c>
      <c r="I47" s="141" t="s">
        <v>364</v>
      </c>
      <c r="J47" s="142" t="s">
        <v>107</v>
      </c>
      <c r="K47" s="11">
        <v>105078</v>
      </c>
      <c r="L47" s="11">
        <v>0</v>
      </c>
      <c r="M47" s="11">
        <v>1194567</v>
      </c>
      <c r="N47" s="11">
        <v>0</v>
      </c>
      <c r="O47" s="11">
        <v>251935</v>
      </c>
      <c r="P47" s="61">
        <f t="shared" si="3"/>
        <v>1551580</v>
      </c>
    </row>
    <row r="48" spans="1:16" x14ac:dyDescent="0.25">
      <c r="A48" s="141" t="s">
        <v>192</v>
      </c>
      <c r="B48" s="142" t="s">
        <v>108</v>
      </c>
      <c r="C48" s="11">
        <v>110000</v>
      </c>
      <c r="D48" s="11">
        <v>0</v>
      </c>
      <c r="E48" s="11">
        <v>645000</v>
      </c>
      <c r="F48" s="11">
        <v>0</v>
      </c>
      <c r="G48" s="11">
        <v>113400</v>
      </c>
      <c r="H48" s="61">
        <f t="shared" si="2"/>
        <v>868400</v>
      </c>
      <c r="I48" s="141" t="s">
        <v>192</v>
      </c>
      <c r="J48" s="142" t="s">
        <v>108</v>
      </c>
      <c r="K48" s="11">
        <v>196272</v>
      </c>
      <c r="L48" s="11">
        <v>0</v>
      </c>
      <c r="M48" s="11">
        <v>806055</v>
      </c>
      <c r="N48" s="11">
        <v>0</v>
      </c>
      <c r="O48" s="11">
        <v>151995</v>
      </c>
      <c r="P48" s="61">
        <f t="shared" si="3"/>
        <v>1154322</v>
      </c>
    </row>
    <row r="49" spans="1:16" x14ac:dyDescent="0.25">
      <c r="A49" s="141" t="s">
        <v>438</v>
      </c>
      <c r="B49" s="142" t="s">
        <v>439</v>
      </c>
      <c r="C49" s="11">
        <v>0</v>
      </c>
      <c r="D49" s="11">
        <v>0</v>
      </c>
      <c r="E49" s="11">
        <v>1650000</v>
      </c>
      <c r="F49" s="11">
        <v>0</v>
      </c>
      <c r="G49" s="11">
        <v>445500</v>
      </c>
      <c r="H49" s="61">
        <f t="shared" si="2"/>
        <v>2095500</v>
      </c>
      <c r="I49" s="141" t="s">
        <v>438</v>
      </c>
      <c r="J49" s="142" t="s">
        <v>439</v>
      </c>
      <c r="K49" s="11">
        <v>0</v>
      </c>
      <c r="L49" s="11">
        <v>0</v>
      </c>
      <c r="M49" s="11">
        <v>628864</v>
      </c>
      <c r="N49" s="11">
        <v>0</v>
      </c>
      <c r="O49" s="11">
        <v>159494</v>
      </c>
      <c r="P49" s="61">
        <f t="shared" si="3"/>
        <v>788358</v>
      </c>
    </row>
    <row r="50" spans="1:16" x14ac:dyDescent="0.25">
      <c r="A50" s="141" t="s">
        <v>546</v>
      </c>
      <c r="B50" s="142" t="s">
        <v>548</v>
      </c>
      <c r="C50" s="11">
        <v>0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41" t="s">
        <v>546</v>
      </c>
      <c r="J50" s="142" t="s">
        <v>548</v>
      </c>
      <c r="K50" s="11">
        <v>0</v>
      </c>
      <c r="L50" s="11">
        <v>0</v>
      </c>
      <c r="M50" s="11">
        <v>61400</v>
      </c>
      <c r="N50" s="11">
        <v>0</v>
      </c>
      <c r="O50" s="11">
        <v>0</v>
      </c>
      <c r="P50" s="61">
        <f t="shared" si="3"/>
        <v>61400</v>
      </c>
    </row>
    <row r="51" spans="1:16" x14ac:dyDescent="0.25">
      <c r="A51" s="141" t="s">
        <v>549</v>
      </c>
      <c r="B51" s="142" t="s">
        <v>547</v>
      </c>
      <c r="C51" s="11">
        <v>0</v>
      </c>
      <c r="D51" s="11">
        <v>0</v>
      </c>
      <c r="E51" s="11">
        <v>0</v>
      </c>
      <c r="F51" s="11">
        <v>0</v>
      </c>
      <c r="G51" s="11">
        <v>0</v>
      </c>
      <c r="H51" s="11">
        <v>0</v>
      </c>
      <c r="I51" s="141" t="s">
        <v>549</v>
      </c>
      <c r="J51" s="142" t="s">
        <v>547</v>
      </c>
      <c r="K51" s="11">
        <v>787818</v>
      </c>
      <c r="L51" s="11">
        <v>0</v>
      </c>
      <c r="M51" s="11">
        <v>9400</v>
      </c>
      <c r="N51" s="11">
        <v>0</v>
      </c>
      <c r="O51" s="11">
        <v>241382</v>
      </c>
      <c r="P51" s="61">
        <f t="shared" si="3"/>
        <v>1038600</v>
      </c>
    </row>
    <row r="52" spans="1:16" x14ac:dyDescent="0.25">
      <c r="A52" s="141" t="s">
        <v>550</v>
      </c>
      <c r="B52" s="142" t="s">
        <v>551</v>
      </c>
      <c r="C52" s="11">
        <v>0</v>
      </c>
      <c r="D52" s="11">
        <v>0</v>
      </c>
      <c r="E52" s="11">
        <v>0</v>
      </c>
      <c r="F52" s="11">
        <v>0</v>
      </c>
      <c r="G52" s="11">
        <v>0</v>
      </c>
      <c r="H52" s="11">
        <v>0</v>
      </c>
      <c r="I52" s="141" t="s">
        <v>550</v>
      </c>
      <c r="J52" s="142" t="s">
        <v>551</v>
      </c>
      <c r="K52" s="11">
        <v>2202213</v>
      </c>
      <c r="L52" s="11">
        <v>0</v>
      </c>
      <c r="M52" s="11">
        <v>413000</v>
      </c>
      <c r="N52" s="11">
        <v>0</v>
      </c>
      <c r="O52" s="11">
        <v>706107</v>
      </c>
      <c r="P52" s="61">
        <f t="shared" si="3"/>
        <v>3321320</v>
      </c>
    </row>
    <row r="53" spans="1:16" x14ac:dyDescent="0.25">
      <c r="A53" s="141" t="s">
        <v>351</v>
      </c>
      <c r="B53" s="142" t="s">
        <v>552</v>
      </c>
      <c r="C53" s="11">
        <v>0</v>
      </c>
      <c r="D53" s="11">
        <v>0</v>
      </c>
      <c r="E53" s="11">
        <v>0</v>
      </c>
      <c r="F53" s="11">
        <v>0</v>
      </c>
      <c r="G53" s="11">
        <v>0</v>
      </c>
      <c r="H53" s="11">
        <v>0</v>
      </c>
      <c r="I53" s="141" t="s">
        <v>351</v>
      </c>
      <c r="J53" s="142" t="s">
        <v>552</v>
      </c>
      <c r="K53" s="11">
        <v>61510</v>
      </c>
      <c r="L53" s="11">
        <v>0</v>
      </c>
      <c r="M53" s="11">
        <v>0</v>
      </c>
      <c r="N53" s="11">
        <v>0</v>
      </c>
      <c r="O53" s="11">
        <v>11073</v>
      </c>
      <c r="P53" s="61">
        <f t="shared" si="3"/>
        <v>72583</v>
      </c>
    </row>
    <row r="54" spans="1:16" x14ac:dyDescent="0.25">
      <c r="A54" s="141" t="s">
        <v>393</v>
      </c>
      <c r="B54" s="9" t="s">
        <v>440</v>
      </c>
      <c r="C54" s="11">
        <v>0</v>
      </c>
      <c r="D54" s="11">
        <v>0</v>
      </c>
      <c r="E54" s="11">
        <v>0</v>
      </c>
      <c r="F54" s="11">
        <v>0</v>
      </c>
      <c r="G54" s="11">
        <v>178</v>
      </c>
      <c r="H54" s="61">
        <f t="shared" si="2"/>
        <v>178</v>
      </c>
      <c r="I54" s="141" t="s">
        <v>393</v>
      </c>
      <c r="J54" s="9" t="s">
        <v>440</v>
      </c>
      <c r="K54" s="11">
        <v>0</v>
      </c>
      <c r="L54" s="11">
        <v>0</v>
      </c>
      <c r="M54" s="11">
        <v>0</v>
      </c>
      <c r="N54" s="11">
        <v>0</v>
      </c>
      <c r="O54" s="11">
        <v>0</v>
      </c>
      <c r="P54" s="61">
        <f t="shared" si="3"/>
        <v>0</v>
      </c>
    </row>
    <row r="55" spans="1:16" x14ac:dyDescent="0.25">
      <c r="A55" s="385" t="s">
        <v>114</v>
      </c>
      <c r="B55" s="385"/>
      <c r="C55" s="16">
        <f>SUM(C35:C54)</f>
        <v>9069265</v>
      </c>
      <c r="D55" s="16">
        <f>SUM(D35:D54)</f>
        <v>2891252</v>
      </c>
      <c r="E55" s="16">
        <f>SUM(E35:E54)</f>
        <v>18256000</v>
      </c>
      <c r="F55" s="16">
        <f>SUM(F35:F54)</f>
        <v>240000</v>
      </c>
      <c r="G55" s="16">
        <f>SUM(G35:G54)</f>
        <v>8717368</v>
      </c>
      <c r="H55" s="16">
        <f t="shared" si="2"/>
        <v>39173885</v>
      </c>
      <c r="I55" s="385" t="s">
        <v>114</v>
      </c>
      <c r="J55" s="385"/>
      <c r="K55" s="16">
        <f>SUM(K35:K54)</f>
        <v>12029080</v>
      </c>
      <c r="L55" s="16">
        <f>SUM(L35:L54)</f>
        <v>969519</v>
      </c>
      <c r="M55" s="16">
        <f>SUM(M35:M54)</f>
        <v>18602495</v>
      </c>
      <c r="N55" s="16">
        <f>SUM(N35:N54)</f>
        <v>322922</v>
      </c>
      <c r="O55" s="16">
        <f>SUM(O35:O54)</f>
        <v>7712699</v>
      </c>
      <c r="P55" s="16">
        <f t="shared" si="3"/>
        <v>39636715</v>
      </c>
    </row>
    <row r="56" spans="1:16" x14ac:dyDescent="0.25">
      <c r="A56" s="57"/>
    </row>
    <row r="57" spans="1:16" x14ac:dyDescent="0.25">
      <c r="A57" s="57"/>
    </row>
    <row r="58" spans="1:16" x14ac:dyDescent="0.25">
      <c r="A58" s="57"/>
      <c r="G58" s="71"/>
      <c r="H58" s="312" t="s">
        <v>146</v>
      </c>
    </row>
    <row r="59" spans="1:16" x14ac:dyDescent="0.25">
      <c r="A59" s="57"/>
      <c r="G59" s="138"/>
      <c r="H59" s="313" t="s">
        <v>386</v>
      </c>
    </row>
    <row r="60" spans="1:16" x14ac:dyDescent="0.25">
      <c r="A60" s="57"/>
      <c r="G60" s="139"/>
      <c r="H60" s="313" t="s">
        <v>603</v>
      </c>
    </row>
    <row r="61" spans="1:16" ht="42.75" x14ac:dyDescent="0.25">
      <c r="A61" s="381" t="s">
        <v>187</v>
      </c>
      <c r="B61" s="383" t="s">
        <v>1</v>
      </c>
      <c r="C61" s="307" t="s">
        <v>465</v>
      </c>
      <c r="D61" s="307" t="s">
        <v>194</v>
      </c>
      <c r="E61" s="307" t="s">
        <v>195</v>
      </c>
      <c r="F61" s="307" t="s">
        <v>196</v>
      </c>
      <c r="G61" s="307" t="s">
        <v>365</v>
      </c>
      <c r="H61" s="42" t="s">
        <v>114</v>
      </c>
    </row>
    <row r="62" spans="1:16" ht="15" customHeight="1" x14ac:dyDescent="0.25">
      <c r="A62" s="382"/>
      <c r="B62" s="384"/>
      <c r="C62" s="362" t="s">
        <v>506</v>
      </c>
      <c r="D62" s="380"/>
      <c r="E62" s="380"/>
      <c r="F62" s="380"/>
      <c r="G62" s="380"/>
      <c r="H62" s="363"/>
    </row>
    <row r="63" spans="1:16" x14ac:dyDescent="0.25">
      <c r="A63" s="140" t="s">
        <v>188</v>
      </c>
      <c r="B63" s="142" t="s">
        <v>96</v>
      </c>
      <c r="C63" s="11">
        <v>1515557</v>
      </c>
      <c r="D63" s="11">
        <v>500668</v>
      </c>
      <c r="E63" s="11">
        <v>6110832</v>
      </c>
      <c r="F63" s="11">
        <v>0</v>
      </c>
      <c r="G63" s="11">
        <v>1575941</v>
      </c>
      <c r="H63" s="61">
        <f>SUM(C63:G63)</f>
        <v>9702998</v>
      </c>
    </row>
    <row r="64" spans="1:16" x14ac:dyDescent="0.25">
      <c r="A64" s="140" t="s">
        <v>189</v>
      </c>
      <c r="B64" s="142" t="s">
        <v>97</v>
      </c>
      <c r="C64" s="11">
        <v>330916</v>
      </c>
      <c r="D64" s="11">
        <v>65342</v>
      </c>
      <c r="E64" s="11">
        <v>1181403</v>
      </c>
      <c r="F64" s="11">
        <v>90000</v>
      </c>
      <c r="G64" s="11">
        <v>679042</v>
      </c>
      <c r="H64" s="61">
        <f t="shared" ref="H64:H84" si="4">SUM(C64:G64)</f>
        <v>2346703</v>
      </c>
    </row>
    <row r="65" spans="1:8" x14ac:dyDescent="0.25">
      <c r="A65" s="140" t="s">
        <v>191</v>
      </c>
      <c r="B65" s="142" t="s">
        <v>98</v>
      </c>
      <c r="C65" s="11">
        <v>39429</v>
      </c>
      <c r="D65" s="11">
        <v>47586</v>
      </c>
      <c r="E65" s="11">
        <v>430395</v>
      </c>
      <c r="F65" s="11">
        <v>23824</v>
      </c>
      <c r="G65" s="11">
        <v>124015</v>
      </c>
      <c r="H65" s="61">
        <f t="shared" si="4"/>
        <v>665249</v>
      </c>
    </row>
    <row r="66" spans="1:8" x14ac:dyDescent="0.25">
      <c r="A66" s="140">
        <v>107052</v>
      </c>
      <c r="B66" s="142" t="s">
        <v>57</v>
      </c>
      <c r="C66" s="11">
        <v>0</v>
      </c>
      <c r="D66" s="11">
        <v>40000</v>
      </c>
      <c r="E66" s="11">
        <v>0</v>
      </c>
      <c r="F66" s="11">
        <v>0</v>
      </c>
      <c r="G66" s="11">
        <v>0</v>
      </c>
      <c r="H66" s="61">
        <f t="shared" si="4"/>
        <v>40000</v>
      </c>
    </row>
    <row r="67" spans="1:8" x14ac:dyDescent="0.25">
      <c r="A67" s="140">
        <v>107055</v>
      </c>
      <c r="B67" s="142" t="s">
        <v>99</v>
      </c>
      <c r="C67" s="11">
        <v>667380</v>
      </c>
      <c r="D67" s="11">
        <v>68222</v>
      </c>
      <c r="E67" s="11">
        <v>245897</v>
      </c>
      <c r="F67" s="11">
        <v>0</v>
      </c>
      <c r="G67" s="11">
        <v>209229</v>
      </c>
      <c r="H67" s="61">
        <f t="shared" si="4"/>
        <v>1190728</v>
      </c>
    </row>
    <row r="68" spans="1:8" x14ac:dyDescent="0.25">
      <c r="A68" s="143" t="s">
        <v>190</v>
      </c>
      <c r="B68" s="142" t="s">
        <v>100</v>
      </c>
      <c r="C68" s="11">
        <v>97305</v>
      </c>
      <c r="D68" s="11">
        <v>60726</v>
      </c>
      <c r="E68" s="11">
        <v>1479979</v>
      </c>
      <c r="F68" s="11">
        <v>0</v>
      </c>
      <c r="G68" s="11">
        <v>403811</v>
      </c>
      <c r="H68" s="61">
        <f t="shared" si="4"/>
        <v>2041821</v>
      </c>
    </row>
    <row r="69" spans="1:8" x14ac:dyDescent="0.25">
      <c r="A69" s="132" t="s">
        <v>351</v>
      </c>
      <c r="B69" s="142" t="s">
        <v>101</v>
      </c>
      <c r="C69" s="11">
        <v>4766510</v>
      </c>
      <c r="D69" s="11">
        <v>0</v>
      </c>
      <c r="E69" s="11">
        <v>0</v>
      </c>
      <c r="F69" s="11">
        <v>0</v>
      </c>
      <c r="G69" s="11">
        <v>1286956</v>
      </c>
      <c r="H69" s="61">
        <f t="shared" si="4"/>
        <v>6053466</v>
      </c>
    </row>
    <row r="70" spans="1:8" x14ac:dyDescent="0.25">
      <c r="A70" s="141" t="s">
        <v>352</v>
      </c>
      <c r="B70" s="142" t="s">
        <v>103</v>
      </c>
      <c r="C70" s="11">
        <v>651243</v>
      </c>
      <c r="D70" s="11">
        <v>0</v>
      </c>
      <c r="E70" s="11">
        <v>353660</v>
      </c>
      <c r="F70" s="11">
        <v>0</v>
      </c>
      <c r="G70" s="11">
        <v>257250</v>
      </c>
      <c r="H70" s="61">
        <f t="shared" si="4"/>
        <v>1262153</v>
      </c>
    </row>
    <row r="71" spans="1:8" x14ac:dyDescent="0.25">
      <c r="A71" s="141" t="s">
        <v>353</v>
      </c>
      <c r="B71" s="142" t="s">
        <v>104</v>
      </c>
      <c r="C71" s="11">
        <v>106187</v>
      </c>
      <c r="D71" s="11">
        <v>136975</v>
      </c>
      <c r="E71" s="11">
        <v>597526</v>
      </c>
      <c r="F71" s="11">
        <v>0</v>
      </c>
      <c r="G71" s="11">
        <v>174052</v>
      </c>
      <c r="H71" s="61">
        <f t="shared" si="4"/>
        <v>1014740</v>
      </c>
    </row>
    <row r="72" spans="1:8" x14ac:dyDescent="0.25">
      <c r="A72" s="141" t="s">
        <v>362</v>
      </c>
      <c r="B72" s="142" t="s">
        <v>105</v>
      </c>
      <c r="C72" s="11">
        <v>0</v>
      </c>
      <c r="D72" s="11">
        <v>0</v>
      </c>
      <c r="E72" s="11">
        <v>2481783</v>
      </c>
      <c r="F72" s="11">
        <v>0</v>
      </c>
      <c r="G72" s="11">
        <v>636785</v>
      </c>
      <c r="H72" s="61">
        <f t="shared" si="4"/>
        <v>3118568</v>
      </c>
    </row>
    <row r="73" spans="1:8" x14ac:dyDescent="0.25">
      <c r="A73" s="141" t="s">
        <v>363</v>
      </c>
      <c r="B73" s="142" t="s">
        <v>106</v>
      </c>
      <c r="C73" s="11">
        <v>443650</v>
      </c>
      <c r="D73" s="11">
        <v>0</v>
      </c>
      <c r="E73" s="11">
        <v>69392</v>
      </c>
      <c r="F73" s="11">
        <v>0</v>
      </c>
      <c r="G73" s="11">
        <v>129117</v>
      </c>
      <c r="H73" s="61">
        <f t="shared" si="4"/>
        <v>642159</v>
      </c>
    </row>
    <row r="74" spans="1:8" x14ac:dyDescent="0.25">
      <c r="A74" s="141" t="s">
        <v>392</v>
      </c>
      <c r="B74" s="142" t="s">
        <v>382</v>
      </c>
      <c r="C74" s="11">
        <v>58012</v>
      </c>
      <c r="D74" s="11">
        <v>0</v>
      </c>
      <c r="E74" s="11">
        <v>145351</v>
      </c>
      <c r="F74" s="11">
        <v>0</v>
      </c>
      <c r="G74" s="11">
        <v>54908</v>
      </c>
      <c r="H74" s="61">
        <f t="shared" si="4"/>
        <v>258271</v>
      </c>
    </row>
    <row r="75" spans="1:8" x14ac:dyDescent="0.25">
      <c r="A75" s="141" t="s">
        <v>364</v>
      </c>
      <c r="B75" s="142" t="s">
        <v>107</v>
      </c>
      <c r="C75" s="11">
        <v>105078</v>
      </c>
      <c r="D75" s="11">
        <v>0</v>
      </c>
      <c r="E75" s="11">
        <v>1194567</v>
      </c>
      <c r="F75" s="11">
        <v>0</v>
      </c>
      <c r="G75" s="11">
        <v>251935</v>
      </c>
      <c r="H75" s="61">
        <f t="shared" si="4"/>
        <v>1551580</v>
      </c>
    </row>
    <row r="76" spans="1:8" x14ac:dyDescent="0.25">
      <c r="A76" s="141" t="s">
        <v>192</v>
      </c>
      <c r="B76" s="142" t="s">
        <v>108</v>
      </c>
      <c r="C76" s="11">
        <v>196272</v>
      </c>
      <c r="D76" s="11">
        <v>0</v>
      </c>
      <c r="E76" s="11">
        <v>806055</v>
      </c>
      <c r="F76" s="11">
        <v>0</v>
      </c>
      <c r="G76" s="11">
        <v>151995</v>
      </c>
      <c r="H76" s="61">
        <f t="shared" si="4"/>
        <v>1154322</v>
      </c>
    </row>
    <row r="77" spans="1:8" x14ac:dyDescent="0.25">
      <c r="A77" s="141" t="s">
        <v>438</v>
      </c>
      <c r="B77" s="142" t="s">
        <v>439</v>
      </c>
      <c r="C77" s="11">
        <v>0</v>
      </c>
      <c r="D77" s="11">
        <v>0</v>
      </c>
      <c r="E77" s="11">
        <v>628864</v>
      </c>
      <c r="F77" s="11">
        <v>0</v>
      </c>
      <c r="G77" s="11">
        <v>159494</v>
      </c>
      <c r="H77" s="61">
        <f t="shared" si="4"/>
        <v>788358</v>
      </c>
    </row>
    <row r="78" spans="1:8" x14ac:dyDescent="0.25">
      <c r="A78" s="141" t="s">
        <v>546</v>
      </c>
      <c r="B78" s="142" t="s">
        <v>548</v>
      </c>
      <c r="C78" s="11">
        <v>0</v>
      </c>
      <c r="D78" s="11">
        <v>0</v>
      </c>
      <c r="E78" s="11">
        <v>61400</v>
      </c>
      <c r="F78" s="11">
        <v>0</v>
      </c>
      <c r="G78" s="11">
        <v>0</v>
      </c>
      <c r="H78" s="61">
        <f t="shared" si="4"/>
        <v>61400</v>
      </c>
    </row>
    <row r="79" spans="1:8" x14ac:dyDescent="0.25">
      <c r="A79" s="141" t="s">
        <v>549</v>
      </c>
      <c r="B79" s="142" t="s">
        <v>547</v>
      </c>
      <c r="C79" s="11">
        <v>787818</v>
      </c>
      <c r="D79" s="11">
        <v>0</v>
      </c>
      <c r="E79" s="11">
        <v>9400</v>
      </c>
      <c r="F79" s="11">
        <v>0</v>
      </c>
      <c r="G79" s="11">
        <v>241382</v>
      </c>
      <c r="H79" s="61">
        <f t="shared" si="4"/>
        <v>1038600</v>
      </c>
    </row>
    <row r="80" spans="1:8" x14ac:dyDescent="0.25">
      <c r="A80" s="141" t="s">
        <v>550</v>
      </c>
      <c r="B80" s="142" t="s">
        <v>551</v>
      </c>
      <c r="C80" s="11">
        <v>2202213</v>
      </c>
      <c r="D80" s="11">
        <v>0</v>
      </c>
      <c r="E80" s="11">
        <v>413000</v>
      </c>
      <c r="F80" s="11">
        <v>0</v>
      </c>
      <c r="G80" s="11">
        <v>706107</v>
      </c>
      <c r="H80" s="61">
        <f t="shared" si="4"/>
        <v>3321320</v>
      </c>
    </row>
    <row r="81" spans="1:8" x14ac:dyDescent="0.25">
      <c r="A81" s="141" t="s">
        <v>351</v>
      </c>
      <c r="B81" s="142" t="s">
        <v>552</v>
      </c>
      <c r="C81" s="11">
        <v>61510</v>
      </c>
      <c r="D81" s="11">
        <v>0</v>
      </c>
      <c r="E81" s="11">
        <v>0</v>
      </c>
      <c r="F81" s="11">
        <v>0</v>
      </c>
      <c r="G81" s="11">
        <v>11073</v>
      </c>
      <c r="H81" s="61">
        <f t="shared" si="4"/>
        <v>72583</v>
      </c>
    </row>
    <row r="82" spans="1:8" x14ac:dyDescent="0.25">
      <c r="A82" s="141" t="s">
        <v>600</v>
      </c>
      <c r="B82" s="142" t="s">
        <v>601</v>
      </c>
      <c r="C82" s="11"/>
      <c r="D82" s="11">
        <v>50000</v>
      </c>
      <c r="E82" s="11">
        <v>1944882</v>
      </c>
      <c r="F82" s="11">
        <v>209098</v>
      </c>
      <c r="G82" s="11">
        <v>538618</v>
      </c>
      <c r="H82" s="61">
        <f t="shared" si="4"/>
        <v>2742598</v>
      </c>
    </row>
    <row r="83" spans="1:8" x14ac:dyDescent="0.25">
      <c r="A83" s="141" t="s">
        <v>393</v>
      </c>
      <c r="B83" s="9" t="s">
        <v>440</v>
      </c>
      <c r="C83" s="11">
        <v>0</v>
      </c>
      <c r="D83" s="11">
        <v>0</v>
      </c>
      <c r="E83" s="11">
        <v>0</v>
      </c>
      <c r="F83" s="11">
        <v>0</v>
      </c>
      <c r="G83" s="11">
        <v>0</v>
      </c>
      <c r="H83" s="61">
        <f t="shared" si="4"/>
        <v>0</v>
      </c>
    </row>
    <row r="84" spans="1:8" x14ac:dyDescent="0.25">
      <c r="A84" s="385" t="s">
        <v>114</v>
      </c>
      <c r="B84" s="385"/>
      <c r="C84" s="16">
        <f>SUM(C63:C83)</f>
        <v>12029080</v>
      </c>
      <c r="D84" s="16">
        <f>SUM(D63:D83)</f>
        <v>969519</v>
      </c>
      <c r="E84" s="16">
        <f>SUM(E63:E83)</f>
        <v>18154386</v>
      </c>
      <c r="F84" s="16">
        <f>SUM(F63:F83)</f>
        <v>322922</v>
      </c>
      <c r="G84" s="16">
        <f>SUM(G63:G83)</f>
        <v>7591710</v>
      </c>
      <c r="H84" s="16">
        <f t="shared" si="4"/>
        <v>39067617</v>
      </c>
    </row>
  </sheetData>
  <mergeCells count="22">
    <mergeCell ref="B1:H1"/>
    <mergeCell ref="B2:H2"/>
    <mergeCell ref="B7:B8"/>
    <mergeCell ref="A7:A8"/>
    <mergeCell ref="I55:J55"/>
    <mergeCell ref="A33:A34"/>
    <mergeCell ref="B33:B34"/>
    <mergeCell ref="C34:H34"/>
    <mergeCell ref="C8:H8"/>
    <mergeCell ref="A25:B25"/>
    <mergeCell ref="A61:A62"/>
    <mergeCell ref="B61:B62"/>
    <mergeCell ref="C62:H62"/>
    <mergeCell ref="A84:B84"/>
    <mergeCell ref="A55:B55"/>
    <mergeCell ref="K8:P8"/>
    <mergeCell ref="K34:P34"/>
    <mergeCell ref="I33:I34"/>
    <mergeCell ref="J33:J34"/>
    <mergeCell ref="J7:J8"/>
    <mergeCell ref="I25:J25"/>
    <mergeCell ref="I7:I8"/>
  </mergeCells>
  <phoneticPr fontId="12" type="noConversion"/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3"/>
  <sheetViews>
    <sheetView workbookViewId="0">
      <selection activeCell="P35" sqref="P35"/>
    </sheetView>
  </sheetViews>
  <sheetFormatPr defaultRowHeight="15" x14ac:dyDescent="0.25"/>
  <cols>
    <col min="1" max="1" width="14.5703125" customWidth="1"/>
    <col min="2" max="2" width="30.85546875" customWidth="1"/>
    <col min="3" max="3" width="14.42578125" customWidth="1"/>
    <col min="4" max="4" width="10.5703125" customWidth="1"/>
    <col min="5" max="5" width="11.42578125" customWidth="1"/>
    <col min="6" max="6" width="11.5703125" customWidth="1"/>
    <col min="7" max="7" width="11.140625" customWidth="1"/>
    <col min="8" max="8" width="12.42578125" customWidth="1"/>
    <col min="9" max="9" width="11.140625" customWidth="1"/>
    <col min="10" max="10" width="11" customWidth="1"/>
    <col min="11" max="11" width="10.85546875" customWidth="1"/>
    <col min="12" max="12" width="11.28515625" customWidth="1"/>
  </cols>
  <sheetData>
    <row r="1" spans="1:8" x14ac:dyDescent="0.25">
      <c r="A1" s="386" t="s">
        <v>20</v>
      </c>
      <c r="B1" s="386"/>
      <c r="C1" s="386"/>
      <c r="D1" s="386"/>
      <c r="E1" s="386"/>
      <c r="F1" s="386"/>
    </row>
    <row r="2" spans="1:8" x14ac:dyDescent="0.25">
      <c r="A2" s="366" t="s">
        <v>605</v>
      </c>
      <c r="B2" s="366"/>
      <c r="C2" s="366"/>
      <c r="D2" s="366"/>
      <c r="E2" s="366"/>
      <c r="F2" s="366"/>
    </row>
    <row r="3" spans="1:8" x14ac:dyDescent="0.25">
      <c r="A3" s="361" t="s">
        <v>604</v>
      </c>
      <c r="B3" s="361"/>
      <c r="C3" s="361"/>
      <c r="D3" s="361"/>
      <c r="E3" s="361"/>
      <c r="F3" s="361"/>
    </row>
    <row r="4" spans="1:8" x14ac:dyDescent="0.25">
      <c r="A4" s="71"/>
      <c r="B4" s="121"/>
      <c r="D4" s="71"/>
      <c r="E4" s="71"/>
      <c r="G4" s="127" t="s">
        <v>156</v>
      </c>
    </row>
    <row r="5" spans="1:8" x14ac:dyDescent="0.25">
      <c r="A5" s="71"/>
      <c r="B5" s="6"/>
      <c r="D5" s="71"/>
      <c r="E5" s="71"/>
      <c r="G5" s="127" t="s">
        <v>386</v>
      </c>
    </row>
    <row r="6" spans="1:8" ht="28.5" x14ac:dyDescent="0.25">
      <c r="A6" s="364" t="s">
        <v>1</v>
      </c>
      <c r="B6" s="365"/>
      <c r="C6" s="41" t="s">
        <v>133</v>
      </c>
      <c r="D6" s="41" t="s">
        <v>458</v>
      </c>
      <c r="E6" s="41" t="s">
        <v>479</v>
      </c>
      <c r="F6" s="41" t="s">
        <v>490</v>
      </c>
      <c r="G6" s="41" t="s">
        <v>505</v>
      </c>
      <c r="H6" s="41" t="s">
        <v>506</v>
      </c>
    </row>
    <row r="7" spans="1:8" s="221" customFormat="1" x14ac:dyDescent="0.25">
      <c r="A7" s="218" t="s">
        <v>495</v>
      </c>
      <c r="B7" s="219" t="s">
        <v>502</v>
      </c>
      <c r="C7" s="220"/>
      <c r="D7" s="220"/>
      <c r="E7" s="220"/>
      <c r="F7" s="222">
        <v>389500</v>
      </c>
      <c r="G7" s="222">
        <v>728500</v>
      </c>
      <c r="H7" s="222">
        <v>728500</v>
      </c>
    </row>
    <row r="8" spans="1:8" x14ac:dyDescent="0.25">
      <c r="A8" s="59" t="s">
        <v>358</v>
      </c>
      <c r="B8" s="11" t="s">
        <v>157</v>
      </c>
      <c r="C8" s="11">
        <v>1200000</v>
      </c>
      <c r="D8" s="11">
        <v>1200000</v>
      </c>
      <c r="E8" s="11">
        <v>1200000</v>
      </c>
      <c r="F8" s="11">
        <v>1200000</v>
      </c>
      <c r="G8" s="11">
        <v>0</v>
      </c>
      <c r="H8" s="11">
        <v>0</v>
      </c>
    </row>
    <row r="9" spans="1:8" x14ac:dyDescent="0.25">
      <c r="A9" s="59" t="s">
        <v>311</v>
      </c>
      <c r="B9" s="11" t="s">
        <v>407</v>
      </c>
      <c r="C9" s="11">
        <v>4745000</v>
      </c>
      <c r="D9" s="11">
        <v>4745000</v>
      </c>
      <c r="E9" s="11">
        <v>4745000</v>
      </c>
      <c r="F9" s="11">
        <v>4745000</v>
      </c>
      <c r="G9" s="11">
        <v>4412640</v>
      </c>
      <c r="H9" s="11">
        <v>4412640</v>
      </c>
    </row>
    <row r="10" spans="1:8" x14ac:dyDescent="0.25">
      <c r="A10" s="61" t="s">
        <v>312</v>
      </c>
      <c r="B10" s="16" t="s">
        <v>87</v>
      </c>
      <c r="C10" s="16">
        <f>SUM(C8:C9)</f>
        <v>5945000</v>
      </c>
      <c r="D10" s="16">
        <f>SUM(D8:D9)</f>
        <v>5945000</v>
      </c>
      <c r="E10" s="16">
        <f>SUM(E8:E9)</f>
        <v>5945000</v>
      </c>
      <c r="F10" s="16">
        <f>SUM(F7:F9)</f>
        <v>6334500</v>
      </c>
      <c r="G10" s="16">
        <f t="shared" ref="G10:H10" si="0">SUM(G7:G9)</f>
        <v>5141140</v>
      </c>
      <c r="H10" s="16">
        <f t="shared" si="0"/>
        <v>5141140</v>
      </c>
    </row>
    <row r="11" spans="1:8" x14ac:dyDescent="0.25">
      <c r="A11" s="59" t="s">
        <v>379</v>
      </c>
      <c r="B11" s="11" t="s">
        <v>403</v>
      </c>
      <c r="C11" s="11">
        <v>5742</v>
      </c>
      <c r="D11" s="11">
        <v>5742</v>
      </c>
      <c r="E11" s="11">
        <v>5742</v>
      </c>
      <c r="F11" s="11">
        <v>5742</v>
      </c>
      <c r="G11" s="11">
        <v>0</v>
      </c>
      <c r="H11" s="11">
        <v>0</v>
      </c>
    </row>
    <row r="12" spans="1:8" x14ac:dyDescent="0.25">
      <c r="A12" s="59" t="s">
        <v>484</v>
      </c>
      <c r="B12" s="11" t="s">
        <v>487</v>
      </c>
      <c r="C12" s="11"/>
      <c r="D12" s="11"/>
      <c r="E12" s="11">
        <v>127365</v>
      </c>
      <c r="F12" s="11">
        <v>127365</v>
      </c>
      <c r="G12" s="11">
        <v>1227365</v>
      </c>
      <c r="H12" s="11">
        <v>1227365</v>
      </c>
    </row>
    <row r="13" spans="1:8" ht="45" x14ac:dyDescent="0.25">
      <c r="A13" s="59" t="s">
        <v>314</v>
      </c>
      <c r="B13" s="9" t="s">
        <v>159</v>
      </c>
      <c r="C13" s="11">
        <v>3073800</v>
      </c>
      <c r="D13" s="11">
        <v>3073800</v>
      </c>
      <c r="E13" s="11">
        <v>3073800</v>
      </c>
      <c r="F13" s="11">
        <v>3073800</v>
      </c>
      <c r="G13" s="11">
        <v>2750400</v>
      </c>
      <c r="H13" s="11">
        <v>2750400</v>
      </c>
    </row>
    <row r="14" spans="1:8" x14ac:dyDescent="0.25">
      <c r="A14" s="59" t="s">
        <v>348</v>
      </c>
      <c r="B14" s="9" t="s">
        <v>315</v>
      </c>
      <c r="C14" s="11">
        <v>0</v>
      </c>
      <c r="D14" s="11">
        <v>21105036</v>
      </c>
      <c r="E14" s="11">
        <v>41596516</v>
      </c>
      <c r="F14" s="11">
        <v>42743297</v>
      </c>
      <c r="G14" s="11">
        <v>54296998</v>
      </c>
      <c r="H14" s="11">
        <v>0</v>
      </c>
    </row>
    <row r="15" spans="1:8" x14ac:dyDescent="0.25">
      <c r="A15" s="61" t="s">
        <v>316</v>
      </c>
      <c r="B15" s="16" t="s">
        <v>27</v>
      </c>
      <c r="C15" s="16">
        <f>C11+C13+C14</f>
        <v>3079542</v>
      </c>
      <c r="D15" s="16">
        <f>D11+D13+D14</f>
        <v>24184578</v>
      </c>
      <c r="E15" s="16">
        <f>E11+E12+E13+E14</f>
        <v>44803423</v>
      </c>
      <c r="F15" s="16">
        <f>F11+F12+F13+F14</f>
        <v>45950204</v>
      </c>
      <c r="G15" s="16">
        <f t="shared" ref="G15:H15" si="1">G11+G12+G13+G14</f>
        <v>58274763</v>
      </c>
      <c r="H15" s="16">
        <f t="shared" si="1"/>
        <v>3977765</v>
      </c>
    </row>
    <row r="16" spans="1:8" x14ac:dyDescent="0.25">
      <c r="A16" s="71"/>
      <c r="B16" s="71"/>
      <c r="C16" s="71"/>
      <c r="D16" s="71"/>
      <c r="E16" s="71"/>
    </row>
    <row r="17" spans="1:14" x14ac:dyDescent="0.25">
      <c r="A17" s="71"/>
      <c r="B17" s="71"/>
      <c r="C17" s="71"/>
      <c r="D17" s="71"/>
      <c r="E17" s="71"/>
    </row>
    <row r="18" spans="1:14" ht="15" customHeight="1" x14ac:dyDescent="0.25">
      <c r="A18" s="381" t="s">
        <v>187</v>
      </c>
      <c r="B18" s="383" t="s">
        <v>1</v>
      </c>
      <c r="C18" s="387" t="s">
        <v>312</v>
      </c>
      <c r="D18" s="377" t="s">
        <v>316</v>
      </c>
      <c r="E18" s="387" t="s">
        <v>312</v>
      </c>
      <c r="F18" s="377" t="s">
        <v>316</v>
      </c>
      <c r="G18" s="387" t="s">
        <v>312</v>
      </c>
      <c r="H18" s="377" t="s">
        <v>316</v>
      </c>
      <c r="I18" s="387" t="s">
        <v>312</v>
      </c>
      <c r="J18" s="377" t="s">
        <v>316</v>
      </c>
      <c r="K18" s="387" t="s">
        <v>312</v>
      </c>
      <c r="L18" s="377" t="s">
        <v>316</v>
      </c>
      <c r="M18" s="387" t="s">
        <v>312</v>
      </c>
      <c r="N18" s="377" t="s">
        <v>316</v>
      </c>
    </row>
    <row r="19" spans="1:14" x14ac:dyDescent="0.25">
      <c r="A19" s="388"/>
      <c r="B19" s="389"/>
      <c r="C19" s="387"/>
      <c r="D19" s="377"/>
      <c r="E19" s="387"/>
      <c r="F19" s="377"/>
      <c r="G19" s="387"/>
      <c r="H19" s="377"/>
      <c r="I19" s="387"/>
      <c r="J19" s="377"/>
      <c r="K19" s="387"/>
      <c r="L19" s="377"/>
      <c r="M19" s="387"/>
      <c r="N19" s="377"/>
    </row>
    <row r="20" spans="1:14" x14ac:dyDescent="0.25">
      <c r="A20" s="382"/>
      <c r="B20" s="384"/>
      <c r="C20" s="390" t="s">
        <v>133</v>
      </c>
      <c r="D20" s="391"/>
      <c r="E20" s="390" t="s">
        <v>458</v>
      </c>
      <c r="F20" s="391"/>
      <c r="G20" s="390" t="s">
        <v>479</v>
      </c>
      <c r="H20" s="391"/>
      <c r="I20" s="390" t="s">
        <v>490</v>
      </c>
      <c r="J20" s="391"/>
      <c r="K20" s="390" t="s">
        <v>505</v>
      </c>
      <c r="L20" s="391"/>
      <c r="M20" s="390" t="s">
        <v>506</v>
      </c>
      <c r="N20" s="391"/>
    </row>
    <row r="21" spans="1:14" x14ac:dyDescent="0.25">
      <c r="A21" s="140" t="s">
        <v>188</v>
      </c>
      <c r="B21" s="11" t="s">
        <v>96</v>
      </c>
      <c r="C21" s="59">
        <v>1200000</v>
      </c>
      <c r="D21" s="59"/>
      <c r="E21" s="59">
        <v>1200000</v>
      </c>
      <c r="F21" s="59">
        <v>21105036</v>
      </c>
      <c r="G21" s="59">
        <v>1200000</v>
      </c>
      <c r="H21" s="59">
        <v>41723881</v>
      </c>
      <c r="I21" s="59">
        <v>1200000</v>
      </c>
      <c r="J21" s="59">
        <v>42870662</v>
      </c>
      <c r="K21" s="59">
        <v>0</v>
      </c>
      <c r="L21" s="59">
        <f>600365+54296998</f>
        <v>54897363</v>
      </c>
      <c r="M21" s="59">
        <v>0</v>
      </c>
      <c r="N21" s="59">
        <v>600365</v>
      </c>
    </row>
    <row r="22" spans="1:14" x14ac:dyDescent="0.25">
      <c r="A22" s="140" t="s">
        <v>189</v>
      </c>
      <c r="B22" s="11" t="s">
        <v>97</v>
      </c>
      <c r="C22" s="59"/>
      <c r="D22" s="59"/>
      <c r="E22" s="59"/>
      <c r="F22" s="59"/>
      <c r="G22" s="59"/>
      <c r="H22" s="59"/>
      <c r="I22" s="59"/>
      <c r="J22" s="59"/>
      <c r="K22" s="59"/>
      <c r="L22" s="59"/>
      <c r="M22" s="59"/>
      <c r="N22" s="59"/>
    </row>
    <row r="23" spans="1:14" x14ac:dyDescent="0.25">
      <c r="A23" s="140" t="s">
        <v>191</v>
      </c>
      <c r="B23" s="11" t="s">
        <v>98</v>
      </c>
      <c r="C23" s="11"/>
      <c r="D23" s="59"/>
      <c r="E23" s="11"/>
      <c r="F23" s="59"/>
      <c r="G23" s="11"/>
      <c r="H23" s="59"/>
      <c r="I23" s="11"/>
      <c r="J23" s="59"/>
      <c r="K23" s="11"/>
      <c r="L23" s="59"/>
      <c r="M23" s="11"/>
      <c r="N23" s="59"/>
    </row>
    <row r="24" spans="1:14" x14ac:dyDescent="0.25">
      <c r="A24" s="140">
        <v>107052</v>
      </c>
      <c r="B24" s="11" t="s">
        <v>57</v>
      </c>
      <c r="C24" s="11"/>
      <c r="D24" s="59"/>
      <c r="E24" s="11"/>
      <c r="F24" s="59"/>
      <c r="G24" s="11"/>
      <c r="H24" s="59"/>
      <c r="I24" s="11"/>
      <c r="J24" s="59"/>
      <c r="K24" s="11"/>
      <c r="L24" s="59"/>
      <c r="M24" s="11"/>
      <c r="N24" s="59"/>
    </row>
    <row r="25" spans="1:14" x14ac:dyDescent="0.25">
      <c r="A25" s="140">
        <v>107055</v>
      </c>
      <c r="B25" s="11" t="s">
        <v>99</v>
      </c>
      <c r="C25" s="59"/>
      <c r="D25" s="59"/>
      <c r="E25" s="59"/>
      <c r="F25" s="59"/>
      <c r="G25" s="59"/>
      <c r="H25" s="59"/>
      <c r="I25" s="59"/>
      <c r="J25" s="59"/>
      <c r="K25" s="59"/>
      <c r="L25" s="59">
        <v>21000</v>
      </c>
      <c r="M25" s="59"/>
      <c r="N25" s="59">
        <v>21000</v>
      </c>
    </row>
    <row r="26" spans="1:14" x14ac:dyDescent="0.25">
      <c r="A26" s="143" t="s">
        <v>190</v>
      </c>
      <c r="B26" s="11" t="s">
        <v>100</v>
      </c>
      <c r="C26" s="59"/>
      <c r="D26" s="59"/>
      <c r="E26" s="59"/>
      <c r="F26" s="59"/>
      <c r="G26" s="59"/>
      <c r="H26" s="59"/>
      <c r="I26" s="59"/>
      <c r="J26" s="59"/>
      <c r="K26" s="59"/>
      <c r="L26" s="59"/>
      <c r="M26" s="59"/>
      <c r="N26" s="59"/>
    </row>
    <row r="27" spans="1:14" x14ac:dyDescent="0.25">
      <c r="A27" s="132" t="s">
        <v>351</v>
      </c>
      <c r="B27" s="11" t="s">
        <v>101</v>
      </c>
      <c r="C27" s="59"/>
      <c r="D27" s="59"/>
      <c r="E27" s="59"/>
      <c r="F27" s="59"/>
      <c r="G27" s="59"/>
      <c r="H27" s="59"/>
      <c r="I27" s="59"/>
      <c r="J27" s="59"/>
      <c r="K27" s="59"/>
      <c r="L27" s="59"/>
      <c r="M27" s="59"/>
      <c r="N27" s="59"/>
    </row>
    <row r="28" spans="1:14" x14ac:dyDescent="0.25">
      <c r="A28" s="132" t="s">
        <v>351</v>
      </c>
      <c r="B28" s="11" t="s">
        <v>102</v>
      </c>
      <c r="C28" s="59"/>
      <c r="D28" s="59"/>
      <c r="E28" s="59"/>
      <c r="F28" s="59"/>
      <c r="G28" s="59"/>
      <c r="H28" s="59"/>
      <c r="I28" s="59"/>
      <c r="J28" s="59"/>
      <c r="K28" s="59"/>
      <c r="L28" s="59"/>
      <c r="M28" s="59"/>
      <c r="N28" s="59"/>
    </row>
    <row r="29" spans="1:14" x14ac:dyDescent="0.25">
      <c r="A29" s="141" t="s">
        <v>352</v>
      </c>
      <c r="B29" s="11" t="s">
        <v>103</v>
      </c>
      <c r="C29" s="59"/>
      <c r="D29" s="59"/>
      <c r="E29" s="59"/>
      <c r="F29" s="59"/>
      <c r="G29" s="59"/>
      <c r="H29" s="59"/>
      <c r="I29" s="59"/>
      <c r="J29" s="59"/>
      <c r="K29" s="59"/>
      <c r="L29" s="59"/>
      <c r="M29" s="59"/>
      <c r="N29" s="59"/>
    </row>
    <row r="30" spans="1:14" x14ac:dyDescent="0.25">
      <c r="A30" s="141" t="s">
        <v>353</v>
      </c>
      <c r="B30" s="11" t="s">
        <v>104</v>
      </c>
      <c r="C30" s="59"/>
      <c r="D30" s="59"/>
      <c r="E30" s="59"/>
      <c r="F30" s="59"/>
      <c r="G30" s="59"/>
      <c r="H30" s="59"/>
      <c r="I30" s="59"/>
      <c r="J30" s="59"/>
      <c r="K30" s="59"/>
      <c r="L30" s="59"/>
      <c r="M30" s="59"/>
      <c r="N30" s="59"/>
    </row>
    <row r="31" spans="1:14" x14ac:dyDescent="0.25">
      <c r="A31" s="141" t="s">
        <v>362</v>
      </c>
      <c r="B31" s="11" t="s">
        <v>105</v>
      </c>
      <c r="C31" s="59"/>
      <c r="D31" s="59"/>
      <c r="E31" s="59"/>
      <c r="F31" s="59"/>
      <c r="G31" s="59"/>
      <c r="H31" s="59"/>
      <c r="I31" s="59"/>
      <c r="J31" s="59"/>
      <c r="K31" s="59"/>
      <c r="L31" s="59"/>
      <c r="M31" s="59"/>
      <c r="N31" s="59"/>
    </row>
    <row r="32" spans="1:14" x14ac:dyDescent="0.25">
      <c r="A32" s="141" t="s">
        <v>363</v>
      </c>
      <c r="B32" s="11" t="s">
        <v>106</v>
      </c>
      <c r="C32" s="59"/>
      <c r="D32" s="59"/>
      <c r="E32" s="59"/>
      <c r="F32" s="59"/>
      <c r="G32" s="59"/>
      <c r="H32" s="59"/>
      <c r="I32" s="59"/>
      <c r="J32" s="59"/>
      <c r="K32" s="59"/>
      <c r="L32" s="59"/>
      <c r="M32" s="59"/>
      <c r="N32" s="59"/>
    </row>
    <row r="33" spans="1:14" x14ac:dyDescent="0.25">
      <c r="A33" s="141" t="s">
        <v>392</v>
      </c>
      <c r="B33" s="11" t="s">
        <v>382</v>
      </c>
      <c r="C33" s="59"/>
      <c r="D33" s="59"/>
      <c r="E33" s="59"/>
      <c r="F33" s="59"/>
      <c r="G33" s="59"/>
      <c r="H33" s="59"/>
      <c r="I33" s="59"/>
      <c r="J33" s="59"/>
      <c r="K33" s="59"/>
      <c r="L33" s="59"/>
      <c r="M33" s="59"/>
      <c r="N33" s="59"/>
    </row>
    <row r="34" spans="1:14" x14ac:dyDescent="0.25">
      <c r="A34" s="141" t="s">
        <v>364</v>
      </c>
      <c r="B34" s="11" t="s">
        <v>107</v>
      </c>
      <c r="C34" s="59"/>
      <c r="D34" s="59"/>
      <c r="E34" s="59"/>
      <c r="F34" s="59"/>
      <c r="G34" s="59"/>
      <c r="H34" s="59"/>
      <c r="I34" s="59"/>
      <c r="J34" s="59"/>
      <c r="K34" s="59"/>
      <c r="L34" s="59"/>
      <c r="M34" s="59"/>
      <c r="N34" s="59"/>
    </row>
    <row r="35" spans="1:14" x14ac:dyDescent="0.25">
      <c r="A35" s="141" t="s">
        <v>192</v>
      </c>
      <c r="B35" s="11" t="s">
        <v>108</v>
      </c>
      <c r="C35" s="59"/>
      <c r="D35" s="59">
        <v>600000</v>
      </c>
      <c r="E35" s="59"/>
      <c r="F35" s="59">
        <v>600000</v>
      </c>
      <c r="G35" s="59"/>
      <c r="H35" s="59">
        <v>600000</v>
      </c>
      <c r="I35" s="59"/>
      <c r="J35" s="59">
        <v>600000</v>
      </c>
      <c r="K35" s="59"/>
      <c r="L35" s="59">
        <v>100000</v>
      </c>
      <c r="M35" s="59"/>
      <c r="N35" s="59">
        <v>100000</v>
      </c>
    </row>
    <row r="36" spans="1:14" x14ac:dyDescent="0.25">
      <c r="A36" s="144" t="s">
        <v>393</v>
      </c>
      <c r="B36" s="51" t="s">
        <v>396</v>
      </c>
      <c r="C36" s="59"/>
      <c r="D36" s="59">
        <v>5742</v>
      </c>
      <c r="E36" s="59"/>
      <c r="F36" s="59">
        <v>5742</v>
      </c>
      <c r="G36" s="59"/>
      <c r="H36" s="59">
        <v>5742</v>
      </c>
      <c r="I36" s="59"/>
      <c r="J36" s="59">
        <v>5742</v>
      </c>
      <c r="K36" s="59"/>
      <c r="L36" s="59"/>
      <c r="M36" s="59"/>
      <c r="N36" s="59"/>
    </row>
    <row r="37" spans="1:14" x14ac:dyDescent="0.25">
      <c r="A37" s="144" t="s">
        <v>394</v>
      </c>
      <c r="B37" s="51" t="s">
        <v>397</v>
      </c>
      <c r="C37" s="59"/>
      <c r="D37" s="59"/>
      <c r="E37" s="59"/>
      <c r="F37" s="59"/>
      <c r="G37" s="59"/>
      <c r="H37" s="59"/>
      <c r="I37" s="59"/>
      <c r="J37" s="59"/>
      <c r="K37" s="59"/>
      <c r="L37" s="59"/>
      <c r="M37" s="59"/>
      <c r="N37" s="59"/>
    </row>
    <row r="38" spans="1:14" x14ac:dyDescent="0.25">
      <c r="A38" s="144" t="s">
        <v>395</v>
      </c>
      <c r="B38" s="51" t="s">
        <v>398</v>
      </c>
      <c r="C38" s="59"/>
      <c r="D38" s="59">
        <v>2473800</v>
      </c>
      <c r="E38" s="59"/>
      <c r="F38" s="59">
        <v>2473800</v>
      </c>
      <c r="G38" s="59"/>
      <c r="H38" s="59">
        <v>2473800</v>
      </c>
      <c r="I38" s="59"/>
      <c r="J38" s="59">
        <v>2473800</v>
      </c>
      <c r="K38" s="59"/>
      <c r="L38" s="59">
        <v>2156400</v>
      </c>
      <c r="M38" s="59"/>
      <c r="N38" s="59">
        <v>2156400</v>
      </c>
    </row>
    <row r="39" spans="1:14" ht="45" x14ac:dyDescent="0.25">
      <c r="A39" s="144" t="s">
        <v>404</v>
      </c>
      <c r="B39" s="74" t="s">
        <v>405</v>
      </c>
      <c r="C39" s="59">
        <v>0</v>
      </c>
      <c r="D39" s="59"/>
      <c r="E39" s="59">
        <v>0</v>
      </c>
      <c r="F39" s="59"/>
      <c r="G39" s="59">
        <v>0</v>
      </c>
      <c r="H39" s="59"/>
      <c r="I39" s="59">
        <v>0</v>
      </c>
      <c r="J39" s="59"/>
      <c r="K39" s="59">
        <v>0</v>
      </c>
      <c r="L39" s="59"/>
      <c r="M39" s="59">
        <v>0</v>
      </c>
      <c r="N39" s="59"/>
    </row>
    <row r="40" spans="1:14" x14ac:dyDescent="0.25">
      <c r="A40" s="144" t="s">
        <v>503</v>
      </c>
      <c r="B40" s="74" t="s">
        <v>554</v>
      </c>
      <c r="C40" s="59"/>
      <c r="D40" s="59"/>
      <c r="E40" s="59"/>
      <c r="F40" s="59"/>
      <c r="G40" s="59"/>
      <c r="H40" s="59"/>
      <c r="I40" s="59">
        <v>389500</v>
      </c>
      <c r="J40" s="59"/>
      <c r="K40" s="59">
        <v>728500</v>
      </c>
      <c r="L40" s="59"/>
      <c r="M40" s="59">
        <v>728500</v>
      </c>
      <c r="N40" s="59"/>
    </row>
    <row r="41" spans="1:14" x14ac:dyDescent="0.25">
      <c r="A41" s="144">
        <v>106020</v>
      </c>
      <c r="B41" s="51" t="s">
        <v>406</v>
      </c>
      <c r="C41" s="59">
        <v>0</v>
      </c>
      <c r="D41" s="59"/>
      <c r="E41" s="59">
        <v>0</v>
      </c>
      <c r="F41" s="59"/>
      <c r="G41" s="59">
        <v>0</v>
      </c>
      <c r="H41" s="59"/>
      <c r="I41" s="59">
        <v>0</v>
      </c>
      <c r="J41" s="59"/>
      <c r="K41" s="59">
        <v>0</v>
      </c>
      <c r="L41" s="59"/>
      <c r="M41" s="59">
        <v>0</v>
      </c>
      <c r="N41" s="59"/>
    </row>
    <row r="42" spans="1:14" x14ac:dyDescent="0.25">
      <c r="A42" s="144">
        <v>107060</v>
      </c>
      <c r="B42" s="51" t="s">
        <v>407</v>
      </c>
      <c r="C42" s="59">
        <v>4745000</v>
      </c>
      <c r="D42" s="59"/>
      <c r="E42" s="59">
        <v>4745000</v>
      </c>
      <c r="F42" s="59"/>
      <c r="G42" s="59">
        <v>4745000</v>
      </c>
      <c r="H42" s="59"/>
      <c r="I42" s="59">
        <v>4745000</v>
      </c>
      <c r="J42" s="59"/>
      <c r="K42" s="59">
        <v>4412640</v>
      </c>
      <c r="L42" s="59">
        <v>1100000</v>
      </c>
      <c r="M42" s="59">
        <v>4412640</v>
      </c>
      <c r="N42" s="59">
        <v>1100000</v>
      </c>
    </row>
    <row r="43" spans="1:14" x14ac:dyDescent="0.25">
      <c r="A43" s="392" t="s">
        <v>114</v>
      </c>
      <c r="B43" s="393"/>
      <c r="C43" s="61">
        <f t="shared" ref="C43:H43" si="2">SUM(C21:C42)</f>
        <v>5945000</v>
      </c>
      <c r="D43" s="61">
        <f t="shared" si="2"/>
        <v>3079542</v>
      </c>
      <c r="E43" s="61">
        <f t="shared" si="2"/>
        <v>5945000</v>
      </c>
      <c r="F43" s="61">
        <f t="shared" si="2"/>
        <v>24184578</v>
      </c>
      <c r="G43" s="61">
        <f t="shared" si="2"/>
        <v>5945000</v>
      </c>
      <c r="H43" s="61">
        <f t="shared" si="2"/>
        <v>44803423</v>
      </c>
      <c r="I43" s="61">
        <f t="shared" ref="I43:N43" si="3">SUM(I21:I42)</f>
        <v>6334500</v>
      </c>
      <c r="J43" s="61">
        <f t="shared" si="3"/>
        <v>45950204</v>
      </c>
      <c r="K43" s="61">
        <f t="shared" si="3"/>
        <v>5141140</v>
      </c>
      <c r="L43" s="61">
        <f t="shared" si="3"/>
        <v>58274763</v>
      </c>
      <c r="M43" s="61">
        <f t="shared" si="3"/>
        <v>5141140</v>
      </c>
      <c r="N43" s="61">
        <f t="shared" si="3"/>
        <v>3977765</v>
      </c>
    </row>
  </sheetData>
  <mergeCells count="25">
    <mergeCell ref="M18:M19"/>
    <mergeCell ref="N18:N19"/>
    <mergeCell ref="M20:N20"/>
    <mergeCell ref="A43:B43"/>
    <mergeCell ref="D18:D19"/>
    <mergeCell ref="G18:G19"/>
    <mergeCell ref="H18:H19"/>
    <mergeCell ref="G20:H20"/>
    <mergeCell ref="F18:F19"/>
    <mergeCell ref="E18:E19"/>
    <mergeCell ref="E20:F20"/>
    <mergeCell ref="K20:L20"/>
    <mergeCell ref="I20:J20"/>
    <mergeCell ref="A1:F1"/>
    <mergeCell ref="A2:F2"/>
    <mergeCell ref="A3:F3"/>
    <mergeCell ref="K18:K19"/>
    <mergeCell ref="L18:L19"/>
    <mergeCell ref="I18:I19"/>
    <mergeCell ref="J18:J19"/>
    <mergeCell ref="A6:B6"/>
    <mergeCell ref="C18:C19"/>
    <mergeCell ref="A18:A20"/>
    <mergeCell ref="B18:B20"/>
    <mergeCell ref="C20:D20"/>
  </mergeCells>
  <phoneticPr fontId="12" type="noConversion"/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9"/>
  <sheetViews>
    <sheetView topLeftCell="B107" workbookViewId="0">
      <selection activeCell="N101" sqref="N101"/>
    </sheetView>
  </sheetViews>
  <sheetFormatPr defaultRowHeight="15" x14ac:dyDescent="0.25"/>
  <cols>
    <col min="1" max="1" width="10" style="71" customWidth="1"/>
    <col min="2" max="2" width="32.7109375" style="71" customWidth="1"/>
    <col min="3" max="3" width="13.28515625" style="71" customWidth="1"/>
    <col min="4" max="4" width="12.140625" style="71" customWidth="1"/>
    <col min="5" max="5" width="13.28515625" style="71" customWidth="1"/>
    <col min="6" max="6" width="12.140625" style="71" customWidth="1"/>
    <col min="7" max="7" width="12.85546875" style="71" customWidth="1"/>
    <col min="8" max="8" width="11.85546875" style="71" customWidth="1"/>
    <col min="9" max="9" width="12.28515625" style="71" customWidth="1"/>
    <col min="10" max="10" width="13.85546875" style="71" customWidth="1"/>
    <col min="11" max="16384" width="9.140625" style="71"/>
  </cols>
  <sheetData>
    <row r="1" spans="1:8" x14ac:dyDescent="0.25">
      <c r="A1" s="386" t="s">
        <v>20</v>
      </c>
      <c r="B1" s="386"/>
      <c r="C1" s="386"/>
      <c r="D1" s="386"/>
    </row>
    <row r="2" spans="1:8" x14ac:dyDescent="0.25">
      <c r="A2" s="366" t="s">
        <v>445</v>
      </c>
      <c r="B2" s="366"/>
      <c r="C2" s="366"/>
      <c r="D2" s="366"/>
    </row>
    <row r="3" spans="1:8" x14ac:dyDescent="0.25">
      <c r="A3" s="366" t="s">
        <v>593</v>
      </c>
      <c r="B3" s="366"/>
      <c r="C3" s="366"/>
      <c r="D3" s="366"/>
    </row>
    <row r="4" spans="1:8" x14ac:dyDescent="0.25">
      <c r="A4" s="267"/>
      <c r="B4" s="267"/>
      <c r="C4" s="267"/>
      <c r="D4" s="267"/>
    </row>
    <row r="5" spans="1:8" x14ac:dyDescent="0.25">
      <c r="A5" s="267"/>
      <c r="B5" s="267"/>
      <c r="C5" s="267"/>
      <c r="D5" s="267"/>
    </row>
    <row r="6" spans="1:8" ht="15" customHeight="1" x14ac:dyDescent="0.25">
      <c r="A6" s="267"/>
      <c r="G6" s="270" t="s">
        <v>359</v>
      </c>
    </row>
    <row r="7" spans="1:8" ht="15" customHeight="1" x14ac:dyDescent="0.25">
      <c r="A7" s="6"/>
      <c r="G7" s="270" t="s">
        <v>386</v>
      </c>
    </row>
    <row r="8" spans="1:8" ht="15" customHeight="1" x14ac:dyDescent="0.25">
      <c r="A8" s="6"/>
      <c r="B8" s="270"/>
    </row>
    <row r="9" spans="1:8" ht="29.25" customHeight="1" x14ac:dyDescent="0.25">
      <c r="A9" s="364" t="s">
        <v>1</v>
      </c>
      <c r="B9" s="365"/>
      <c r="C9" s="268" t="s">
        <v>133</v>
      </c>
      <c r="D9" s="268" t="s">
        <v>458</v>
      </c>
      <c r="E9" s="268" t="s">
        <v>479</v>
      </c>
      <c r="F9" s="268" t="s">
        <v>490</v>
      </c>
      <c r="G9" s="268" t="s">
        <v>505</v>
      </c>
      <c r="H9" s="309" t="s">
        <v>506</v>
      </c>
    </row>
    <row r="10" spans="1:8" s="299" customFormat="1" ht="15" customHeight="1" x14ac:dyDescent="0.25">
      <c r="A10" s="218" t="s">
        <v>380</v>
      </c>
      <c r="B10" s="219" t="s">
        <v>381</v>
      </c>
      <c r="C10" s="298"/>
      <c r="D10" s="298"/>
      <c r="E10" s="298"/>
      <c r="F10" s="75"/>
      <c r="G10" s="75">
        <v>1004440</v>
      </c>
      <c r="H10" s="75">
        <v>1004440</v>
      </c>
    </row>
    <row r="11" spans="1:8" ht="13.5" customHeight="1" x14ac:dyDescent="0.25">
      <c r="A11" s="73" t="s">
        <v>317</v>
      </c>
      <c r="B11" s="72" t="s">
        <v>28</v>
      </c>
      <c r="C11" s="75">
        <v>2700000</v>
      </c>
      <c r="D11" s="75">
        <v>11993235</v>
      </c>
      <c r="E11" s="75">
        <v>14502409</v>
      </c>
      <c r="F11" s="75">
        <v>43129187</v>
      </c>
      <c r="G11" s="75">
        <v>23871737</v>
      </c>
      <c r="H11" s="75">
        <v>23871737</v>
      </c>
    </row>
    <row r="12" spans="1:8" ht="13.5" customHeight="1" x14ac:dyDescent="0.25">
      <c r="A12" s="73" t="s">
        <v>318</v>
      </c>
      <c r="B12" s="72" t="s">
        <v>29</v>
      </c>
      <c r="C12" s="75">
        <v>2598425</v>
      </c>
      <c r="D12" s="75">
        <v>2598425</v>
      </c>
      <c r="E12" s="75">
        <v>2598425</v>
      </c>
      <c r="F12" s="75">
        <v>2598425</v>
      </c>
      <c r="G12" s="75">
        <v>2598424</v>
      </c>
      <c r="H12" s="75">
        <v>2598424</v>
      </c>
    </row>
    <row r="13" spans="1:8" ht="15" customHeight="1" x14ac:dyDescent="0.25">
      <c r="A13" s="68" t="s">
        <v>319</v>
      </c>
      <c r="B13" s="9" t="s">
        <v>320</v>
      </c>
      <c r="C13" s="59">
        <v>0</v>
      </c>
      <c r="D13" s="59">
        <v>8585548</v>
      </c>
      <c r="E13" s="59">
        <v>9110500</v>
      </c>
      <c r="F13" s="59">
        <v>4287820</v>
      </c>
      <c r="G13" s="59">
        <v>4932036</v>
      </c>
      <c r="H13" s="59">
        <v>4932036</v>
      </c>
    </row>
    <row r="14" spans="1:8" ht="15" customHeight="1" x14ac:dyDescent="0.25">
      <c r="A14" s="68" t="s">
        <v>321</v>
      </c>
      <c r="B14" s="9" t="s">
        <v>30</v>
      </c>
      <c r="C14" s="59">
        <v>701575</v>
      </c>
      <c r="D14" s="59">
        <v>5528847</v>
      </c>
      <c r="E14" s="59">
        <v>6267061</v>
      </c>
      <c r="F14" s="59">
        <v>12694166</v>
      </c>
      <c r="G14" s="59">
        <v>6966108</v>
      </c>
      <c r="H14" s="59">
        <v>6966108</v>
      </c>
    </row>
    <row r="15" spans="1:8" ht="15" customHeight="1" x14ac:dyDescent="0.25">
      <c r="A15" s="61" t="s">
        <v>322</v>
      </c>
      <c r="B15" s="15" t="s">
        <v>31</v>
      </c>
      <c r="C15" s="61">
        <f>SUM(C10:C14)</f>
        <v>6000000</v>
      </c>
      <c r="D15" s="61">
        <f t="shared" ref="D15:G15" si="0">SUM(D10:D14)</f>
        <v>28706055</v>
      </c>
      <c r="E15" s="61">
        <f t="shared" si="0"/>
        <v>32478395</v>
      </c>
      <c r="F15" s="61">
        <f t="shared" si="0"/>
        <v>62709598</v>
      </c>
      <c r="G15" s="61">
        <f t="shared" si="0"/>
        <v>39372745</v>
      </c>
      <c r="H15" s="61">
        <f t="shared" ref="H15" si="1">SUM(H10:H14)</f>
        <v>39372745</v>
      </c>
    </row>
    <row r="16" spans="1:8" ht="15" customHeight="1" x14ac:dyDescent="0.25">
      <c r="A16" s="59" t="s">
        <v>323</v>
      </c>
      <c r="B16" s="9" t="s">
        <v>32</v>
      </c>
      <c r="C16" s="59">
        <v>0</v>
      </c>
      <c r="D16" s="59">
        <v>16259613</v>
      </c>
      <c r="E16" s="59">
        <v>16259613</v>
      </c>
      <c r="F16" s="59">
        <v>15865813</v>
      </c>
      <c r="G16" s="59">
        <v>21084983</v>
      </c>
      <c r="H16" s="59">
        <v>21084983</v>
      </c>
    </row>
    <row r="17" spans="1:10" ht="15" customHeight="1" x14ac:dyDescent="0.25">
      <c r="A17" s="59" t="s">
        <v>324</v>
      </c>
      <c r="B17" s="9" t="s">
        <v>33</v>
      </c>
      <c r="C17" s="59">
        <v>0</v>
      </c>
      <c r="D17" s="59">
        <v>0</v>
      </c>
      <c r="E17" s="59">
        <v>0</v>
      </c>
      <c r="F17" s="59">
        <v>0</v>
      </c>
      <c r="G17" s="59">
        <v>0</v>
      </c>
      <c r="H17" s="59">
        <v>0</v>
      </c>
    </row>
    <row r="18" spans="1:10" ht="15" customHeight="1" x14ac:dyDescent="0.25">
      <c r="A18" s="59" t="s">
        <v>325</v>
      </c>
      <c r="B18" s="9" t="s">
        <v>34</v>
      </c>
      <c r="C18" s="59">
        <v>0</v>
      </c>
      <c r="D18" s="59">
        <v>0</v>
      </c>
      <c r="E18" s="59">
        <v>0</v>
      </c>
      <c r="F18" s="59">
        <v>0</v>
      </c>
      <c r="G18" s="59">
        <v>0</v>
      </c>
      <c r="H18" s="59">
        <v>0</v>
      </c>
    </row>
    <row r="19" spans="1:10" ht="15" customHeight="1" x14ac:dyDescent="0.25">
      <c r="A19" s="59" t="s">
        <v>326</v>
      </c>
      <c r="B19" s="9" t="s">
        <v>35</v>
      </c>
      <c r="C19" s="59">
        <v>0</v>
      </c>
      <c r="D19" s="59">
        <v>4390095</v>
      </c>
      <c r="E19" s="59">
        <v>4390095</v>
      </c>
      <c r="F19" s="59">
        <v>4283769</v>
      </c>
      <c r="G19" s="59">
        <v>5309008</v>
      </c>
      <c r="H19" s="59">
        <v>5309008</v>
      </c>
    </row>
    <row r="20" spans="1:10" ht="15" customHeight="1" x14ac:dyDescent="0.25">
      <c r="A20" s="61" t="s">
        <v>327</v>
      </c>
      <c r="B20" s="15" t="s">
        <v>36</v>
      </c>
      <c r="C20" s="61">
        <f t="shared" ref="C20:H20" si="2">SUM(C16:C19)</f>
        <v>0</v>
      </c>
      <c r="D20" s="61">
        <f t="shared" si="2"/>
        <v>20649708</v>
      </c>
      <c r="E20" s="61">
        <f t="shared" si="2"/>
        <v>20649708</v>
      </c>
      <c r="F20" s="61">
        <f t="shared" si="2"/>
        <v>20149582</v>
      </c>
      <c r="G20" s="61">
        <f t="shared" si="2"/>
        <v>26393991</v>
      </c>
      <c r="H20" s="61">
        <f t="shared" si="2"/>
        <v>26393991</v>
      </c>
    </row>
    <row r="21" spans="1:10" ht="17.25" customHeight="1" x14ac:dyDescent="0.25">
      <c r="A21" s="59" t="s">
        <v>328</v>
      </c>
      <c r="B21" s="9" t="s">
        <v>588</v>
      </c>
      <c r="C21" s="59">
        <v>0</v>
      </c>
      <c r="D21" s="59">
        <v>0</v>
      </c>
      <c r="E21" s="59">
        <v>0</v>
      </c>
      <c r="F21" s="59">
        <v>0</v>
      </c>
      <c r="G21" s="59">
        <v>35000000</v>
      </c>
      <c r="H21" s="59">
        <v>35000000</v>
      </c>
    </row>
    <row r="22" spans="1:10" ht="15" customHeight="1" x14ac:dyDescent="0.25">
      <c r="A22" s="59" t="s">
        <v>330</v>
      </c>
      <c r="B22" s="74" t="s">
        <v>361</v>
      </c>
      <c r="C22" s="59">
        <v>3787463</v>
      </c>
      <c r="D22" s="59">
        <v>3787463</v>
      </c>
      <c r="E22" s="59">
        <v>3787463</v>
      </c>
      <c r="F22" s="59">
        <v>3787463</v>
      </c>
      <c r="G22" s="59">
        <v>3787463</v>
      </c>
      <c r="H22" s="59">
        <v>3787463</v>
      </c>
    </row>
    <row r="23" spans="1:10" ht="15" customHeight="1" x14ac:dyDescent="0.25">
      <c r="A23" s="59" t="s">
        <v>333</v>
      </c>
      <c r="B23" s="9" t="s">
        <v>83</v>
      </c>
      <c r="C23" s="59">
        <v>47409850</v>
      </c>
      <c r="D23" s="59">
        <v>47409850</v>
      </c>
      <c r="E23" s="59">
        <v>47409850</v>
      </c>
      <c r="F23" s="59">
        <v>47661850</v>
      </c>
      <c r="G23" s="59">
        <v>51822460</v>
      </c>
      <c r="H23" s="59">
        <v>51216552</v>
      </c>
    </row>
    <row r="24" spans="1:10" ht="15" customHeight="1" x14ac:dyDescent="0.25">
      <c r="A24" s="59" t="s">
        <v>332</v>
      </c>
      <c r="B24" s="9" t="s">
        <v>84</v>
      </c>
      <c r="C24" s="59">
        <v>45432585</v>
      </c>
      <c r="D24" s="59">
        <v>45432585</v>
      </c>
      <c r="E24" s="59">
        <v>45432585</v>
      </c>
      <c r="F24" s="59">
        <v>45891594</v>
      </c>
      <c r="G24" s="59">
        <v>46543992</v>
      </c>
      <c r="H24" s="59">
        <v>46543992</v>
      </c>
    </row>
    <row r="25" spans="1:10" ht="15" customHeight="1" x14ac:dyDescent="0.25">
      <c r="A25" s="59" t="s">
        <v>334</v>
      </c>
      <c r="B25" s="17" t="s">
        <v>38</v>
      </c>
      <c r="C25" s="59">
        <f t="shared" ref="C25:H25" si="3">SUM(C23:C24)</f>
        <v>92842435</v>
      </c>
      <c r="D25" s="59">
        <f t="shared" si="3"/>
        <v>92842435</v>
      </c>
      <c r="E25" s="59">
        <f t="shared" si="3"/>
        <v>92842435</v>
      </c>
      <c r="F25" s="59">
        <f t="shared" si="3"/>
        <v>93553444</v>
      </c>
      <c r="G25" s="59">
        <f t="shared" si="3"/>
        <v>98366452</v>
      </c>
      <c r="H25" s="59">
        <f t="shared" si="3"/>
        <v>97760544</v>
      </c>
    </row>
    <row r="26" spans="1:10" ht="15" customHeight="1" x14ac:dyDescent="0.25">
      <c r="A26" s="60" t="s">
        <v>335</v>
      </c>
      <c r="B26" s="17" t="s">
        <v>39</v>
      </c>
      <c r="C26" s="59">
        <v>0</v>
      </c>
      <c r="D26" s="59">
        <v>0</v>
      </c>
      <c r="E26" s="59">
        <v>0</v>
      </c>
      <c r="F26" s="59">
        <v>0</v>
      </c>
      <c r="G26" s="59">
        <v>0</v>
      </c>
      <c r="H26" s="59">
        <v>0</v>
      </c>
    </row>
    <row r="27" spans="1:10" ht="15" customHeight="1" x14ac:dyDescent="0.25">
      <c r="A27" s="60" t="s">
        <v>336</v>
      </c>
      <c r="B27" s="17" t="s">
        <v>41</v>
      </c>
      <c r="C27" s="59">
        <v>0</v>
      </c>
      <c r="D27" s="59">
        <v>0</v>
      </c>
      <c r="E27" s="59">
        <v>0</v>
      </c>
      <c r="F27" s="59">
        <v>0</v>
      </c>
      <c r="G27" s="59">
        <v>0</v>
      </c>
      <c r="H27" s="59">
        <v>0</v>
      </c>
    </row>
    <row r="28" spans="1:10" ht="15" customHeight="1" x14ac:dyDescent="0.25">
      <c r="A28" s="61" t="s">
        <v>337</v>
      </c>
      <c r="B28" s="15" t="s">
        <v>40</v>
      </c>
      <c r="C28" s="61">
        <f>C22+C25+C26+C27+C21</f>
        <v>96629898</v>
      </c>
      <c r="D28" s="61">
        <f t="shared" ref="D28:G28" si="4">D22+D25+D26+D27+D21</f>
        <v>96629898</v>
      </c>
      <c r="E28" s="61">
        <f t="shared" si="4"/>
        <v>96629898</v>
      </c>
      <c r="F28" s="61">
        <f t="shared" si="4"/>
        <v>97340907</v>
      </c>
      <c r="G28" s="61">
        <f t="shared" si="4"/>
        <v>137153915</v>
      </c>
      <c r="H28" s="61">
        <f t="shared" ref="H28" si="5">H22+H25+H26+H27+H21</f>
        <v>136548007</v>
      </c>
    </row>
    <row r="29" spans="1:10" ht="15" customHeight="1" x14ac:dyDescent="0.25">
      <c r="A29" s="61" t="s">
        <v>360</v>
      </c>
      <c r="B29" s="15" t="s">
        <v>42</v>
      </c>
      <c r="C29" s="61">
        <f t="shared" ref="C29:H29" si="6">C28</f>
        <v>96629898</v>
      </c>
      <c r="D29" s="61">
        <f t="shared" si="6"/>
        <v>96629898</v>
      </c>
      <c r="E29" s="61">
        <f t="shared" si="6"/>
        <v>96629898</v>
      </c>
      <c r="F29" s="61">
        <f t="shared" si="6"/>
        <v>97340907</v>
      </c>
      <c r="G29" s="61">
        <f t="shared" si="6"/>
        <v>137153915</v>
      </c>
      <c r="H29" s="61">
        <f t="shared" si="6"/>
        <v>136548007</v>
      </c>
    </row>
    <row r="32" spans="1:10" ht="15" customHeight="1" x14ac:dyDescent="0.25">
      <c r="A32" s="381" t="s">
        <v>468</v>
      </c>
      <c r="B32" s="383" t="s">
        <v>1</v>
      </c>
      <c r="C32" s="381" t="s">
        <v>399</v>
      </c>
      <c r="D32" s="377" t="s">
        <v>400</v>
      </c>
      <c r="E32" s="377" t="s">
        <v>402</v>
      </c>
      <c r="F32" s="377" t="s">
        <v>401</v>
      </c>
      <c r="G32" s="381" t="s">
        <v>399</v>
      </c>
      <c r="H32" s="377" t="s">
        <v>400</v>
      </c>
      <c r="I32" s="377" t="s">
        <v>402</v>
      </c>
      <c r="J32" s="377" t="s">
        <v>401</v>
      </c>
    </row>
    <row r="33" spans="1:10" ht="45" customHeight="1" x14ac:dyDescent="0.25">
      <c r="A33" s="388"/>
      <c r="B33" s="389"/>
      <c r="C33" s="382"/>
      <c r="D33" s="377"/>
      <c r="E33" s="377"/>
      <c r="F33" s="377"/>
      <c r="G33" s="382"/>
      <c r="H33" s="377"/>
      <c r="I33" s="377"/>
      <c r="J33" s="377"/>
    </row>
    <row r="34" spans="1:10" ht="45" customHeight="1" x14ac:dyDescent="0.25">
      <c r="A34" s="382"/>
      <c r="B34" s="384"/>
      <c r="C34" s="394" t="s">
        <v>133</v>
      </c>
      <c r="D34" s="395"/>
      <c r="E34" s="395"/>
      <c r="F34" s="396"/>
      <c r="G34" s="394" t="s">
        <v>458</v>
      </c>
      <c r="H34" s="395"/>
      <c r="I34" s="395"/>
      <c r="J34" s="396"/>
    </row>
    <row r="35" spans="1:10" x14ac:dyDescent="0.25">
      <c r="A35" s="140" t="s">
        <v>188</v>
      </c>
      <c r="B35" s="11" t="s">
        <v>96</v>
      </c>
      <c r="C35" s="59">
        <v>6000000</v>
      </c>
      <c r="D35" s="59"/>
      <c r="E35" s="59">
        <v>0</v>
      </c>
      <c r="F35" s="59"/>
      <c r="G35" s="59">
        <v>6000000</v>
      </c>
      <c r="H35" s="59"/>
      <c r="I35" s="59"/>
      <c r="J35" s="59"/>
    </row>
    <row r="36" spans="1:10" x14ac:dyDescent="0.25">
      <c r="A36" s="140" t="s">
        <v>189</v>
      </c>
      <c r="B36" s="11" t="s">
        <v>97</v>
      </c>
      <c r="C36" s="59"/>
      <c r="D36" s="59"/>
      <c r="E36" s="59"/>
      <c r="F36" s="59"/>
      <c r="G36" s="59"/>
      <c r="H36" s="59">
        <v>11810908</v>
      </c>
      <c r="I36" s="59"/>
      <c r="J36" s="59"/>
    </row>
    <row r="37" spans="1:10" x14ac:dyDescent="0.25">
      <c r="A37" s="140" t="s">
        <v>191</v>
      </c>
      <c r="B37" s="11" t="s">
        <v>98</v>
      </c>
      <c r="C37" s="59"/>
      <c r="D37" s="59"/>
      <c r="E37" s="59"/>
      <c r="F37" s="59"/>
      <c r="G37" s="59"/>
      <c r="H37" s="59"/>
      <c r="I37" s="59"/>
      <c r="J37" s="59"/>
    </row>
    <row r="38" spans="1:10" x14ac:dyDescent="0.25">
      <c r="A38" s="140">
        <v>107052</v>
      </c>
      <c r="B38" s="11" t="s">
        <v>57</v>
      </c>
      <c r="C38" s="59"/>
      <c r="D38" s="59"/>
      <c r="E38" s="59"/>
      <c r="F38" s="59"/>
      <c r="G38" s="59"/>
      <c r="H38" s="59"/>
      <c r="I38" s="59"/>
      <c r="J38" s="59"/>
    </row>
    <row r="39" spans="1:10" x14ac:dyDescent="0.25">
      <c r="A39" s="140">
        <v>107055</v>
      </c>
      <c r="B39" s="11" t="s">
        <v>99</v>
      </c>
      <c r="C39" s="59"/>
      <c r="D39" s="59"/>
      <c r="E39" s="59"/>
      <c r="F39" s="59"/>
      <c r="G39" s="59"/>
      <c r="H39" s="59"/>
      <c r="I39" s="59"/>
      <c r="J39" s="59"/>
    </row>
    <row r="40" spans="1:10" x14ac:dyDescent="0.25">
      <c r="A40" s="143" t="s">
        <v>190</v>
      </c>
      <c r="B40" s="11" t="s">
        <v>100</v>
      </c>
      <c r="C40" s="59"/>
      <c r="D40" s="59"/>
      <c r="E40" s="59"/>
      <c r="F40" s="59"/>
      <c r="G40" s="59"/>
      <c r="H40" s="59"/>
      <c r="I40" s="59"/>
      <c r="J40" s="59"/>
    </row>
    <row r="41" spans="1:10" x14ac:dyDescent="0.25">
      <c r="A41" s="132" t="s">
        <v>351</v>
      </c>
      <c r="B41" s="11" t="s">
        <v>101</v>
      </c>
      <c r="C41" s="59"/>
      <c r="D41" s="59"/>
      <c r="E41" s="59"/>
      <c r="F41" s="59"/>
      <c r="G41" s="59">
        <v>10903646</v>
      </c>
      <c r="H41" s="59">
        <v>3885800</v>
      </c>
      <c r="I41" s="59"/>
      <c r="J41" s="59"/>
    </row>
    <row r="42" spans="1:10" x14ac:dyDescent="0.25">
      <c r="A42" s="132" t="s">
        <v>351</v>
      </c>
      <c r="B42" s="11" t="s">
        <v>102</v>
      </c>
      <c r="C42" s="59"/>
      <c r="D42" s="59"/>
      <c r="E42" s="59"/>
      <c r="F42" s="59"/>
      <c r="G42" s="59"/>
      <c r="H42" s="59"/>
      <c r="I42" s="59"/>
      <c r="J42" s="59"/>
    </row>
    <row r="43" spans="1:10" x14ac:dyDescent="0.25">
      <c r="A43" s="141" t="s">
        <v>352</v>
      </c>
      <c r="B43" s="11" t="s">
        <v>103</v>
      </c>
      <c r="C43" s="59"/>
      <c r="D43" s="59"/>
      <c r="E43" s="59"/>
      <c r="F43" s="59"/>
      <c r="G43" s="59"/>
      <c r="H43" s="59"/>
      <c r="I43" s="59"/>
      <c r="J43" s="59"/>
    </row>
    <row r="44" spans="1:10" x14ac:dyDescent="0.25">
      <c r="A44" s="141" t="s">
        <v>353</v>
      </c>
      <c r="B44" s="11" t="s">
        <v>104</v>
      </c>
      <c r="C44" s="59"/>
      <c r="D44" s="59"/>
      <c r="E44" s="59"/>
      <c r="F44" s="59"/>
      <c r="G44" s="59">
        <v>11802409</v>
      </c>
      <c r="H44" s="59">
        <v>4953000</v>
      </c>
      <c r="I44" s="59"/>
      <c r="J44" s="59"/>
    </row>
    <row r="45" spans="1:10" x14ac:dyDescent="0.25">
      <c r="A45" s="141" t="s">
        <v>362</v>
      </c>
      <c r="B45" s="11" t="s">
        <v>105</v>
      </c>
      <c r="C45" s="59"/>
      <c r="D45" s="59"/>
      <c r="E45" s="59"/>
      <c r="F45" s="59"/>
      <c r="G45" s="59"/>
      <c r="H45" s="59"/>
      <c r="I45" s="59"/>
      <c r="J45" s="59"/>
    </row>
    <row r="46" spans="1:10" x14ac:dyDescent="0.25">
      <c r="A46" s="141" t="s">
        <v>363</v>
      </c>
      <c r="B46" s="11" t="s">
        <v>106</v>
      </c>
      <c r="C46" s="59"/>
      <c r="D46" s="59"/>
      <c r="E46" s="59"/>
      <c r="F46" s="59"/>
      <c r="G46" s="59"/>
      <c r="H46" s="59"/>
      <c r="I46" s="59"/>
      <c r="J46" s="59"/>
    </row>
    <row r="47" spans="1:10" x14ac:dyDescent="0.25">
      <c r="A47" s="141" t="s">
        <v>392</v>
      </c>
      <c r="B47" s="11" t="s">
        <v>382</v>
      </c>
      <c r="C47" s="59"/>
      <c r="D47" s="59"/>
      <c r="E47" s="59"/>
      <c r="F47" s="59"/>
      <c r="G47" s="59"/>
      <c r="H47" s="59"/>
      <c r="I47" s="59"/>
      <c r="J47" s="59"/>
    </row>
    <row r="48" spans="1:10" x14ac:dyDescent="0.25">
      <c r="A48" s="141" t="s">
        <v>364</v>
      </c>
      <c r="B48" s="11" t="s">
        <v>107</v>
      </c>
      <c r="C48" s="59"/>
      <c r="D48" s="59"/>
      <c r="E48" s="59"/>
      <c r="F48" s="59"/>
      <c r="G48" s="59"/>
      <c r="H48" s="59"/>
      <c r="I48" s="59"/>
      <c r="J48" s="59"/>
    </row>
    <row r="49" spans="1:10" x14ac:dyDescent="0.25">
      <c r="A49" s="141" t="s">
        <v>192</v>
      </c>
      <c r="B49" s="11" t="s">
        <v>108</v>
      </c>
      <c r="C49" s="59"/>
      <c r="D49" s="59"/>
      <c r="E49" s="59"/>
      <c r="F49" s="59"/>
      <c r="G49" s="59"/>
      <c r="H49" s="59"/>
      <c r="I49" s="59"/>
      <c r="J49" s="59"/>
    </row>
    <row r="50" spans="1:10" x14ac:dyDescent="0.25">
      <c r="A50" s="144" t="s">
        <v>393</v>
      </c>
      <c r="B50" s="51" t="s">
        <v>396</v>
      </c>
      <c r="C50" s="59"/>
      <c r="D50" s="59"/>
      <c r="E50" s="59"/>
      <c r="F50" s="59">
        <v>3787463</v>
      </c>
      <c r="G50" s="59"/>
      <c r="H50" s="59"/>
      <c r="I50" s="59"/>
      <c r="J50" s="59">
        <v>3787463</v>
      </c>
    </row>
    <row r="51" spans="1:10" x14ac:dyDescent="0.25">
      <c r="A51" s="144" t="s">
        <v>394</v>
      </c>
      <c r="B51" s="51" t="s">
        <v>397</v>
      </c>
      <c r="C51" s="59"/>
      <c r="D51" s="59"/>
      <c r="E51" s="59"/>
      <c r="F51" s="59">
        <v>92842435</v>
      </c>
      <c r="G51" s="59"/>
      <c r="H51" s="59"/>
      <c r="I51" s="59"/>
      <c r="J51" s="59">
        <v>92842435</v>
      </c>
    </row>
    <row r="52" spans="1:10" x14ac:dyDescent="0.25">
      <c r="A52" s="144" t="s">
        <v>395</v>
      </c>
      <c r="B52" s="51" t="s">
        <v>398</v>
      </c>
      <c r="C52" s="59"/>
      <c r="D52" s="59"/>
      <c r="E52" s="59"/>
      <c r="F52" s="59"/>
      <c r="G52" s="59"/>
      <c r="H52" s="59"/>
      <c r="I52" s="59"/>
      <c r="J52" s="59"/>
    </row>
    <row r="53" spans="1:10" x14ac:dyDescent="0.25">
      <c r="A53" s="397" t="s">
        <v>43</v>
      </c>
      <c r="B53" s="398"/>
      <c r="C53" s="61">
        <f t="shared" ref="C53:J53" si="7">SUM(C35:C52)</f>
        <v>6000000</v>
      </c>
      <c r="D53" s="61">
        <f t="shared" si="7"/>
        <v>0</v>
      </c>
      <c r="E53" s="61">
        <f t="shared" si="7"/>
        <v>0</v>
      </c>
      <c r="F53" s="61">
        <f t="shared" si="7"/>
        <v>96629898</v>
      </c>
      <c r="G53" s="61">
        <f t="shared" si="7"/>
        <v>28706055</v>
      </c>
      <c r="H53" s="61">
        <f t="shared" si="7"/>
        <v>20649708</v>
      </c>
      <c r="I53" s="61">
        <f t="shared" si="7"/>
        <v>0</v>
      </c>
      <c r="J53" s="61">
        <f t="shared" si="7"/>
        <v>96629898</v>
      </c>
    </row>
    <row r="55" spans="1:10" hidden="1" x14ac:dyDescent="0.25"/>
    <row r="56" spans="1:10" x14ac:dyDescent="0.25">
      <c r="F56" s="271"/>
    </row>
    <row r="57" spans="1:10" x14ac:dyDescent="0.25">
      <c r="A57" s="381" t="s">
        <v>468</v>
      </c>
      <c r="B57" s="383" t="s">
        <v>1</v>
      </c>
      <c r="C57" s="381" t="s">
        <v>399</v>
      </c>
      <c r="D57" s="377" t="s">
        <v>400</v>
      </c>
      <c r="E57" s="377" t="s">
        <v>402</v>
      </c>
      <c r="F57" s="377" t="s">
        <v>401</v>
      </c>
      <c r="G57" s="381" t="s">
        <v>399</v>
      </c>
      <c r="H57" s="377" t="s">
        <v>400</v>
      </c>
      <c r="I57" s="377" t="s">
        <v>402</v>
      </c>
      <c r="J57" s="377" t="s">
        <v>401</v>
      </c>
    </row>
    <row r="58" spans="1:10" ht="24.75" customHeight="1" x14ac:dyDescent="0.25">
      <c r="A58" s="388"/>
      <c r="B58" s="389"/>
      <c r="C58" s="382"/>
      <c r="D58" s="377"/>
      <c r="E58" s="377"/>
      <c r="F58" s="377"/>
      <c r="G58" s="382"/>
      <c r="H58" s="377"/>
      <c r="I58" s="377"/>
      <c r="J58" s="377"/>
    </row>
    <row r="59" spans="1:10" ht="24.75" customHeight="1" x14ac:dyDescent="0.25">
      <c r="A59" s="382"/>
      <c r="B59" s="384"/>
      <c r="C59" s="394" t="s">
        <v>479</v>
      </c>
      <c r="D59" s="395"/>
      <c r="E59" s="395"/>
      <c r="F59" s="396"/>
      <c r="G59" s="394" t="s">
        <v>490</v>
      </c>
      <c r="H59" s="395"/>
      <c r="I59" s="395"/>
      <c r="J59" s="396"/>
    </row>
    <row r="60" spans="1:10" x14ac:dyDescent="0.25">
      <c r="A60" s="140" t="s">
        <v>188</v>
      </c>
      <c r="B60" s="11" t="s">
        <v>96</v>
      </c>
      <c r="C60" s="59">
        <v>6188000</v>
      </c>
      <c r="D60" s="59"/>
      <c r="E60" s="59"/>
      <c r="F60" s="59"/>
      <c r="G60" s="59">
        <v>35893080</v>
      </c>
      <c r="H60" s="59"/>
      <c r="I60" s="59"/>
      <c r="J60" s="59"/>
    </row>
    <row r="61" spans="1:10" x14ac:dyDescent="0.25">
      <c r="A61" s="140" t="s">
        <v>189</v>
      </c>
      <c r="B61" s="11" t="s">
        <v>97</v>
      </c>
      <c r="C61" s="59">
        <v>389700</v>
      </c>
      <c r="D61" s="59">
        <v>11810908</v>
      </c>
      <c r="E61" s="59"/>
      <c r="F61" s="59"/>
      <c r="G61" s="59">
        <v>415697</v>
      </c>
      <c r="H61" s="59">
        <v>11810908</v>
      </c>
      <c r="I61" s="59"/>
      <c r="J61" s="59"/>
    </row>
    <row r="62" spans="1:10" x14ac:dyDescent="0.25">
      <c r="A62" s="140" t="s">
        <v>191</v>
      </c>
      <c r="B62" s="11" t="s">
        <v>98</v>
      </c>
      <c r="C62" s="59"/>
      <c r="D62" s="59"/>
      <c r="E62" s="59"/>
      <c r="F62" s="59"/>
      <c r="G62" s="59"/>
      <c r="H62" s="59"/>
      <c r="I62" s="59"/>
      <c r="J62" s="59"/>
    </row>
    <row r="63" spans="1:10" x14ac:dyDescent="0.25">
      <c r="A63" s="140">
        <v>107052</v>
      </c>
      <c r="B63" s="11" t="s">
        <v>57</v>
      </c>
      <c r="C63" s="59"/>
      <c r="D63" s="59"/>
      <c r="E63" s="59"/>
      <c r="F63" s="59"/>
      <c r="G63" s="59"/>
      <c r="H63" s="59"/>
      <c r="I63" s="59"/>
      <c r="J63" s="59"/>
    </row>
    <row r="64" spans="1:10" x14ac:dyDescent="0.25">
      <c r="A64" s="140">
        <v>107055</v>
      </c>
      <c r="B64" s="11" t="s">
        <v>99</v>
      </c>
      <c r="C64" s="59"/>
      <c r="D64" s="59"/>
      <c r="E64" s="59"/>
      <c r="F64" s="59"/>
      <c r="G64" s="59"/>
      <c r="H64" s="59"/>
      <c r="I64" s="59"/>
      <c r="J64" s="59"/>
    </row>
    <row r="65" spans="1:10" x14ac:dyDescent="0.25">
      <c r="A65" s="143" t="s">
        <v>190</v>
      </c>
      <c r="B65" s="11" t="s">
        <v>100</v>
      </c>
      <c r="C65" s="59">
        <v>7990</v>
      </c>
      <c r="D65" s="59"/>
      <c r="E65" s="59"/>
      <c r="F65" s="59"/>
      <c r="G65" s="59">
        <v>7990</v>
      </c>
      <c r="H65" s="59"/>
      <c r="I65" s="59"/>
      <c r="J65" s="59"/>
    </row>
    <row r="66" spans="1:10" x14ac:dyDescent="0.25">
      <c r="A66" s="132" t="s">
        <v>351</v>
      </c>
      <c r="B66" s="11" t="s">
        <v>101</v>
      </c>
      <c r="C66" s="59">
        <v>10903646</v>
      </c>
      <c r="D66" s="59">
        <v>3885800</v>
      </c>
      <c r="E66" s="59"/>
      <c r="F66" s="59"/>
      <c r="G66" s="59">
        <v>11403772</v>
      </c>
      <c r="H66" s="59">
        <v>3385674</v>
      </c>
      <c r="I66" s="59"/>
      <c r="J66" s="59"/>
    </row>
    <row r="67" spans="1:10" x14ac:dyDescent="0.25">
      <c r="A67" s="132" t="s">
        <v>351</v>
      </c>
      <c r="B67" s="11" t="s">
        <v>102</v>
      </c>
      <c r="C67" s="59"/>
      <c r="D67" s="59"/>
      <c r="E67" s="59"/>
      <c r="F67" s="59"/>
      <c r="G67" s="59"/>
      <c r="H67" s="59"/>
      <c r="I67" s="59"/>
      <c r="J67" s="59"/>
    </row>
    <row r="68" spans="1:10" x14ac:dyDescent="0.25">
      <c r="A68" s="141" t="s">
        <v>352</v>
      </c>
      <c r="B68" s="11" t="s">
        <v>103</v>
      </c>
      <c r="C68" s="59"/>
      <c r="D68" s="59"/>
      <c r="E68" s="59"/>
      <c r="F68" s="59"/>
      <c r="G68" s="59"/>
      <c r="H68" s="59"/>
      <c r="I68" s="59"/>
      <c r="J68" s="59"/>
    </row>
    <row r="69" spans="1:10" x14ac:dyDescent="0.25">
      <c r="A69" s="141" t="s">
        <v>353</v>
      </c>
      <c r="B69" s="11" t="s">
        <v>104</v>
      </c>
      <c r="C69" s="59">
        <v>14989059</v>
      </c>
      <c r="D69" s="59">
        <v>4953000</v>
      </c>
      <c r="E69" s="59"/>
      <c r="F69" s="59"/>
      <c r="G69" s="59">
        <v>14989059</v>
      </c>
      <c r="H69" s="59">
        <v>4953000</v>
      </c>
      <c r="I69" s="59"/>
      <c r="J69" s="59"/>
    </row>
    <row r="70" spans="1:10" x14ac:dyDescent="0.25">
      <c r="A70" s="141" t="s">
        <v>362</v>
      </c>
      <c r="B70" s="11" t="s">
        <v>105</v>
      </c>
      <c r="C70" s="59"/>
      <c r="D70" s="59"/>
      <c r="E70" s="59"/>
      <c r="F70" s="59"/>
      <c r="G70" s="59"/>
      <c r="H70" s="59"/>
      <c r="I70" s="59"/>
      <c r="J70" s="59"/>
    </row>
    <row r="71" spans="1:10" x14ac:dyDescent="0.25">
      <c r="A71" s="141" t="s">
        <v>363</v>
      </c>
      <c r="B71" s="11" t="s">
        <v>106</v>
      </c>
      <c r="C71" s="59"/>
      <c r="D71" s="59"/>
      <c r="E71" s="59"/>
      <c r="F71" s="59"/>
      <c r="G71" s="59"/>
      <c r="H71" s="59"/>
      <c r="I71" s="59"/>
      <c r="J71" s="59"/>
    </row>
    <row r="72" spans="1:10" x14ac:dyDescent="0.25">
      <c r="A72" s="141" t="s">
        <v>392</v>
      </c>
      <c r="B72" s="11" t="s">
        <v>382</v>
      </c>
      <c r="C72" s="59"/>
      <c r="D72" s="59"/>
      <c r="E72" s="59"/>
      <c r="F72" s="59"/>
      <c r="G72" s="59"/>
      <c r="H72" s="59"/>
      <c r="I72" s="59"/>
      <c r="J72" s="59"/>
    </row>
    <row r="73" spans="1:10" x14ac:dyDescent="0.25">
      <c r="A73" s="141" t="s">
        <v>364</v>
      </c>
      <c r="B73" s="11" t="s">
        <v>107</v>
      </c>
      <c r="C73" s="59"/>
      <c r="D73" s="59"/>
      <c r="E73" s="59"/>
      <c r="F73" s="59"/>
      <c r="G73" s="59"/>
      <c r="H73" s="59"/>
      <c r="I73" s="59"/>
      <c r="J73" s="59"/>
    </row>
    <row r="74" spans="1:10" x14ac:dyDescent="0.25">
      <c r="A74" s="141" t="s">
        <v>192</v>
      </c>
      <c r="B74" s="11" t="s">
        <v>108</v>
      </c>
      <c r="C74" s="59"/>
      <c r="D74" s="59"/>
      <c r="E74" s="59"/>
      <c r="F74" s="59"/>
      <c r="G74" s="59"/>
      <c r="H74" s="59"/>
      <c r="I74" s="59"/>
      <c r="J74" s="59"/>
    </row>
    <row r="75" spans="1:10" x14ac:dyDescent="0.25">
      <c r="A75" s="144" t="s">
        <v>393</v>
      </c>
      <c r="B75" s="51" t="s">
        <v>396</v>
      </c>
      <c r="C75" s="59"/>
      <c r="D75" s="59"/>
      <c r="E75" s="59"/>
      <c r="F75" s="59">
        <v>3787463</v>
      </c>
      <c r="G75" s="59"/>
      <c r="H75" s="59"/>
      <c r="I75" s="59"/>
      <c r="J75" s="59">
        <v>3787463</v>
      </c>
    </row>
    <row r="76" spans="1:10" x14ac:dyDescent="0.25">
      <c r="A76" s="144" t="s">
        <v>394</v>
      </c>
      <c r="B76" s="51" t="s">
        <v>397</v>
      </c>
      <c r="C76" s="59"/>
      <c r="D76" s="59"/>
      <c r="E76" s="59"/>
      <c r="F76" s="59">
        <v>92842435</v>
      </c>
      <c r="G76" s="59"/>
      <c r="H76" s="59"/>
      <c r="I76" s="59"/>
      <c r="J76" s="59">
        <v>93553444</v>
      </c>
    </row>
    <row r="77" spans="1:10" x14ac:dyDescent="0.25">
      <c r="A77" s="144" t="s">
        <v>395</v>
      </c>
      <c r="B77" s="51" t="s">
        <v>398</v>
      </c>
      <c r="C77" s="59"/>
      <c r="D77" s="59"/>
      <c r="E77" s="59"/>
      <c r="F77" s="59"/>
      <c r="G77" s="59"/>
      <c r="H77" s="59"/>
      <c r="I77" s="59"/>
      <c r="J77" s="59"/>
    </row>
    <row r="78" spans="1:10" x14ac:dyDescent="0.25">
      <c r="A78" s="397" t="s">
        <v>43</v>
      </c>
      <c r="B78" s="398"/>
      <c r="C78" s="61">
        <f t="shared" ref="C78:J78" si="8">SUM(C60:C77)</f>
        <v>32478395</v>
      </c>
      <c r="D78" s="61">
        <f t="shared" si="8"/>
        <v>20649708</v>
      </c>
      <c r="E78" s="61">
        <f t="shared" si="8"/>
        <v>0</v>
      </c>
      <c r="F78" s="61">
        <f t="shared" si="8"/>
        <v>96629898</v>
      </c>
      <c r="G78" s="61">
        <f t="shared" si="8"/>
        <v>62709598</v>
      </c>
      <c r="H78" s="61">
        <f t="shared" si="8"/>
        <v>20149582</v>
      </c>
      <c r="I78" s="61">
        <f t="shared" si="8"/>
        <v>0</v>
      </c>
      <c r="J78" s="61">
        <f t="shared" si="8"/>
        <v>97340907</v>
      </c>
    </row>
    <row r="79" spans="1:10" x14ac:dyDescent="0.25">
      <c r="A79" s="264"/>
      <c r="B79" s="264"/>
      <c r="C79" s="161"/>
      <c r="D79" s="161"/>
      <c r="E79" s="161"/>
      <c r="F79" s="161"/>
      <c r="G79" s="161"/>
      <c r="H79" s="161"/>
      <c r="I79" s="161"/>
      <c r="J79" s="161"/>
    </row>
    <row r="80" spans="1:10" x14ac:dyDescent="0.25">
      <c r="A80" s="264"/>
      <c r="B80" s="264"/>
      <c r="C80" s="161"/>
      <c r="D80" s="161"/>
      <c r="E80" s="161"/>
      <c r="F80" s="161"/>
      <c r="G80" s="161"/>
      <c r="H80" s="161"/>
      <c r="I80" s="161"/>
      <c r="J80" s="161"/>
    </row>
    <row r="81" spans="1:10" x14ac:dyDescent="0.25">
      <c r="A81" s="264"/>
      <c r="B81" s="264"/>
      <c r="C81" s="161"/>
      <c r="D81" s="161"/>
      <c r="E81" s="161"/>
      <c r="F81" s="161"/>
      <c r="G81" s="161"/>
      <c r="H81" s="161"/>
      <c r="I81" s="161"/>
      <c r="J81" s="161"/>
    </row>
    <row r="82" spans="1:10" x14ac:dyDescent="0.25">
      <c r="A82" s="264"/>
      <c r="B82" s="264"/>
      <c r="C82" s="161"/>
      <c r="D82" s="161"/>
      <c r="E82" s="161"/>
      <c r="F82" s="161"/>
      <c r="G82" s="161"/>
      <c r="H82" s="161"/>
      <c r="I82" s="161"/>
      <c r="J82" s="161"/>
    </row>
    <row r="83" spans="1:10" x14ac:dyDescent="0.25">
      <c r="A83" s="264"/>
      <c r="B83" s="264"/>
      <c r="C83" s="161"/>
      <c r="D83" s="161"/>
      <c r="E83" s="161"/>
      <c r="F83" s="161"/>
      <c r="G83" s="161"/>
      <c r="H83" s="161"/>
      <c r="I83" s="161"/>
      <c r="J83" s="161"/>
    </row>
    <row r="84" spans="1:10" x14ac:dyDescent="0.25">
      <c r="A84" s="264"/>
      <c r="B84" s="264"/>
      <c r="C84" s="161"/>
      <c r="D84" s="161"/>
      <c r="E84" s="272"/>
      <c r="F84" s="272" t="s">
        <v>557</v>
      </c>
      <c r="G84" s="161"/>
      <c r="H84" s="161"/>
      <c r="I84" s="161"/>
      <c r="J84" s="161"/>
    </row>
    <row r="85" spans="1:10" x14ac:dyDescent="0.25">
      <c r="E85" s="271"/>
      <c r="F85" s="271" t="s">
        <v>388</v>
      </c>
    </row>
    <row r="86" spans="1:10" x14ac:dyDescent="0.25">
      <c r="E86" s="271"/>
      <c r="F86" s="271" t="s">
        <v>467</v>
      </c>
    </row>
    <row r="87" spans="1:10" ht="21.75" customHeight="1" x14ac:dyDescent="0.25">
      <c r="A87" s="381" t="s">
        <v>468</v>
      </c>
      <c r="B87" s="383" t="s">
        <v>1</v>
      </c>
      <c r="C87" s="381" t="s">
        <v>399</v>
      </c>
      <c r="D87" s="377" t="s">
        <v>400</v>
      </c>
      <c r="E87" s="377" t="s">
        <v>402</v>
      </c>
      <c r="F87" s="381" t="s">
        <v>401</v>
      </c>
      <c r="G87" s="381" t="s">
        <v>399</v>
      </c>
      <c r="H87" s="381" t="s">
        <v>400</v>
      </c>
      <c r="I87" s="381" t="s">
        <v>402</v>
      </c>
      <c r="J87" s="381" t="s">
        <v>401</v>
      </c>
    </row>
    <row r="88" spans="1:10" ht="38.25" customHeight="1" x14ac:dyDescent="0.25">
      <c r="A88" s="388"/>
      <c r="B88" s="389"/>
      <c r="C88" s="382"/>
      <c r="D88" s="377"/>
      <c r="E88" s="377"/>
      <c r="F88" s="382"/>
      <c r="G88" s="382"/>
      <c r="H88" s="382"/>
      <c r="I88" s="382"/>
      <c r="J88" s="382"/>
    </row>
    <row r="89" spans="1:10" ht="15" customHeight="1" x14ac:dyDescent="0.25">
      <c r="A89" s="382"/>
      <c r="B89" s="384"/>
      <c r="C89" s="394" t="s">
        <v>505</v>
      </c>
      <c r="D89" s="395"/>
      <c r="E89" s="395"/>
      <c r="F89" s="396"/>
      <c r="G89" s="394" t="s">
        <v>506</v>
      </c>
      <c r="H89" s="395"/>
      <c r="I89" s="395"/>
      <c r="J89" s="396"/>
    </row>
    <row r="90" spans="1:10" x14ac:dyDescent="0.25">
      <c r="A90" s="140" t="s">
        <v>188</v>
      </c>
      <c r="B90" s="11" t="s">
        <v>96</v>
      </c>
      <c r="C90" s="59">
        <v>6184793</v>
      </c>
      <c r="D90" s="59">
        <v>6872359</v>
      </c>
      <c r="E90" s="59"/>
      <c r="F90" s="59"/>
      <c r="G90" s="59">
        <v>6184793</v>
      </c>
      <c r="H90" s="59">
        <v>6872359</v>
      </c>
      <c r="I90" s="59"/>
      <c r="J90" s="59"/>
    </row>
    <row r="91" spans="1:10" x14ac:dyDescent="0.25">
      <c r="A91" s="140" t="s">
        <v>189</v>
      </c>
      <c r="B91" s="11" t="s">
        <v>97</v>
      </c>
      <c r="C91" s="59">
        <v>415697</v>
      </c>
      <c r="D91" s="59">
        <v>14999854</v>
      </c>
      <c r="E91" s="59"/>
      <c r="F91" s="59"/>
      <c r="G91" s="59">
        <v>415697</v>
      </c>
      <c r="H91" s="59">
        <v>14999854</v>
      </c>
      <c r="I91" s="59"/>
      <c r="J91" s="59"/>
    </row>
    <row r="92" spans="1:10" x14ac:dyDescent="0.25">
      <c r="A92" s="140" t="s">
        <v>191</v>
      </c>
      <c r="B92" s="11" t="s">
        <v>98</v>
      </c>
      <c r="C92" s="59"/>
      <c r="D92" s="59"/>
      <c r="E92" s="59"/>
      <c r="F92" s="59"/>
      <c r="G92" s="59"/>
      <c r="H92" s="59"/>
      <c r="I92" s="59"/>
      <c r="J92" s="59"/>
    </row>
    <row r="93" spans="1:10" x14ac:dyDescent="0.25">
      <c r="A93" s="140">
        <v>107052</v>
      </c>
      <c r="B93" s="11" t="s">
        <v>57</v>
      </c>
      <c r="C93" s="59"/>
      <c r="D93" s="59"/>
      <c r="E93" s="59"/>
      <c r="F93" s="59"/>
      <c r="G93" s="59"/>
      <c r="H93" s="59"/>
      <c r="I93" s="59"/>
      <c r="J93" s="59"/>
    </row>
    <row r="94" spans="1:10" x14ac:dyDescent="0.25">
      <c r="A94" s="140">
        <v>107055</v>
      </c>
      <c r="B94" s="11" t="s">
        <v>99</v>
      </c>
      <c r="C94" s="59"/>
      <c r="D94" s="59"/>
      <c r="E94" s="59"/>
      <c r="F94" s="59"/>
      <c r="G94" s="59"/>
      <c r="H94" s="59"/>
      <c r="I94" s="59"/>
      <c r="J94" s="59"/>
    </row>
    <row r="95" spans="1:10" x14ac:dyDescent="0.25">
      <c r="A95" s="143" t="s">
        <v>190</v>
      </c>
      <c r="B95" s="11" t="s">
        <v>100</v>
      </c>
      <c r="C95" s="59"/>
      <c r="D95" s="59"/>
      <c r="E95" s="59"/>
      <c r="F95" s="59"/>
      <c r="G95" s="59"/>
      <c r="H95" s="59"/>
      <c r="I95" s="59"/>
      <c r="J95" s="59"/>
    </row>
    <row r="96" spans="1:10" x14ac:dyDescent="0.25">
      <c r="A96" s="132" t="s">
        <v>351</v>
      </c>
      <c r="B96" s="11" t="s">
        <v>101</v>
      </c>
      <c r="C96" s="59">
        <v>11664466</v>
      </c>
      <c r="D96" s="59">
        <v>3385674</v>
      </c>
      <c r="E96" s="59"/>
      <c r="F96" s="59"/>
      <c r="G96" s="59">
        <v>11664466</v>
      </c>
      <c r="H96" s="59">
        <v>3385674</v>
      </c>
      <c r="I96" s="59"/>
      <c r="J96" s="59"/>
    </row>
    <row r="97" spans="1:10" x14ac:dyDescent="0.25">
      <c r="A97" s="132" t="s">
        <v>351</v>
      </c>
      <c r="B97" s="11" t="s">
        <v>102</v>
      </c>
      <c r="C97" s="59"/>
      <c r="D97" s="59">
        <v>247104</v>
      </c>
      <c r="E97" s="59"/>
      <c r="F97" s="59"/>
      <c r="G97" s="59"/>
      <c r="H97" s="59">
        <v>247104</v>
      </c>
      <c r="I97" s="59"/>
      <c r="J97" s="59"/>
    </row>
    <row r="98" spans="1:10" x14ac:dyDescent="0.25">
      <c r="A98" s="141" t="s">
        <v>352</v>
      </c>
      <c r="B98" s="11" t="s">
        <v>103</v>
      </c>
      <c r="C98" s="59"/>
      <c r="D98" s="59"/>
      <c r="E98" s="59"/>
      <c r="F98" s="59"/>
      <c r="G98" s="59"/>
      <c r="H98" s="59"/>
      <c r="I98" s="59"/>
      <c r="J98" s="59"/>
    </row>
    <row r="99" spans="1:10" x14ac:dyDescent="0.25">
      <c r="A99" s="141" t="s">
        <v>353</v>
      </c>
      <c r="B99" s="11" t="s">
        <v>104</v>
      </c>
      <c r="C99" s="59">
        <v>20934799</v>
      </c>
      <c r="D99" s="59">
        <v>889000</v>
      </c>
      <c r="E99" s="59"/>
      <c r="F99" s="59"/>
      <c r="G99" s="59">
        <v>20934799</v>
      </c>
      <c r="H99" s="59">
        <v>889000</v>
      </c>
      <c r="I99" s="59"/>
      <c r="J99" s="59"/>
    </row>
    <row r="100" spans="1:10" x14ac:dyDescent="0.25">
      <c r="A100" s="141" t="s">
        <v>362</v>
      </c>
      <c r="B100" s="11" t="s">
        <v>105</v>
      </c>
      <c r="C100" s="59"/>
      <c r="D100" s="59"/>
      <c r="E100" s="59"/>
      <c r="F100" s="59"/>
      <c r="G100" s="59"/>
      <c r="H100" s="59"/>
      <c r="I100" s="59"/>
      <c r="J100" s="59"/>
    </row>
    <row r="101" spans="1:10" x14ac:dyDescent="0.25">
      <c r="A101" s="141" t="s">
        <v>363</v>
      </c>
      <c r="B101" s="11" t="s">
        <v>106</v>
      </c>
      <c r="C101" s="59"/>
      <c r="D101" s="59"/>
      <c r="E101" s="59"/>
      <c r="F101" s="59"/>
      <c r="G101" s="59"/>
      <c r="H101" s="59"/>
      <c r="I101" s="59"/>
      <c r="J101" s="59"/>
    </row>
    <row r="102" spans="1:10" x14ac:dyDescent="0.25">
      <c r="A102" s="141" t="s">
        <v>392</v>
      </c>
      <c r="B102" s="11" t="s">
        <v>382</v>
      </c>
      <c r="C102" s="59"/>
      <c r="D102" s="59"/>
      <c r="E102" s="59"/>
      <c r="F102" s="59"/>
      <c r="G102" s="59"/>
      <c r="H102" s="59"/>
      <c r="I102" s="59"/>
      <c r="J102" s="59"/>
    </row>
    <row r="103" spans="1:10" x14ac:dyDescent="0.25">
      <c r="A103" s="141" t="s">
        <v>364</v>
      </c>
      <c r="B103" s="11" t="s">
        <v>107</v>
      </c>
      <c r="C103" s="59">
        <v>7990</v>
      </c>
      <c r="D103" s="59"/>
      <c r="E103" s="59"/>
      <c r="F103" s="59"/>
      <c r="G103" s="59">
        <v>7990</v>
      </c>
      <c r="H103" s="59"/>
      <c r="I103" s="59"/>
      <c r="J103" s="59"/>
    </row>
    <row r="104" spans="1:10" x14ac:dyDescent="0.25">
      <c r="A104" s="141" t="s">
        <v>192</v>
      </c>
      <c r="B104" s="11" t="s">
        <v>108</v>
      </c>
      <c r="C104" s="59">
        <v>96000</v>
      </c>
      <c r="D104" s="59"/>
      <c r="E104" s="59"/>
      <c r="F104" s="59"/>
      <c r="G104" s="59">
        <v>96000</v>
      </c>
      <c r="H104" s="59"/>
      <c r="I104" s="59"/>
      <c r="J104" s="59"/>
    </row>
    <row r="105" spans="1:10" x14ac:dyDescent="0.25">
      <c r="A105" s="144" t="s">
        <v>393</v>
      </c>
      <c r="B105" s="51" t="s">
        <v>396</v>
      </c>
      <c r="C105" s="59"/>
      <c r="D105" s="59"/>
      <c r="E105" s="59"/>
      <c r="F105" s="59">
        <v>3787463</v>
      </c>
      <c r="G105" s="59"/>
      <c r="H105" s="59"/>
      <c r="I105" s="59"/>
      <c r="J105" s="59">
        <v>3787463</v>
      </c>
    </row>
    <row r="106" spans="1:10" x14ac:dyDescent="0.25">
      <c r="A106" s="144" t="s">
        <v>394</v>
      </c>
      <c r="B106" s="51" t="s">
        <v>397</v>
      </c>
      <c r="C106" s="59"/>
      <c r="D106" s="59"/>
      <c r="E106" s="59"/>
      <c r="F106" s="59">
        <v>98366452</v>
      </c>
      <c r="G106" s="59"/>
      <c r="H106" s="59"/>
      <c r="I106" s="59"/>
      <c r="J106" s="59">
        <v>97760544</v>
      </c>
    </row>
    <row r="107" spans="1:10" x14ac:dyDescent="0.25">
      <c r="A107" s="144" t="s">
        <v>395</v>
      </c>
      <c r="B107" s="51" t="s">
        <v>398</v>
      </c>
      <c r="C107" s="59">
        <v>69000</v>
      </c>
      <c r="D107" s="59"/>
      <c r="E107" s="59"/>
      <c r="F107" s="59"/>
      <c r="G107" s="59">
        <v>69000</v>
      </c>
      <c r="H107" s="59"/>
      <c r="I107" s="59"/>
      <c r="J107" s="59"/>
    </row>
    <row r="108" spans="1:10" x14ac:dyDescent="0.25">
      <c r="A108" s="144" t="s">
        <v>555</v>
      </c>
      <c r="B108" s="263" t="s">
        <v>556</v>
      </c>
      <c r="C108" s="59"/>
      <c r="D108" s="59"/>
      <c r="E108" s="59"/>
      <c r="F108" s="59">
        <v>35000000</v>
      </c>
      <c r="G108" s="59"/>
      <c r="H108" s="59"/>
      <c r="I108" s="59"/>
      <c r="J108" s="59">
        <v>35000000</v>
      </c>
    </row>
    <row r="109" spans="1:10" x14ac:dyDescent="0.25">
      <c r="A109" s="397" t="s">
        <v>43</v>
      </c>
      <c r="B109" s="398"/>
      <c r="C109" s="61">
        <f>SUM(C90:C108)</f>
        <v>39372745</v>
      </c>
      <c r="D109" s="61">
        <f t="shared" ref="D109:F109" si="9">SUM(D90:D108)</f>
        <v>26393991</v>
      </c>
      <c r="E109" s="61">
        <f t="shared" si="9"/>
        <v>0</v>
      </c>
      <c r="F109" s="61">
        <f t="shared" si="9"/>
        <v>137153915</v>
      </c>
      <c r="G109" s="61">
        <f>SUM(G90:G108)</f>
        <v>39372745</v>
      </c>
      <c r="H109" s="61">
        <f t="shared" ref="H109" si="10">SUM(H90:H108)</f>
        <v>26393991</v>
      </c>
      <c r="I109" s="61">
        <f t="shared" ref="I109" si="11">SUM(I90:I108)</f>
        <v>0</v>
      </c>
      <c r="J109" s="61">
        <f t="shared" ref="J109" si="12">SUM(J90:J108)</f>
        <v>136548007</v>
      </c>
    </row>
  </sheetData>
  <mergeCells count="43">
    <mergeCell ref="H32:H33"/>
    <mergeCell ref="I32:I33"/>
    <mergeCell ref="J32:J33"/>
    <mergeCell ref="A32:A34"/>
    <mergeCell ref="B32:B34"/>
    <mergeCell ref="C34:F34"/>
    <mergeCell ref="G34:J34"/>
    <mergeCell ref="E32:E33"/>
    <mergeCell ref="F32:F33"/>
    <mergeCell ref="A2:D2"/>
    <mergeCell ref="A3:D3"/>
    <mergeCell ref="G32:G33"/>
    <mergeCell ref="A1:D1"/>
    <mergeCell ref="A9:B9"/>
    <mergeCell ref="C32:C33"/>
    <mergeCell ref="D32:D33"/>
    <mergeCell ref="F57:F58"/>
    <mergeCell ref="C59:F59"/>
    <mergeCell ref="A78:B78"/>
    <mergeCell ref="A53:B53"/>
    <mergeCell ref="A57:A59"/>
    <mergeCell ref="B57:B59"/>
    <mergeCell ref="C57:C58"/>
    <mergeCell ref="D57:D58"/>
    <mergeCell ref="E57:E58"/>
    <mergeCell ref="G57:G58"/>
    <mergeCell ref="H57:H58"/>
    <mergeCell ref="I57:I58"/>
    <mergeCell ref="J57:J58"/>
    <mergeCell ref="G59:J59"/>
    <mergeCell ref="G89:J89"/>
    <mergeCell ref="A109:B109"/>
    <mergeCell ref="F87:F88"/>
    <mergeCell ref="G87:G88"/>
    <mergeCell ref="H87:H88"/>
    <mergeCell ref="I87:I88"/>
    <mergeCell ref="J87:J88"/>
    <mergeCell ref="A87:A89"/>
    <mergeCell ref="B87:B89"/>
    <mergeCell ref="C87:C88"/>
    <mergeCell ref="D87:D88"/>
    <mergeCell ref="E87:E88"/>
    <mergeCell ref="C89:F89"/>
  </mergeCells>
  <pageMargins left="0.70866141732283472" right="0.70866141732283472" top="0.74803149606299213" bottom="0.74803149606299213" header="0.31496062992125984" footer="0.31496062992125984"/>
  <pageSetup paperSize="9"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23</vt:i4>
      </vt:variant>
      <vt:variant>
        <vt:lpstr>Névvel ellátott tartományok</vt:lpstr>
      </vt:variant>
      <vt:variant>
        <vt:i4>1</vt:i4>
      </vt:variant>
    </vt:vector>
  </HeadingPairs>
  <TitlesOfParts>
    <vt:vector size="24" baseType="lpstr">
      <vt:lpstr>1. Mérleg</vt:lpstr>
      <vt:lpstr>2.Bevételek</vt:lpstr>
      <vt:lpstr>2.1 Költségvetési bevételek</vt:lpstr>
      <vt:lpstr>2.2 Működési bevételek</vt:lpstr>
      <vt:lpstr>3. Kiadások</vt:lpstr>
      <vt:lpstr>3.1 Személyi és járulékok</vt:lpstr>
      <vt:lpstr>3.2 Dologi kiadások</vt:lpstr>
      <vt:lpstr>3.3 Ellátott, egyéb, finansz k</vt:lpstr>
      <vt:lpstr>3.4. Beruházások és felújítások</vt:lpstr>
      <vt:lpstr>4. Finanszírozási </vt:lpstr>
      <vt:lpstr>4.1 Óvoda</vt:lpstr>
      <vt:lpstr>4.1.1 Köznevelés</vt:lpstr>
      <vt:lpstr>4.1.2 Konyha</vt:lpstr>
      <vt:lpstr>4.2 Közös Hivatal</vt:lpstr>
      <vt:lpstr>4.2.1 Szakmár</vt:lpstr>
      <vt:lpstr>4.2.2 Öregcsertő</vt:lpstr>
      <vt:lpstr>4.2.3 Újtelek</vt:lpstr>
      <vt:lpstr>4.2.4 Jegyző</vt:lpstr>
      <vt:lpstr>5. Felhalmozási bev és kiad</vt:lpstr>
      <vt:lpstr>6.Létszámadatok</vt:lpstr>
      <vt:lpstr>7.Vagyonmérleg</vt:lpstr>
      <vt:lpstr>8.Pénzmaradvány</vt:lpstr>
      <vt:lpstr>9. Létszámadatok</vt:lpstr>
      <vt:lpstr>'4. Finanszírozási '!Nyomtatási_terület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Szakács Szilvia</dc:creator>
  <cp:lastModifiedBy>USER</cp:lastModifiedBy>
  <cp:lastPrinted>2018-05-28T06:05:48Z</cp:lastPrinted>
  <dcterms:created xsi:type="dcterms:W3CDTF">2014-03-20T09:53:46Z</dcterms:created>
  <dcterms:modified xsi:type="dcterms:W3CDTF">2018-05-29T08:43:43Z</dcterms:modified>
</cp:coreProperties>
</file>