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15" tabRatio="963" activeTab="1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." sheetId="15" r:id="rId15"/>
    <sheet name="16." sheetId="16" r:id="rId16"/>
  </sheets>
  <definedNames>
    <definedName name="_xlnm.Print_Titles" localSheetId="9">'10'!$1:$1</definedName>
    <definedName name="_xlnm.Print_Titles" localSheetId="11">'12'!$1:$1</definedName>
    <definedName name="_xlnm.Print_Titles" localSheetId="12">'13'!$1:$1</definedName>
    <definedName name="_xlnm.Print_Titles" localSheetId="1">'2'!$1:$1</definedName>
    <definedName name="_xlnm.Print_Titles" localSheetId="4">'5'!$1:$5</definedName>
    <definedName name="_xlnm.Print_Titles" localSheetId="5">'6'!$1:$4</definedName>
    <definedName name="_xlnm.Print_Titles" localSheetId="7">'8'!$1:$5</definedName>
    <definedName name="_xlnm.Print_Titles" localSheetId="8">'9'!$1:$4</definedName>
    <definedName name="_xlnm.Print_Area" localSheetId="5">'6'!$A$1:$P$44</definedName>
    <definedName name="_xlnm.Print_Area" localSheetId="8">'9'!$A$1:$N$45</definedName>
  </definedNames>
  <calcPr fullCalcOnLoad="1"/>
</workbook>
</file>

<file path=xl/sharedStrings.xml><?xml version="1.0" encoding="utf-8"?>
<sst xmlns="http://schemas.openxmlformats.org/spreadsheetml/2006/main" count="981" uniqueCount="549">
  <si>
    <t>Személyi juttatások</t>
  </si>
  <si>
    <t>Összesen</t>
  </si>
  <si>
    <t>I. Működési bevételek</t>
  </si>
  <si>
    <t>II. Felhalmozási bevételek</t>
  </si>
  <si>
    <t>Cím</t>
  </si>
  <si>
    <t>Pénz-eszköz átvétel</t>
  </si>
  <si>
    <t>Lét-szám-keret</t>
  </si>
  <si>
    <t>Állami támogatás</t>
  </si>
  <si>
    <t>Működési</t>
  </si>
  <si>
    <t>Felhal-mozási</t>
  </si>
  <si>
    <t>Intézményi működési bevételek</t>
  </si>
  <si>
    <t>Támoga-tásértékű bevételek</t>
  </si>
  <si>
    <t>Támogatás-értékű bevételek</t>
  </si>
  <si>
    <t>Egyéb működési célú kiadások</t>
  </si>
  <si>
    <t>I. Működési költségvetés</t>
  </si>
  <si>
    <t>Egyéb felhal-mozási kiadások</t>
  </si>
  <si>
    <t>Kiadások összesen</t>
  </si>
  <si>
    <t>Ellá-tottak pénz-beli jutt.</t>
  </si>
  <si>
    <t>III. Köl-csönök</t>
  </si>
  <si>
    <t>Dologi kiadások</t>
  </si>
  <si>
    <t>Intéz-ményi beruhá-zások</t>
  </si>
  <si>
    <t>Felújí-tások</t>
  </si>
  <si>
    <t>Költségvetési bevételek</t>
  </si>
  <si>
    <t>III. Kölcsö-nök</t>
  </si>
  <si>
    <t>Tám. értékű kiadások</t>
  </si>
  <si>
    <t>Társ. és szociálpol. és egyéb juttatás</t>
  </si>
  <si>
    <t>II. Felhalmozási költségvetés</t>
  </si>
  <si>
    <t>Végle-ges pénz-eszköz átadások</t>
  </si>
  <si>
    <t>Közhatal-mi bevételek</t>
  </si>
  <si>
    <t>IV. Irányító szervtől kapott támogatás</t>
  </si>
  <si>
    <t>Sor-szám</t>
  </si>
  <si>
    <t>Megnevezés</t>
  </si>
  <si>
    <t>Támogatásértékű működési kiadások</t>
  </si>
  <si>
    <t>Működési célú pénzeszköz átadások</t>
  </si>
  <si>
    <t>Ellátottak pénzbeli juttatása</t>
  </si>
  <si>
    <t>Általános tartalék</t>
  </si>
  <si>
    <t>Működési céltartalék</t>
  </si>
  <si>
    <t>Támogatásértékű felhalmozási kiadások</t>
  </si>
  <si>
    <t>Felhalmozási célú pénzeszközátadás</t>
  </si>
  <si>
    <t>Fejlesztési céltartalék</t>
  </si>
  <si>
    <t>Támogatási kölcsön nyújtása</t>
  </si>
  <si>
    <t xml:space="preserve">     ebből: építményadó </t>
  </si>
  <si>
    <t>telekadó</t>
  </si>
  <si>
    <t>magánszemélyek kommunális adója</t>
  </si>
  <si>
    <t>idegenforgalmi adó tartózkodás után</t>
  </si>
  <si>
    <t>iparűzési adó</t>
  </si>
  <si>
    <t>Központosított támogatás</t>
  </si>
  <si>
    <t>Támogatásértékű működési bevételek</t>
  </si>
  <si>
    <t>Működési célú pénzeszközátvétel</t>
  </si>
  <si>
    <t>parkolóhely megváltás</t>
  </si>
  <si>
    <t>lakáscseréből származó bevétel</t>
  </si>
  <si>
    <t>Támogatásértékű felhalmozási bevételek</t>
  </si>
  <si>
    <t xml:space="preserve">Felhalmozási célú pénzeszköz átvételek </t>
  </si>
  <si>
    <t>Költségvetési hiány külső finanszírozása:</t>
  </si>
  <si>
    <t xml:space="preserve">Finanszírozási bevételek </t>
  </si>
  <si>
    <t xml:space="preserve">Felhalmozási célú hitel felvétele </t>
  </si>
  <si>
    <t>Finanszírozási kiadások</t>
  </si>
  <si>
    <t xml:space="preserve">Működési célú hitel törlesztése </t>
  </si>
  <si>
    <t>Felhalmozási célú hitel törlesztése</t>
  </si>
  <si>
    <t>Összesen:</t>
  </si>
  <si>
    <t>Intézményi beruházások</t>
  </si>
  <si>
    <t>Felújítások</t>
  </si>
  <si>
    <t>Közhatalmi bevételek</t>
  </si>
  <si>
    <t>Gépjárműadó</t>
  </si>
  <si>
    <t>Helyi adók</t>
  </si>
  <si>
    <t>ebből: kapott kamatok</t>
  </si>
  <si>
    <t>Bevételek</t>
  </si>
  <si>
    <t>Kiadások</t>
  </si>
  <si>
    <t>I. Működési célú bevételek</t>
  </si>
  <si>
    <t>I. Működési célú kiadások</t>
  </si>
  <si>
    <t>1. Személyi juttatások</t>
  </si>
  <si>
    <t>4. Támogatásértékű működési kiadások</t>
  </si>
  <si>
    <t>5. Végleges pénzeszközátadások</t>
  </si>
  <si>
    <t>6. Társ., szoc.pol. és egyéb juttatások</t>
  </si>
  <si>
    <t>7. Működési tartalék</t>
  </si>
  <si>
    <t>8. Ellátottak pénzbeli juttatásai</t>
  </si>
  <si>
    <t>Működési célú kiadások összesen:</t>
  </si>
  <si>
    <t>II. Felhalmozási célú kiadások</t>
  </si>
  <si>
    <t>Működési célú bevételek összesen:</t>
  </si>
  <si>
    <t>II. Felhalmozási célú bevételek</t>
  </si>
  <si>
    <t>Felhalmozási célú kiadások összesen:</t>
  </si>
  <si>
    <t>Mind összesen:</t>
  </si>
  <si>
    <t>1. Közhatalmi bevételek</t>
  </si>
  <si>
    <t>3. Intézményi működési bevételek</t>
  </si>
  <si>
    <t>4. Támogatásértékű működési bevételek</t>
  </si>
  <si>
    <t>5. Működési célú pénzeszköz átvétel</t>
  </si>
  <si>
    <t>6. Támogatási kölcsönök visszatérülése</t>
  </si>
  <si>
    <t xml:space="preserve">8. Működési célú hitel felvétele </t>
  </si>
  <si>
    <t>Felhalmozási célú bevételek</t>
  </si>
  <si>
    <t>3. Dologi kiadások</t>
  </si>
  <si>
    <t>9. Működési hitel törlesztés</t>
  </si>
  <si>
    <t>1. Intézményi beruházások</t>
  </si>
  <si>
    <t>Egyéb működési bevételek</t>
  </si>
  <si>
    <t>Felhalmozási és tőke jellegű bevételek</t>
  </si>
  <si>
    <t>Közpon-tosított előir.</t>
  </si>
  <si>
    <t>Műkö-dési célra</t>
  </si>
  <si>
    <t>Felhal-mozási célra</t>
  </si>
  <si>
    <t>Műkö-dési célú</t>
  </si>
  <si>
    <t>Költségvetési szerv megnevezése</t>
  </si>
  <si>
    <t xml:space="preserve">III. Kölcsö-nök </t>
  </si>
  <si>
    <t>Intéz-ményi műkö-dési bevételek</t>
  </si>
  <si>
    <t>Tárgyi eszközök érté-kesítése</t>
  </si>
  <si>
    <t>Támoga-tásértékű  bevételek</t>
  </si>
  <si>
    <t>Pénz-eszköz átvételek</t>
  </si>
  <si>
    <t>IV. Pénzfor-galom nélk.bev.</t>
  </si>
  <si>
    <t>V. Hitelek felvétele</t>
  </si>
  <si>
    <t>Pénzmaradvány igénybevétele</t>
  </si>
  <si>
    <t>Finanszírozási bevételek</t>
  </si>
  <si>
    <t>Út, autópálya építés 421100</t>
  </si>
  <si>
    <t>Önk.elszám. 841901</t>
  </si>
  <si>
    <t>Fin. műv. 841906</t>
  </si>
  <si>
    <t>Közcélú fogl. 890442</t>
  </si>
  <si>
    <t>Bevételek összesen</t>
  </si>
  <si>
    <t>Személyi jutta-tások</t>
  </si>
  <si>
    <t>Egyéb működési kiadások</t>
  </si>
  <si>
    <t>Műkö-dési tartalék</t>
  </si>
  <si>
    <t>Ellátot-tak pénz-beli jutta-tása</t>
  </si>
  <si>
    <t>Felhal-mozási tartalék</t>
  </si>
  <si>
    <t>Tám. értékű kiadás</t>
  </si>
  <si>
    <t>Végleges pe. átadás</t>
  </si>
  <si>
    <t>Társ. szoc.pol. és egyéb jutt.</t>
  </si>
  <si>
    <t>Költségvetési kiadások</t>
  </si>
  <si>
    <t>Felhalmozási  költségvetés</t>
  </si>
  <si>
    <t xml:space="preserve">IV. Hitelek törlesztése </t>
  </si>
  <si>
    <t xml:space="preserve">Műk. célú </t>
  </si>
  <si>
    <t xml:space="preserve">Felh. célú </t>
  </si>
  <si>
    <t>Tartalékok 841908</t>
  </si>
  <si>
    <t>Ár- és belvíz-véd.tev. 842541</t>
  </si>
  <si>
    <t>Alapfokú okt. int. tám. 852000</t>
  </si>
  <si>
    <t>Középf.okt.int. tám. 853000</t>
  </si>
  <si>
    <t>Fogorvosi szakell. 862303</t>
  </si>
  <si>
    <t>Civil szerv. műk.tám. 890301</t>
  </si>
  <si>
    <t>Egyházak köz. és hitél. tev. 890506</t>
  </si>
  <si>
    <t>Másh.nem sor. egyéb sport tám. 931903</t>
  </si>
  <si>
    <t>Köztemető fennt., műk. 960302</t>
  </si>
  <si>
    <t>IV. Irányító szerv alá tartozó költség-vetési szervnek folyósított támogatás</t>
  </si>
  <si>
    <t>Beruházás megnevezése</t>
  </si>
  <si>
    <t>Út, autópálya építés ( 421100 )</t>
  </si>
  <si>
    <t>Fő tér rehabilitáció I. ütem</t>
  </si>
  <si>
    <t>Fő tér rehabilitáció II. ütem</t>
  </si>
  <si>
    <t>Páncélszekrény - anyakönyvvezető</t>
  </si>
  <si>
    <t>Közvilágítás ( 841402 )</t>
  </si>
  <si>
    <t>Ár- és belvízvédelemmel összefüggő tevékenység ( 842541 )</t>
  </si>
  <si>
    <t>Keszthely Város vízjogi üzemeltetési engedélye - tervezés</t>
  </si>
  <si>
    <t>Csapadékvíz elvezető rendszer tervezése</t>
  </si>
  <si>
    <t>Mozgás Háza beruházás részlet</t>
  </si>
  <si>
    <t>Önkormányzat összesen:</t>
  </si>
  <si>
    <t>Keszthely Város Önkormányzata:</t>
  </si>
  <si>
    <t>Költségvetési szervek</t>
  </si>
  <si>
    <t>Felújítás megnevezése</t>
  </si>
  <si>
    <t>Keszthely Város Önkormányzata</t>
  </si>
  <si>
    <t>Castrum Camping értéknövelő beruházás</t>
  </si>
  <si>
    <t>Támogatásértékű kiadás megnevezése</t>
  </si>
  <si>
    <t>Pénzeszköz átadás megnevezése</t>
  </si>
  <si>
    <t>TISZK</t>
  </si>
  <si>
    <t>Bursa Hungarica</t>
  </si>
  <si>
    <t>Keszthelyi Turisztikai Egyesület</t>
  </si>
  <si>
    <t>Keszthelyi Polgárőr Egyesület</t>
  </si>
  <si>
    <t>Egyházak, közösségi és hitéleti tevékenységének támogatása (890506 )</t>
  </si>
  <si>
    <t>Máshova nem sor. egyéb sporttámogatás (931903 )</t>
  </si>
  <si>
    <t>Sportegyesületek</t>
  </si>
  <si>
    <t xml:space="preserve">VÜZ Kft - Csik F. Tanuszoda </t>
  </si>
  <si>
    <t>Bethlen Gábor Nyugdíjas Klub</t>
  </si>
  <si>
    <t>Csornai Premontrei Prépostság - Rendház homlokzat</t>
  </si>
  <si>
    <t>Sarutlan Karmelita Rendtartomány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</si>
  <si>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</si>
  <si>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</si>
  <si>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</si>
  <si>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</si>
  <si>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</si>
  <si>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</si>
  <si>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</si>
  <si>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</si>
  <si>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</si>
  <si>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</si>
  <si>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</si>
  <si>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</si>
  <si>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Út, autópálya ép., műk. 421100</t>
  </si>
  <si>
    <t>Egyéb felhalmozási bevételek</t>
  </si>
  <si>
    <t>IV. Pénzforgalom nélk.bev.</t>
  </si>
  <si>
    <t>Egyéb felhalmozási kiadások</t>
  </si>
  <si>
    <t>4. Végleges pénzeszközátadások</t>
  </si>
  <si>
    <t>5. Felhalmozási tartalék</t>
  </si>
  <si>
    <t>6. Támogatási kölcsön nyújtása</t>
  </si>
  <si>
    <t>7. Felhalmozási célú hitel törlesztése</t>
  </si>
  <si>
    <t>Felhal-mozási célú</t>
  </si>
  <si>
    <t>Önk.jogalkotás 841112</t>
  </si>
  <si>
    <t>Nem lakóing. bérbeadása 680002</t>
  </si>
  <si>
    <t>Erdősítés 020000</t>
  </si>
  <si>
    <t>Nem lakóing.bérbeadás 680002</t>
  </si>
  <si>
    <t>Nem lakóingatlan bérbeadás (680002)</t>
  </si>
  <si>
    <t>Önk.vagyonnal való gazd. 841154</t>
  </si>
  <si>
    <t>Állami támo-gatások</t>
  </si>
  <si>
    <t>Könyvkiadás 581100</t>
  </si>
  <si>
    <t>Parkoló üz. 522130</t>
  </si>
  <si>
    <t>Adók,ill. bev. 841133</t>
  </si>
  <si>
    <t>Szoc.ösztöndíj 854314</t>
  </si>
  <si>
    <t>Állateü.ell. 750000</t>
  </si>
  <si>
    <t>Közter.rendj. 842421</t>
  </si>
  <si>
    <t>Miniprojektek - Fő tér II. áthúzódó</t>
  </si>
  <si>
    <t>Kossuth u. 10-12. homlokzat</t>
  </si>
  <si>
    <t>Önkormányzati jogalkotás ( 841112 )</t>
  </si>
  <si>
    <t>Bútorok</t>
  </si>
  <si>
    <t>Önkormányzati jogalkotás (841112)</t>
  </si>
  <si>
    <t>"Sirály" bérleti jog megváltás</t>
  </si>
  <si>
    <t>Lakás vásárlás 5 db</t>
  </si>
  <si>
    <t>KEOP épületenergetikai fejlesztés</t>
  </si>
  <si>
    <t xml:space="preserve">Ingatlan vásárlás - 4720/3.hrsz - Inkubátorház </t>
  </si>
  <si>
    <t>Szociális ösztöndíjak ( 854314 )</t>
  </si>
  <si>
    <t>Sporttanács</t>
  </si>
  <si>
    <t>Balaton Fejlesztési Tanács - "Mozdulj Balaton"</t>
  </si>
  <si>
    <t>Közterület rendjének fenntartása (842421)</t>
  </si>
  <si>
    <t>Z.M. Rendőrfőkapitányság - közterület-figyelő rendszer üzemeltetés 1.200, nyári járőrszolgálat 400</t>
  </si>
  <si>
    <t>Zala Volán Zrt - helyijárat közlekedési állami támogatása</t>
  </si>
  <si>
    <t>Zala Volán Zrt - helyijárat önkormányzati támogatása</t>
  </si>
  <si>
    <t>Zala Volán Zrt - veszteség kiegyenlítés</t>
  </si>
  <si>
    <t>Köztemető fenntartás (960302)</t>
  </si>
  <si>
    <t>Új köztemető ravatalozó</t>
  </si>
  <si>
    <t>Kötelező feladat</t>
  </si>
  <si>
    <t>Önként vállalt feladat</t>
  </si>
  <si>
    <t>Balatoni Integrációs Közhasznú Nonprofit Kft - áthúzódó</t>
  </si>
  <si>
    <t>Momdif Egyesület - áthúzódó</t>
  </si>
  <si>
    <t>Pro Minoritate Alapítvány - áthúzódó</t>
  </si>
  <si>
    <t>Egyházak közösségi és hitéleti tev.támogatása (890506)</t>
  </si>
  <si>
    <t>Szeghalmy Bálint Református Egyházi Alapítvány</t>
  </si>
  <si>
    <t>Sport Camping vízmérő átalakítás</t>
  </si>
  <si>
    <t>Zámori karácsonyfa csatlakozó kiépítés - áthúzódó</t>
  </si>
  <si>
    <t>Közvilágítás fejlesztés - KEOP pályázat</t>
  </si>
  <si>
    <t>Támogatási kölcsönök visszatérülése</t>
  </si>
  <si>
    <t>Társadalom-, szoc.politikai és egyéb jutt., támogatás</t>
  </si>
  <si>
    <t>Hiány belső finanszírozása:</t>
  </si>
  <si>
    <t>Hiány külső finanszírozása:</t>
  </si>
  <si>
    <t>Pénzforgalom nélküli bevételek - pénzmaradvány</t>
  </si>
  <si>
    <t>Telefonközpont</t>
  </si>
  <si>
    <t>E-adóbevallás szoftver</t>
  </si>
  <si>
    <t>Önkormányzati vagyonnal való gazd.kapcs. feladatok (841154)</t>
  </si>
  <si>
    <t>Középfokú oktatás int.programjainak komplex tám. (853000 )</t>
  </si>
  <si>
    <t>Tervezés, lebonyolítás, műszaki ellenőrzés</t>
  </si>
  <si>
    <t>Adósságkonszolidáció - folyószámlahitel kamat</t>
  </si>
  <si>
    <t>Adósságkonszolidáció - folyószámlahitel</t>
  </si>
  <si>
    <t>Dologi kiadás - fejlesztési hitel kamat</t>
  </si>
  <si>
    <t>Adósságkonszolidáció - fejlesztési hitel kamat</t>
  </si>
  <si>
    <t>Adósságkonszolidáció - fejlesztési hitel törlesztés</t>
  </si>
  <si>
    <t>2. Dologi kiadás</t>
  </si>
  <si>
    <t>3. Felújítások</t>
  </si>
  <si>
    <t>Pénz-marad-vány igénybe-vétel</t>
  </si>
  <si>
    <t>II. Felhalmozási  költségvetés</t>
  </si>
  <si>
    <t>b./ Adók, illetékek beszedése ( 841133 )</t>
  </si>
  <si>
    <t>Nyitó pénzkészlet</t>
  </si>
  <si>
    <t>Záró pénzkészlet</t>
  </si>
  <si>
    <t>Kötelező feladatok</t>
  </si>
  <si>
    <t>Önként vállalt feladatok</t>
  </si>
  <si>
    <t>ebből: kötelező feladat</t>
  </si>
  <si>
    <t>ebből: köt. feladat</t>
  </si>
  <si>
    <t>ebből: köt.feladat</t>
  </si>
  <si>
    <t>Utak, üz. 522100</t>
  </si>
  <si>
    <t>Tel.hull. kez. 381103</t>
  </si>
  <si>
    <t>Zöldter.kez. 813000</t>
  </si>
  <si>
    <t>önként vállalt feladat</t>
  </si>
  <si>
    <t>Fő tér 1. felújítása</t>
  </si>
  <si>
    <t xml:space="preserve">Költségvetési bevételek </t>
  </si>
  <si>
    <t>A.</t>
  </si>
  <si>
    <t>B.</t>
  </si>
  <si>
    <t xml:space="preserve">Költségvetési kiadások </t>
  </si>
  <si>
    <t>Működési többlet (A-B) :</t>
  </si>
  <si>
    <t>C.</t>
  </si>
  <si>
    <t>D.</t>
  </si>
  <si>
    <t>Engedélyezett létszám:</t>
  </si>
  <si>
    <t>ebből: Önkormányzat - 1 fő vál. tisztségviselő</t>
  </si>
  <si>
    <t>Felhalmozási hiány (A-B) :</t>
  </si>
  <si>
    <t>Működési bevételek összesen (A + D)</t>
  </si>
  <si>
    <t>Működési kiadások összesen (B + C)</t>
  </si>
  <si>
    <t>Beruházások</t>
  </si>
  <si>
    <t>Felhalmozási bevételek összesen (A + D)</t>
  </si>
  <si>
    <t>Felhalmozási kiadások összesen (B + C)</t>
  </si>
  <si>
    <t xml:space="preserve">Módosítás </t>
  </si>
  <si>
    <t>Módosított előirányzat</t>
  </si>
  <si>
    <t>Módosítás</t>
  </si>
  <si>
    <t>Módosított előiányzat</t>
  </si>
  <si>
    <t>Alapfokú oktatási intézmények tám. (852000)</t>
  </si>
  <si>
    <t>Középfokú oktatási intézmények tám. (853000)</t>
  </si>
  <si>
    <t>Civil szervezetek működési támogatása (890301)</t>
  </si>
  <si>
    <t>Közutak, hidak üzemeltetése, fenntartása (421100)</t>
  </si>
  <si>
    <t>Gazdasági Ellátó Szervezet Keszthely</t>
  </si>
  <si>
    <t xml:space="preserve">Kisérleti utcai riasztó </t>
  </si>
  <si>
    <t>VÜZ eszközök</t>
  </si>
  <si>
    <t>Balaton parti WC beléptető</t>
  </si>
  <si>
    <t>Keszthely Város Önkormányzata Alapellátási Intézete</t>
  </si>
  <si>
    <t>Goldmark Károly Művelődési Központ</t>
  </si>
  <si>
    <t xml:space="preserve">Számítástechnikai eszközök (TÁMOP) </t>
  </si>
  <si>
    <t xml:space="preserve">Keszthely Város Önkományzat Egyesített Szociális Intézménye </t>
  </si>
  <si>
    <t>Csány-Szendrey ÁMK ablakcsere</t>
  </si>
  <si>
    <t xml:space="preserve">Kísérleti utcai épület villany </t>
  </si>
  <si>
    <t xml:space="preserve">FORFA fűtéskorszerüsítés </t>
  </si>
  <si>
    <t>Sporttelep ablakcsere</t>
  </si>
  <si>
    <t>Gagarin u. konyha gáz leválasztás</t>
  </si>
  <si>
    <t xml:space="preserve">Söprüs gépjármű </t>
  </si>
  <si>
    <t>Közvilágítás 841402</t>
  </si>
  <si>
    <t>Egyéb köz-ponti  tám.</t>
  </si>
  <si>
    <t>Közpon-tosított ei.</t>
  </si>
  <si>
    <t>Eredeti előirányzat összesen</t>
  </si>
  <si>
    <t>Város-és község-gazd. szolg. (főép.) 841403</t>
  </si>
  <si>
    <t xml:space="preserve">Összesen  eredeti ei. </t>
  </si>
  <si>
    <t>Asbóth SZKI konyha fejlesztés</t>
  </si>
  <si>
    <t>Egry J. Általános Iskola ajtócsere</t>
  </si>
  <si>
    <t>Ranolder J. Ált. Iskola - TVKB</t>
  </si>
  <si>
    <t>Csány-Szendrey ÁMK - OKB</t>
  </si>
  <si>
    <t>Klebesberg Intézményfenntartó Központ Keszthelyi Tankerülete - OKB</t>
  </si>
  <si>
    <t>Keszthelyi Spartacus SK Sakkszakosztály (PM)</t>
  </si>
  <si>
    <t xml:space="preserve">Magyarok Nagyasszonya Plébánia (PM) </t>
  </si>
  <si>
    <t>Helikon Kórus és Baráti Köre Közhasznú Egyesület (TVKB)</t>
  </si>
  <si>
    <t>KESOTE Mozgáskorlátozottak Szakosztálya - áthózódó</t>
  </si>
  <si>
    <t>VÜZ Kft - iszapkotrás</t>
  </si>
  <si>
    <t>Közműfejlesztési hozzájárulás</t>
  </si>
  <si>
    <t>Keszthelyi Közös Önkormányzai Hivatal</t>
  </si>
  <si>
    <t>Számítástechnikai eszközök - szünetmentes, fénymásoló</t>
  </si>
  <si>
    <t>a./ Önkormányzatok és társulások ált. végrehajtó igazgatási tev. ( 841126 )</t>
  </si>
  <si>
    <t>F.Gy. Városi Könyvtár</t>
  </si>
  <si>
    <t>Tetőszerkezet javítása</t>
  </si>
  <si>
    <t>Kísérleti u. 10/a. műhelyek, raktár</t>
  </si>
  <si>
    <t>Fő tér (Pelso kávéház mögött) kőfal helyreállítása</t>
  </si>
  <si>
    <t>Egyéb központi tám.</t>
  </si>
  <si>
    <t>Közpon-tosított tám.</t>
  </si>
  <si>
    <t>Intézményi működési bevételek (vagyonkezelés)</t>
  </si>
  <si>
    <t>Egyéb központi támogatás</t>
  </si>
  <si>
    <t>talajterhelési díj</t>
  </si>
  <si>
    <t>ebből: köte-lező feladat</t>
  </si>
  <si>
    <t>Fénytechnika</t>
  </si>
  <si>
    <t>Mobiltelefonok</t>
  </si>
  <si>
    <t>Táblagép</t>
  </si>
  <si>
    <t xml:space="preserve">2. Munkaadókat terhelő járulékok </t>
  </si>
  <si>
    <t xml:space="preserve">Munkaadókat terhelő járulékok </t>
  </si>
  <si>
    <t>Munka-adókat terhelő járulékok</t>
  </si>
  <si>
    <t xml:space="preserve">Munka-adókat terhelő járu-lékok </t>
  </si>
  <si>
    <t>Munkaadókat terhelő járulékok</t>
  </si>
  <si>
    <t>10. Támogatási kölcsön nyújtása</t>
  </si>
  <si>
    <t>Összesen módosított ei.</t>
  </si>
  <si>
    <t>Önkormányzat módosított előirányzat</t>
  </si>
  <si>
    <t>Önkormányzat módosított előirányzata</t>
  </si>
  <si>
    <t>Költségvetési szervek módosított előirányzata</t>
  </si>
  <si>
    <r>
      <t xml:space="preserve">Keszthelyi Polgármesteri Hivatal </t>
    </r>
    <r>
      <rPr>
        <sz val="9"/>
        <rFont val="Book Antiqua"/>
        <family val="1"/>
      </rPr>
      <t>módosított</t>
    </r>
    <r>
      <rPr>
        <b/>
        <sz val="9"/>
        <rFont val="Book Antiqua"/>
        <family val="1"/>
      </rPr>
      <t xml:space="preserve"> </t>
    </r>
    <r>
      <rPr>
        <sz val="9"/>
        <rFont val="Book Antiqua"/>
        <family val="1"/>
      </rPr>
      <t>ei.</t>
    </r>
  </si>
  <si>
    <r>
      <rPr>
        <b/>
        <sz val="9"/>
        <rFont val="Book Antiqua"/>
        <family val="1"/>
      </rPr>
      <t>Életfa Napközi Otthonos Székhely Óvoda</t>
    </r>
    <r>
      <rPr>
        <sz val="9"/>
        <rFont val="Book Antiqua"/>
        <family val="1"/>
      </rPr>
      <t xml:space="preserve"> módosított ei.</t>
    </r>
  </si>
  <si>
    <r>
      <rPr>
        <b/>
        <sz val="9"/>
        <rFont val="Book Antiqua"/>
        <family val="1"/>
      </rPr>
      <t xml:space="preserve">Goldmark Károly Műv. Központ </t>
    </r>
    <r>
      <rPr>
        <sz val="9"/>
        <rFont val="Book Antiqua"/>
        <family val="1"/>
      </rPr>
      <t xml:space="preserve"> módosított ei.</t>
    </r>
  </si>
  <si>
    <r>
      <rPr>
        <b/>
        <sz val="9"/>
        <rFont val="Book Antiqua"/>
        <family val="1"/>
      </rPr>
      <t xml:space="preserve">F.Gy. Városi Könyvtár </t>
    </r>
    <r>
      <rPr>
        <sz val="9"/>
        <rFont val="Book Antiqua"/>
        <family val="1"/>
      </rPr>
      <t xml:space="preserve"> módosított ei.</t>
    </r>
  </si>
  <si>
    <r>
      <rPr>
        <b/>
        <sz val="9"/>
        <rFont val="Book Antiqua"/>
        <family val="1"/>
      </rPr>
      <t xml:space="preserve">Sportiroda </t>
    </r>
    <r>
      <rPr>
        <sz val="9"/>
        <rFont val="Book Antiqua"/>
        <family val="1"/>
      </rPr>
      <t>módosított ei.</t>
    </r>
  </si>
  <si>
    <r>
      <rPr>
        <b/>
        <sz val="9"/>
        <rFont val="Book Antiqua"/>
        <family val="1"/>
      </rPr>
      <t xml:space="preserve">Keszthely Város Önkorm. Alapellátási Intézete </t>
    </r>
    <r>
      <rPr>
        <sz val="9"/>
        <rFont val="Book Antiqua"/>
        <family val="1"/>
      </rPr>
      <t>módosított előir.</t>
    </r>
  </si>
  <si>
    <r>
      <rPr>
        <b/>
        <sz val="9"/>
        <rFont val="Book Antiqua"/>
        <family val="1"/>
      </rPr>
      <t>Keszthely Város Önkorm. Egyesített Szociális Intézménye</t>
    </r>
    <r>
      <rPr>
        <sz val="9"/>
        <rFont val="Book Antiqua"/>
        <family val="1"/>
      </rPr>
      <t xml:space="preserve"> módosított ei.</t>
    </r>
  </si>
  <si>
    <r>
      <rPr>
        <b/>
        <sz val="9"/>
        <rFont val="Book Antiqua"/>
        <family val="1"/>
      </rPr>
      <t>Balatoni Múzeum</t>
    </r>
    <r>
      <rPr>
        <sz val="9"/>
        <rFont val="Book Antiqua"/>
        <family val="1"/>
      </rPr>
      <t xml:space="preserve"> módosított ei.</t>
    </r>
  </si>
  <si>
    <r>
      <t xml:space="preserve">Keszthelyi Közös Önk. Hivatal </t>
    </r>
    <r>
      <rPr>
        <sz val="9"/>
        <rFont val="Book Antiqua"/>
        <family val="1"/>
      </rPr>
      <t>módosított ei.</t>
    </r>
  </si>
  <si>
    <t>Összesen módosított ei. :</t>
  </si>
  <si>
    <r>
      <t xml:space="preserve">Keszthelyi Polgármesteri Hivatal </t>
    </r>
    <r>
      <rPr>
        <sz val="10"/>
        <rFont val="Book Antiqua"/>
        <family val="1"/>
      </rPr>
      <t>módosított ei.</t>
    </r>
  </si>
  <si>
    <r>
      <rPr>
        <b/>
        <sz val="10"/>
        <rFont val="Book Antiqua"/>
        <family val="1"/>
      </rPr>
      <t>Életfa Napközi Otthonos Székhely Óvoda</t>
    </r>
    <r>
      <rPr>
        <sz val="10"/>
        <rFont val="Book Antiqua"/>
        <family val="1"/>
      </rPr>
      <t xml:space="preserve"> módosított előirányzat</t>
    </r>
  </si>
  <si>
    <r>
      <rPr>
        <b/>
        <sz val="10"/>
        <rFont val="Book Antiqua"/>
        <family val="1"/>
      </rPr>
      <t>Goldmark Károly Művelődési Központ</t>
    </r>
    <r>
      <rPr>
        <sz val="10"/>
        <rFont val="Book Antiqua"/>
        <family val="1"/>
      </rPr>
      <t xml:space="preserve"> módosított előirányzat</t>
    </r>
  </si>
  <si>
    <r>
      <rPr>
        <b/>
        <sz val="10"/>
        <rFont val="Book Antiqua"/>
        <family val="1"/>
      </rPr>
      <t>F.Gy. Városi Könyvtár</t>
    </r>
    <r>
      <rPr>
        <sz val="10"/>
        <rFont val="Book Antiqua"/>
        <family val="1"/>
      </rPr>
      <t xml:space="preserve"> módosított előir.</t>
    </r>
  </si>
  <si>
    <r>
      <rPr>
        <b/>
        <sz val="10"/>
        <rFont val="Book Antiqua"/>
        <family val="1"/>
      </rPr>
      <t>Sportiroda</t>
    </r>
    <r>
      <rPr>
        <sz val="10"/>
        <rFont val="Book Antiqua"/>
        <family val="1"/>
      </rPr>
      <t xml:space="preserve"> módosított előirányzat</t>
    </r>
  </si>
  <si>
    <r>
      <rPr>
        <b/>
        <sz val="10"/>
        <rFont val="Book Antiqua"/>
        <family val="1"/>
      </rPr>
      <t xml:space="preserve">Keszthely Város Önk. Alapellátási Intézete </t>
    </r>
    <r>
      <rPr>
        <sz val="10"/>
        <rFont val="Book Antiqua"/>
        <family val="1"/>
      </rPr>
      <t>módosított előir.</t>
    </r>
  </si>
  <si>
    <r>
      <rPr>
        <b/>
        <sz val="10"/>
        <rFont val="Book Antiqua"/>
        <family val="1"/>
      </rPr>
      <t xml:space="preserve">Keszthely Város Önk. Egyesített Szociális Intézménye </t>
    </r>
    <r>
      <rPr>
        <sz val="10"/>
        <rFont val="Book Antiqua"/>
        <family val="1"/>
      </rPr>
      <t>módosított ei.</t>
    </r>
  </si>
  <si>
    <r>
      <rPr>
        <b/>
        <sz val="10"/>
        <rFont val="Book Antiqua"/>
        <family val="1"/>
      </rPr>
      <t xml:space="preserve">Balatoni Múzeum </t>
    </r>
    <r>
      <rPr>
        <sz val="10"/>
        <rFont val="Book Antiqua"/>
        <family val="1"/>
      </rPr>
      <t>módosított ei.</t>
    </r>
  </si>
  <si>
    <r>
      <rPr>
        <b/>
        <sz val="10"/>
        <rFont val="Book Antiqua"/>
        <family val="1"/>
      </rPr>
      <t xml:space="preserve">Gazdasági Ellátó Szervezet Keszthely </t>
    </r>
    <r>
      <rPr>
        <sz val="10"/>
        <rFont val="Book Antiqua"/>
        <family val="1"/>
      </rPr>
      <t>módosított előirányzat</t>
    </r>
  </si>
  <si>
    <t>Költségvetési szervek módosított előirányzata összesen</t>
  </si>
  <si>
    <r>
      <rPr>
        <b/>
        <sz val="10"/>
        <rFont val="Book Antiqua"/>
        <family val="1"/>
      </rPr>
      <t xml:space="preserve">Keszthelyi Közös Önkormányzati Hivatal </t>
    </r>
    <r>
      <rPr>
        <sz val="10"/>
        <rFont val="Book Antiqua"/>
        <family val="1"/>
      </rPr>
      <t>módosított ei.</t>
    </r>
  </si>
  <si>
    <r>
      <rPr>
        <b/>
        <sz val="9"/>
        <rFont val="Book Antiqua"/>
        <family val="1"/>
      </rPr>
      <t xml:space="preserve">Gazdasági Ellátó Szervezet Keszthely </t>
    </r>
    <r>
      <rPr>
        <sz val="9"/>
        <rFont val="Book Antiqua"/>
        <family val="1"/>
      </rPr>
      <t>módosított. ei.</t>
    </r>
  </si>
  <si>
    <t xml:space="preserve">Bűnmegelőzés 842428 </t>
  </si>
  <si>
    <t xml:space="preserve">Fogorvosi szakell. 862303 </t>
  </si>
  <si>
    <t xml:space="preserve">Civil szerv. műk.tám. 890301 </t>
  </si>
  <si>
    <t>Bűnmegelőzés 842428</t>
  </si>
  <si>
    <t xml:space="preserve">Gyermekjóléti feladatok 889202 </t>
  </si>
  <si>
    <t>Sétányfejlesztés és a közter.megújítása a keszthelyi B.parton I. ütem</t>
  </si>
  <si>
    <t>Sétányfejlesztés és a közter.megújítása a keszthelyi B.parton II. ütem</t>
  </si>
  <si>
    <t>Schwarz D.u. lakótelep játszótér-csúszda</t>
  </si>
  <si>
    <t xml:space="preserve">Számítástechnikai eszközök, nyomtató </t>
  </si>
  <si>
    <t>Telefontartozék</t>
  </si>
  <si>
    <t>Láncfűrész</t>
  </si>
  <si>
    <t>Tablet</t>
  </si>
  <si>
    <t>Szivattyú</t>
  </si>
  <si>
    <t xml:space="preserve">Hómaró </t>
  </si>
  <si>
    <t>Audióméter</t>
  </si>
  <si>
    <t>Mosogatógép</t>
  </si>
  <si>
    <t>Damjanich u.garázssor közvilágítás - I.ütem</t>
  </si>
  <si>
    <t>3. Felhalmozási és tőke jellegű bevételek</t>
  </si>
  <si>
    <t>4. Pénzeszköz átvétel, támogatásértékű bevétel</t>
  </si>
  <si>
    <t>5. Kölcsön visszatérülés</t>
  </si>
  <si>
    <t xml:space="preserve">6. Hitelek </t>
  </si>
  <si>
    <t>7. Pénzmaradvány</t>
  </si>
  <si>
    <t>Bevételek összesen:</t>
  </si>
  <si>
    <t>8. Személyi juttatások</t>
  </si>
  <si>
    <t>9. Munkaadót terhelő járulékok</t>
  </si>
  <si>
    <t>10. Dologi kiadások</t>
  </si>
  <si>
    <t>11. Pénzeszköz átadás, támogatásértékű kiadás</t>
  </si>
  <si>
    <t>12. Szocpol.ellátások, egyéb támogatások</t>
  </si>
  <si>
    <t>13. Felújítás</t>
  </si>
  <si>
    <t>14. Beruházás</t>
  </si>
  <si>
    <t>15. Hiteltörlesztés, kölcsön nyújtás</t>
  </si>
  <si>
    <t>16. Tartalék</t>
  </si>
  <si>
    <t xml:space="preserve"> Kiadások összesen:</t>
  </si>
  <si>
    <t>Tapolcai u. hinta</t>
  </si>
  <si>
    <t>Fűnyíró</t>
  </si>
  <si>
    <t>Fűkasza 2 db</t>
  </si>
  <si>
    <t>Hűtőgép</t>
  </si>
  <si>
    <t>Számítógép program</t>
  </si>
  <si>
    <t>Lombfúvó</t>
  </si>
  <si>
    <t>Kísérleti u. riasztó</t>
  </si>
  <si>
    <t>Zongora</t>
  </si>
  <si>
    <t>Életfa Napközi Otthonos Székhely Óvoda</t>
  </si>
  <si>
    <t>Kerti kiülő (TÁMOP)</t>
  </si>
  <si>
    <t>Gépkocsi felújítása - EXZ-345</t>
  </si>
  <si>
    <t>Gépkocsi felújítása - ELS-733</t>
  </si>
  <si>
    <t>Önkormányzat költségvetési támogatása</t>
  </si>
  <si>
    <t>Önkormányzat műk.célú költségvetési támogatása</t>
  </si>
  <si>
    <t>Szerkezetátalakítási tartalékból kapott tám.</t>
  </si>
  <si>
    <t>ebből: adósságkonszolidáció</t>
  </si>
  <si>
    <t>bérkompenzáció</t>
  </si>
  <si>
    <t>Szerk. átala-kítási tart. kapott tám.</t>
  </si>
  <si>
    <t>Önk. költség-vetési tám.</t>
  </si>
  <si>
    <t>Önkormányzat felhalmozási célú költségvetési támogatása - központosított tám.</t>
  </si>
  <si>
    <t>Pénzügyi befek-tetések</t>
  </si>
  <si>
    <t>Egyéb felh. bev.</t>
  </si>
  <si>
    <t>Felhalmozási és tőkejellegű bevételek</t>
  </si>
  <si>
    <t>lakásértékesítés</t>
  </si>
  <si>
    <t>pénzügyi befektetések bevétele</t>
  </si>
  <si>
    <t>egyéb felhalmozási bevételek</t>
  </si>
  <si>
    <t>ingatlan értékesítése</t>
  </si>
  <si>
    <t xml:space="preserve">ebből: tárgyi eszközök értékesítése </t>
  </si>
  <si>
    <t>Helyi adók és adójellegű bevételek</t>
  </si>
  <si>
    <t>Bírság, pótlék</t>
  </si>
  <si>
    <t>Egyéb közhatalmi bevételek (közig.bírság)</t>
  </si>
  <si>
    <t>Bírságbevétel (szabálysértési, közter.bírság)</t>
  </si>
  <si>
    <t>Gépjár-mű adó</t>
  </si>
  <si>
    <t>Ig.szolg. bírságok, pótlékok, egyéb köz-hatalmi bev.</t>
  </si>
  <si>
    <t>2. Önkormányzat költségvetési támogatása</t>
  </si>
  <si>
    <t>1. Felhalmozási és tőkejellegű bevételek</t>
  </si>
  <si>
    <t>3. Támogatásértékű felhalmozási bevételek</t>
  </si>
  <si>
    <t>4. Felhalmozási célú pénzeszköz átvételek</t>
  </si>
  <si>
    <t>5. Pénzmaradvány igénybevétele</t>
  </si>
  <si>
    <t>6. Felhalmozási célú hitelek felvétele</t>
  </si>
  <si>
    <t>7. Támogatási kölcsön visszatérülése</t>
  </si>
  <si>
    <t>7. Pénzmaradvány igénybevétele</t>
  </si>
  <si>
    <t>Gépjár-műadó</t>
  </si>
  <si>
    <t>Ig.szolg., bírságok, pótlékok, egyéb köz-hatalmi bev.</t>
  </si>
  <si>
    <t>Szerk. átal. tart. kapott tám.</t>
  </si>
  <si>
    <t>Pénz-ügyi befek-tetések</t>
  </si>
  <si>
    <t>Egyéb felhalm.  bevételek</t>
  </si>
  <si>
    <t>1. Intézmény működési és közhatalmi bevételek</t>
  </si>
  <si>
    <t>Önk. elszám. 841913</t>
  </si>
  <si>
    <t>Fin.műv. 841912</t>
  </si>
  <si>
    <t>Igazgatási szolg.díj (termőföld hird., építéshat.)</t>
  </si>
  <si>
    <t>TÁMOP-2.4.5-12/3-2012-0036 pályázat</t>
  </si>
  <si>
    <t xml:space="preserve">Bem dombormű </t>
  </si>
  <si>
    <t>ÖKOHÁZ bontás</t>
  </si>
  <si>
    <t>Zöldmező u. Ált.Iskola - ESZEB</t>
  </si>
  <si>
    <t>Vajda János Gimnázium - OKB</t>
  </si>
  <si>
    <t>Keszthely Város Roma Nemzetiségi Önkormányzata - ESZEB 75, PM 60</t>
  </si>
  <si>
    <t>Keszthely-Hévízi Kistérségi Többcélú Társulás Szociális Szolgáltató Központ</t>
  </si>
  <si>
    <t>Keszthelyi Yacht Club - PM</t>
  </si>
  <si>
    <t>Országos Mentőszolgálat Alapítvány - PM</t>
  </si>
  <si>
    <t>Erdeifaluért Kiemelten Közhasznú Alapítvány - PM</t>
  </si>
  <si>
    <t>Keszthelyi Nemzeti Kör Közhasznú Egyesület - OKB</t>
  </si>
  <si>
    <t>Keszthelyi Feltámadás Cserkészcsapat Alapítvány - ESZEB</t>
  </si>
  <si>
    <t>Magyar Bélyeggyűjtők Országos Szövetsége - PM</t>
  </si>
  <si>
    <t>Magyarországi Gyermekbarátok Mozgalma ESZEB</t>
  </si>
  <si>
    <t>Zeneiskola Baráti Kör - PM</t>
  </si>
  <si>
    <t>Georgikon Néptáncegyüttes - TVKB 40, PM 100)</t>
  </si>
  <si>
    <t>Zámor Térségért Egyesület - TVKB</t>
  </si>
  <si>
    <t>Magyar Politikai Foglyok Szövetsége - PM</t>
  </si>
  <si>
    <t>Keszthelyi Kilóméterek Egyesület - PM</t>
  </si>
  <si>
    <t>Mazsola Kerékpáros SE - TVKB</t>
  </si>
  <si>
    <t>KESOTE - TVKB</t>
  </si>
  <si>
    <t>Keszthelyi Kiscápák SE - TVKB 30,  PM</t>
  </si>
  <si>
    <t>Keszthelyi Környezetvédő Egyesület - TVKB</t>
  </si>
  <si>
    <t>Helikon Liget Egyesület - TVKB</t>
  </si>
  <si>
    <t>Borbarát Hölgyek Egyesülete (áthúzódó) -TVKB 80, OKIB 75</t>
  </si>
  <si>
    <t>Szent Erzsébet Alapítvány - ESZEB</t>
  </si>
  <si>
    <t>Magyar Máltai Szeretetszolgálat Keszthelyi Csoportja - PM 100, ESZEB 100</t>
  </si>
  <si>
    <t>Belvárosi Kereskedők Egyesülete - PM</t>
  </si>
  <si>
    <t>Zalaegerszegi Szimfonikus Zenekar Egyesület - PM</t>
  </si>
  <si>
    <t>Zalai Balaton-part Zenekaráért Köz-alapítvány - OKIB 30, TVKB 30, PM 40</t>
  </si>
  <si>
    <t>Peter Cerny Alapítvány a Beteg Koraszülöttek Gyógyításáért - PM</t>
  </si>
  <si>
    <t>Alapítvány a  Szépművészeti Múzeumért és a Magyar Nemzeti Galériáért - PM</t>
  </si>
  <si>
    <t>Adósságot keletkeztető ügyletekből és kezességvállalásokból fennálló kötelezettségek</t>
  </si>
  <si>
    <t>Készfizető kezesség</t>
  </si>
  <si>
    <t>Évek</t>
  </si>
  <si>
    <t>2012.év</t>
  </si>
  <si>
    <t>2013.</t>
  </si>
  <si>
    <t>2014.</t>
  </si>
  <si>
    <t>2015.</t>
  </si>
  <si>
    <t>2016.</t>
  </si>
  <si>
    <t>2017-2026.</t>
  </si>
  <si>
    <t xml:space="preserve">Keszthelyi Városüzemeltető Kft - gázmotoros blokkfűtőmű beruházás 2015.12.31-ig. 277/2009. (IX.24.) </t>
  </si>
  <si>
    <t>VÜZ Nonprofit Kft hitelfelvétel 9/2011.(I.27.) - Tőketartozás: 201.210 EUR,  lejárata 2025.12.31. célja: Keszthely piaci parkolók létesítése. Tőketartozás: 88.690 EUR, lejárata 2026.01.31., célja: Keszt-hely Fő tér rekonstrukció keretében a Keszthelyi Városüzemeltető Kft saját erejének biztosítása. (295.-Ft árfolyamon 85.521 eFt)</t>
  </si>
  <si>
    <t>Összes készfizető kezesség:</t>
  </si>
  <si>
    <t>Hitel</t>
  </si>
  <si>
    <t>2012.</t>
  </si>
  <si>
    <t>2017-2030</t>
  </si>
  <si>
    <t>Fejlesztési hitel - Zámor térség útfelújítás 145/2006.(V.25.) 1017-15/2006. szerződés szerint</t>
  </si>
  <si>
    <t>Fejlesztési hitel 265/2010. (IX.30.),  370/2010. (XII.15.) összesen: 1.029.107 eFt lejárat: 2028.12.27.</t>
  </si>
  <si>
    <r>
      <t>ebből</t>
    </r>
    <r>
      <rPr>
        <b/>
        <sz val="10"/>
        <rFont val="Book Antiqua"/>
        <family val="1"/>
      </rPr>
      <t>:</t>
    </r>
    <r>
      <rPr>
        <sz val="10"/>
        <rFont val="Book Antiqua"/>
        <family val="1"/>
      </rPr>
      <t xml:space="preserve"> Balatonparti játszótér 10.500 eFt, Büdösárok-záportározó 20.494 eFt, Kossuth-Deák körforg.36.915 eFt, VSZK felújítás 22.036 eFt,</t>
    </r>
    <r>
      <rPr>
        <strike/>
        <sz val="10"/>
        <rFont val="Book Antiqua"/>
        <family val="1"/>
      </rPr>
      <t xml:space="preserve"> Városi Kórház rehab.fejl. 22.000 eFt</t>
    </r>
    <r>
      <rPr>
        <sz val="10"/>
        <rFont val="Book Antiqua"/>
        <family val="1"/>
      </rPr>
      <t>,  Fő tér I. ütem 722.000 eFt,  Fő tér II.ütem 110.000 eFt, Sétány-fejlesztés a keszthelyi Balaton-parton 52.176 eFt</t>
    </r>
  </si>
  <si>
    <t xml:space="preserve">Városi Kórház energiaracionalizálás </t>
  </si>
  <si>
    <t>Fejlesztési hitel - Fő tér rehabilitáció II. ütem 272/2011. (X.17.) összege: 187.979 eFt lejárat: 2030.</t>
  </si>
  <si>
    <t>Folyószámla hitelkeret 2011.07.26-2012.07.25. 400.000 eFt, 2012.03.30-09.25 345.000 eFt, hitelállomány 2011.12.31-én 318.113 eFt</t>
  </si>
  <si>
    <t>Folyószámla hitelkeret 2012. 12. 15.-2013. 06. 28. 320.000 eFt,  hitelállomány 2012.12.31-én 179.500 eFt</t>
  </si>
  <si>
    <t>Részletfizetés</t>
  </si>
  <si>
    <t>2017-2029.</t>
  </si>
  <si>
    <t>Zala Megyei Önkormányzat - Mozgás Háza 2010.03.10-2029.03.10</t>
  </si>
  <si>
    <t>Saját bevételek</t>
  </si>
  <si>
    <t>Tárgy év</t>
  </si>
  <si>
    <t>Saját bevételek várható alakulása a tárgyévet követő években</t>
  </si>
  <si>
    <t>1. évben</t>
  </si>
  <si>
    <t>2. évben</t>
  </si>
  <si>
    <t>3. évben</t>
  </si>
  <si>
    <t xml:space="preserve">Helyi adók </t>
  </si>
  <si>
    <t>Osztalékok, koncessziós díjak, hozam bevételek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</si>
  <si>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</si>
  <si>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</si>
  <si>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</si>
  <si>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</si>
  <si>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Kezességvállalásból kapcsolatos megtérülés</t>
  </si>
  <si>
    <t>Saját bevétel 50%</t>
  </si>
  <si>
    <t>Hitelkamatok</t>
  </si>
  <si>
    <t>2017-2030.</t>
  </si>
  <si>
    <t>Fejlesztési hitel - Zámor térség útfelújítás (79.000 eFt)</t>
  </si>
  <si>
    <t xml:space="preserve">Fejlesztési hitel </t>
  </si>
  <si>
    <r>
      <t>ebből</t>
    </r>
    <r>
      <rPr>
        <b/>
        <sz val="10"/>
        <rFont val="Book Antiqua"/>
        <family val="1"/>
      </rPr>
      <t>:</t>
    </r>
    <r>
      <rPr>
        <sz val="10"/>
        <rFont val="Book Antiqua"/>
        <family val="1"/>
      </rPr>
      <t xml:space="preserve"> Balatonparti játszótér, Büdösárok-záportározó, Kossuth-Deák körforg., VSZK felújítás, Városi Kórház rehab.fejl.,  Fő tér I. ütem,  Fő tér II.ütem, Sétány-fejlesztés a keszthelyi Balaton-parton (974.121 eFt)</t>
    </r>
  </si>
  <si>
    <t>Városi Kórház energiaracionalizálás  (54.986 eFt)</t>
  </si>
  <si>
    <t>Fejlesztési hitel - Fő tér rehabilitáció II. ütem (187.979 eFt)</t>
  </si>
  <si>
    <t>Rövid lejáratú működési hitel (318.113 eFt)</t>
  </si>
  <si>
    <t>Folyószámlahitel (320.000 eFt)</t>
  </si>
  <si>
    <t>Készfizető kezesség kamata, egyéb bankköltségek</t>
  </si>
  <si>
    <t>VÜZ Nonprofit Kft hitelfelvétel 9/2011.(I.27.) - Tőketartozás: 201.210 EUR,  lejárata 2025.12.31. célja: Keszthely piaci parkolók létesítése. Tőketartozás: 88.690 EUR, lejárata 2026.01.31., célja: Keszthely Fő tér rek.keretében a Keszthelyi VÜZ Kft saját erejének biztosítása. (295.-Ft árfolyamon 85.521 eFt)</t>
  </si>
  <si>
    <t>Egyéb kötelezettségek</t>
  </si>
  <si>
    <t>2017-2018.</t>
  </si>
  <si>
    <t xml:space="preserve">Zala Volán Közlekedési Zrt </t>
  </si>
  <si>
    <t>Nemzeti Kat. Program Nonprofit Kft. (adatbázis frissítése) 13/2010. ( I. 28.)</t>
  </si>
  <si>
    <t>Egészségügyi prevenciós feladatok</t>
  </si>
  <si>
    <t xml:space="preserve">Pannon EGTC tagdíj 222/2010. (VII.29.) </t>
  </si>
  <si>
    <t>Fő tér rehabilitáció I.ütem pályázati önrész</t>
  </si>
  <si>
    <t>Fő tér rehabilitáció II.ütem pályázati önrész</t>
  </si>
  <si>
    <t xml:space="preserve">BAHART Zrt tőkeemelése - átütemezve </t>
  </si>
  <si>
    <t>Phonix vitorláskikötő bérleti díja 248/2011.(IX.29) *</t>
  </si>
  <si>
    <t>Phonix vitorláskikötő mederhasználati díja 248/2011.(IX.29) - tovább-számlázásra kerül a kötelezettség a Keszthelyi Jachtkikötő Kft részére *</t>
  </si>
  <si>
    <t>Phonix vitorláskikötő vételára</t>
  </si>
  <si>
    <t>NYDOP-2.1.1/F-09-2010-0007. - Sétányfejlesztés és a közterületek megújítása a keszthelyi Balaton-parton pályázat I. ütem - önerő</t>
  </si>
  <si>
    <t>Sétányfejlesztés és a közterületek megújítása a keszthelyi Balaton-parton pályázat II. ütem - önerő</t>
  </si>
  <si>
    <t xml:space="preserve">KEOP pály.-Épület-energ. fejl.megújuló energiaforrás haszn. kombinálva </t>
  </si>
  <si>
    <t>Közép-dunántúli Környezetvédelmi és Vízügyi Igazgatóság - 3840/2.hrsz strandfürdő bérleti díj  Lejárat: 2021.09.20.</t>
  </si>
  <si>
    <t>Mentor Iroda működtetése 2013. 03. 01-ig</t>
  </si>
  <si>
    <t>* Bevételként azonos összeggel tervezve.</t>
  </si>
  <si>
    <t>Módosítás - Adósságkonszolidáció (567.537 eFt 2013.06.28-án)</t>
  </si>
  <si>
    <t>Lakóing.bérbeadás 680001 módosítás</t>
  </si>
  <si>
    <t>Módosított ei.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</si>
</sst>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_-* #,##0\ _F_t_-;\-* #,##0\ _F_t_-;_-* &quot;-&quot;??\ _F_t_-;_-@_-"/>
    <numFmt numFmtId="167" formatCode="#,##0_ ;\-#,##0\ "/>
    <numFmt numFmtId="168" formatCode="[$-40E]yyyy\.\ mmmm\ d\."/>
    <numFmt numFmtId="169" formatCode="0.0"/>
    <numFmt numFmtId="170" formatCode="_-* #,##0.0\ _F_t_-;\-* #,##0.0\ _F_t_-;_-* \-??\ _F_t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i/>
      <sz val="16"/>
      <name val="Arial"/>
      <family val="2"/>
    </font>
    <font>
      <sz val="7"/>
      <name val="Book Antiqua"/>
      <family val="1"/>
    </font>
    <font>
      <b/>
      <sz val="9"/>
      <name val="Book Antiqua"/>
      <family val="1"/>
    </font>
    <font>
      <i/>
      <sz val="10"/>
      <name val="Book Antiqua"/>
      <family val="1"/>
    </font>
    <font>
      <sz val="8"/>
      <name val="Book Antiqua"/>
      <family val="1"/>
    </font>
    <font>
      <sz val="9"/>
      <name val="Book Antiqua"/>
      <family val="1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Book Antiqua"/>
      <family val="1"/>
    </font>
    <font>
      <b/>
      <sz val="7"/>
      <name val="Book Antiqua"/>
      <family val="1"/>
    </font>
    <font>
      <sz val="8"/>
      <name val="Arial"/>
      <family val="2"/>
    </font>
    <font>
      <b/>
      <sz val="12"/>
      <name val="Book Antiqua"/>
      <family val="1"/>
    </font>
    <font>
      <b/>
      <i/>
      <sz val="10"/>
      <name val="Book Antiqua"/>
      <family val="1"/>
    </font>
    <font>
      <strike/>
      <sz val="10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/>
      <top/>
      <bottom style="medium"/>
    </border>
    <border>
      <left style="thin"/>
      <right style="medium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medium"/>
      <bottom style="medium"/>
    </border>
    <border>
      <left style="thin">
        <color indexed="8"/>
      </left>
      <right/>
      <top/>
      <bottom/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thin"/>
      <bottom style="thin"/>
    </border>
    <border>
      <left/>
      <right style="medium"/>
      <top style="thin">
        <color indexed="8"/>
      </top>
      <bottom style="medium"/>
    </border>
    <border>
      <left style="thin">
        <color indexed="8"/>
      </left>
      <right/>
      <top/>
      <bottom style="medium"/>
    </border>
    <border>
      <left/>
      <right/>
      <top style="thin">
        <color indexed="8"/>
      </top>
      <bottom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thin"/>
    </border>
    <border>
      <left style="medium"/>
      <right style="thin">
        <color indexed="8"/>
      </right>
      <top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 style="thin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medium"/>
      <right/>
      <top style="thin"/>
      <bottom style="thin"/>
    </border>
    <border>
      <left/>
      <right style="thin">
        <color indexed="8"/>
      </right>
      <top/>
      <bottom style="medium"/>
    </border>
    <border>
      <left style="medium"/>
      <right>
        <color indexed="63"/>
      </right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/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8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 indent="1"/>
    </xf>
    <xf numFmtId="0" fontId="10" fillId="0" borderId="0" xfId="0" applyFont="1" applyAlignment="1">
      <alignment/>
    </xf>
    <xf numFmtId="166" fontId="4" fillId="0" borderId="0" xfId="41" applyNumberFormat="1" applyFont="1" applyFill="1" applyBorder="1" applyAlignment="1">
      <alignment/>
    </xf>
    <xf numFmtId="0" fontId="11" fillId="0" borderId="12" xfId="0" applyFont="1" applyFill="1" applyBorder="1" applyAlignment="1">
      <alignment horizontal="left" wrapText="1" indent="1"/>
    </xf>
    <xf numFmtId="0" fontId="11" fillId="0" borderId="0" xfId="0" applyFont="1" applyFill="1" applyAlignment="1">
      <alignment wrapText="1"/>
    </xf>
    <xf numFmtId="166" fontId="2" fillId="0" borderId="13" xfId="41" applyNumberFormat="1" applyFont="1" applyFill="1" applyBorder="1" applyAlignment="1">
      <alignment/>
    </xf>
    <xf numFmtId="166" fontId="2" fillId="0" borderId="14" xfId="41" applyNumberFormat="1" applyFont="1" applyFill="1" applyBorder="1" applyAlignment="1">
      <alignment/>
    </xf>
    <xf numFmtId="166" fontId="3" fillId="0" borderId="15" xfId="41" applyNumberFormat="1" applyFont="1" applyFill="1" applyBorder="1" applyAlignment="1">
      <alignment/>
    </xf>
    <xf numFmtId="166" fontId="2" fillId="0" borderId="15" xfId="41" applyNumberFormat="1" applyFont="1" applyFill="1" applyBorder="1" applyAlignment="1">
      <alignment/>
    </xf>
    <xf numFmtId="166" fontId="2" fillId="0" borderId="16" xfId="41" applyNumberFormat="1" applyFont="1" applyFill="1" applyBorder="1" applyAlignment="1">
      <alignment/>
    </xf>
    <xf numFmtId="166" fontId="2" fillId="0" borderId="14" xfId="41" applyNumberFormat="1" applyFont="1" applyFill="1" applyBorder="1" applyAlignment="1">
      <alignment horizontal="right"/>
    </xf>
    <xf numFmtId="166" fontId="2" fillId="0" borderId="17" xfId="41" applyNumberFormat="1" applyFont="1" applyFill="1" applyBorder="1" applyAlignment="1">
      <alignment horizontal="right"/>
    </xf>
    <xf numFmtId="165" fontId="0" fillId="0" borderId="0" xfId="41" applyNumberFormat="1" applyFill="1" applyAlignment="1">
      <alignment wrapText="1"/>
    </xf>
    <xf numFmtId="166" fontId="3" fillId="0" borderId="18" xfId="41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165" fontId="8" fillId="0" borderId="18" xfId="41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/>
    </xf>
    <xf numFmtId="166" fontId="4" fillId="0" borderId="20" xfId="41" applyNumberFormat="1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/>
    </xf>
    <xf numFmtId="166" fontId="5" fillId="0" borderId="20" xfId="41" applyNumberFormat="1" applyFont="1" applyFill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21" xfId="0" applyFont="1" applyBorder="1" applyAlignment="1">
      <alignment/>
    </xf>
    <xf numFmtId="166" fontId="4" fillId="0" borderId="22" xfId="41" applyNumberFormat="1" applyFont="1" applyFill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166" fontId="4" fillId="0" borderId="19" xfId="41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left" indent="2"/>
    </xf>
    <xf numFmtId="0" fontId="5" fillId="0" borderId="15" xfId="0" applyFont="1" applyBorder="1" applyAlignment="1">
      <alignment wrapText="1"/>
    </xf>
    <xf numFmtId="0" fontId="4" fillId="0" borderId="0" xfId="0" applyFont="1" applyAlignment="1">
      <alignment horizontal="center"/>
    </xf>
    <xf numFmtId="166" fontId="5" fillId="0" borderId="19" xfId="41" applyNumberFormat="1" applyFont="1" applyFill="1" applyBorder="1" applyAlignment="1">
      <alignment/>
    </xf>
    <xf numFmtId="0" fontId="5" fillId="0" borderId="18" xfId="0" applyFont="1" applyBorder="1" applyAlignment="1">
      <alignment/>
    </xf>
    <xf numFmtId="0" fontId="3" fillId="0" borderId="3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66" fontId="2" fillId="0" borderId="15" xfId="41" applyNumberFormat="1" applyFont="1" applyBorder="1" applyAlignment="1">
      <alignment wrapText="1"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top" wrapText="1"/>
    </xf>
    <xf numFmtId="166" fontId="13" fillId="0" borderId="0" xfId="41" applyNumberFormat="1" applyFont="1" applyAlignment="1">
      <alignment/>
    </xf>
    <xf numFmtId="0" fontId="10" fillId="0" borderId="2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" fontId="7" fillId="0" borderId="35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41" applyNumberFormat="1" applyFont="1" applyAlignment="1">
      <alignment/>
    </xf>
    <xf numFmtId="166" fontId="11" fillId="0" borderId="0" xfId="41" applyNumberFormat="1" applyFont="1" applyAlignment="1">
      <alignment/>
    </xf>
    <xf numFmtId="0" fontId="10" fillId="0" borderId="12" xfId="0" applyFont="1" applyBorder="1" applyAlignment="1">
      <alignment horizontal="left" vertical="center" wrapText="1"/>
    </xf>
    <xf numFmtId="0" fontId="2" fillId="0" borderId="37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41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10" fillId="0" borderId="15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" fontId="7" fillId="0" borderId="35" xfId="41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0" fillId="0" borderId="12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" fontId="16" fillId="0" borderId="35" xfId="41" applyNumberFormat="1" applyFont="1" applyFill="1" applyBorder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left" wrapText="1" indent="2"/>
    </xf>
    <xf numFmtId="165" fontId="4" fillId="0" borderId="43" xfId="41" applyNumberFormat="1" applyFont="1" applyFill="1" applyBorder="1" applyAlignment="1" applyProtection="1">
      <alignment/>
      <protection/>
    </xf>
    <xf numFmtId="0" fontId="5" fillId="0" borderId="42" xfId="0" applyFont="1" applyBorder="1" applyAlignment="1">
      <alignment wrapText="1"/>
    </xf>
    <xf numFmtId="165" fontId="5" fillId="0" borderId="43" xfId="41" applyNumberFormat="1" applyFont="1" applyFill="1" applyBorder="1" applyAlignment="1" applyProtection="1">
      <alignment/>
      <protection/>
    </xf>
    <xf numFmtId="0" fontId="4" fillId="0" borderId="42" xfId="0" applyFont="1" applyBorder="1" applyAlignment="1">
      <alignment horizontal="left" wrapText="1" indent="1"/>
    </xf>
    <xf numFmtId="0" fontId="5" fillId="0" borderId="0" xfId="0" applyFont="1" applyAlignment="1">
      <alignment horizontal="left"/>
    </xf>
    <xf numFmtId="0" fontId="5" fillId="0" borderId="44" xfId="0" applyFont="1" applyBorder="1" applyAlignment="1">
      <alignment wrapText="1"/>
    </xf>
    <xf numFmtId="165" fontId="5" fillId="0" borderId="45" xfId="41" applyNumberFormat="1" applyFont="1" applyFill="1" applyBorder="1" applyAlignment="1" applyProtection="1">
      <alignment/>
      <protection/>
    </xf>
    <xf numFmtId="165" fontId="4" fillId="0" borderId="45" xfId="41" applyNumberFormat="1" applyFont="1" applyFill="1" applyBorder="1" applyAlignment="1" applyProtection="1">
      <alignment/>
      <protection/>
    </xf>
    <xf numFmtId="0" fontId="5" fillId="0" borderId="46" xfId="0" applyFont="1" applyBorder="1" applyAlignment="1">
      <alignment horizontal="center"/>
    </xf>
    <xf numFmtId="0" fontId="4" fillId="0" borderId="44" xfId="0" applyFont="1" applyBorder="1" applyAlignment="1">
      <alignment horizontal="left" wrapText="1" indent="1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 wrapText="1"/>
    </xf>
    <xf numFmtId="0" fontId="5" fillId="0" borderId="44" xfId="0" applyFont="1" applyBorder="1" applyAlignment="1">
      <alignment horizontal="left" wrapText="1"/>
    </xf>
    <xf numFmtId="0" fontId="5" fillId="0" borderId="42" xfId="0" applyFont="1" applyBorder="1" applyAlignment="1">
      <alignment horizontal="left" wrapText="1"/>
    </xf>
    <xf numFmtId="0" fontId="5" fillId="0" borderId="42" xfId="0" applyFont="1" applyBorder="1" applyAlignment="1">
      <alignment horizontal="left" wrapText="1" indent="1"/>
    </xf>
    <xf numFmtId="0" fontId="4" fillId="0" borderId="0" xfId="0" applyFont="1" applyAlignment="1">
      <alignment horizontal="left" indent="3"/>
    </xf>
    <xf numFmtId="0" fontId="5" fillId="0" borderId="42" xfId="0" applyFont="1" applyBorder="1" applyAlignment="1">
      <alignment horizontal="center" wrapText="1"/>
    </xf>
    <xf numFmtId="0" fontId="4" fillId="0" borderId="42" xfId="0" applyFont="1" applyBorder="1" applyAlignment="1">
      <alignment wrapText="1"/>
    </xf>
    <xf numFmtId="0" fontId="5" fillId="0" borderId="49" xfId="0" applyFont="1" applyBorder="1" applyAlignment="1">
      <alignment horizontal="center" wrapText="1"/>
    </xf>
    <xf numFmtId="165" fontId="5" fillId="0" borderId="50" xfId="41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left" wrapText="1" indent="1"/>
    </xf>
    <xf numFmtId="0" fontId="5" fillId="0" borderId="53" xfId="0" applyFont="1" applyBorder="1" applyAlignment="1">
      <alignment horizontal="center" wrapText="1"/>
    </xf>
    <xf numFmtId="0" fontId="5" fillId="0" borderId="48" xfId="0" applyFont="1" applyBorder="1" applyAlignment="1">
      <alignment wrapText="1"/>
    </xf>
    <xf numFmtId="0" fontId="4" fillId="0" borderId="48" xfId="0" applyFont="1" applyBorder="1" applyAlignment="1">
      <alignment horizontal="left" wrapText="1" indent="1"/>
    </xf>
    <xf numFmtId="0" fontId="5" fillId="0" borderId="48" xfId="0" applyFont="1" applyBorder="1" applyAlignment="1">
      <alignment horizontal="left" wrapText="1"/>
    </xf>
    <xf numFmtId="0" fontId="5" fillId="0" borderId="0" xfId="0" applyFont="1" applyAlignment="1">
      <alignment horizontal="left" indent="3"/>
    </xf>
    <xf numFmtId="0" fontId="4" fillId="0" borderId="48" xfId="0" applyFont="1" applyBorder="1" applyAlignment="1">
      <alignment wrapText="1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wrapText="1"/>
    </xf>
    <xf numFmtId="0" fontId="4" fillId="0" borderId="56" xfId="0" applyFont="1" applyBorder="1" applyAlignment="1">
      <alignment horizontal="left" wrapText="1" indent="1"/>
    </xf>
    <xf numFmtId="0" fontId="5" fillId="0" borderId="46" xfId="0" applyFont="1" applyBorder="1" applyAlignment="1">
      <alignment horizontal="left" wrapText="1"/>
    </xf>
    <xf numFmtId="0" fontId="5" fillId="0" borderId="56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0" fontId="4" fillId="0" borderId="57" xfId="0" applyFont="1" applyBorder="1" applyAlignment="1">
      <alignment horizontal="left" wrapText="1" indent="1"/>
    </xf>
    <xf numFmtId="0" fontId="5" fillId="0" borderId="58" xfId="0" applyFont="1" applyBorder="1" applyAlignment="1">
      <alignment wrapText="1"/>
    </xf>
    <xf numFmtId="0" fontId="4" fillId="0" borderId="57" xfId="0" applyFont="1" applyBorder="1" applyAlignment="1">
      <alignment horizontal="left" wrapText="1"/>
    </xf>
    <xf numFmtId="165" fontId="5" fillId="0" borderId="50" xfId="41" applyNumberFormat="1" applyFont="1" applyFill="1" applyBorder="1" applyAlignment="1" applyProtection="1">
      <alignment horizontal="left" wrapText="1"/>
      <protection/>
    </xf>
    <xf numFmtId="166" fontId="4" fillId="0" borderId="15" xfId="41" applyNumberFormat="1" applyFont="1" applyFill="1" applyBorder="1" applyAlignment="1">
      <alignment/>
    </xf>
    <xf numFmtId="166" fontId="2" fillId="0" borderId="37" xfId="41" applyNumberFormat="1" applyFont="1" applyFill="1" applyBorder="1" applyAlignment="1">
      <alignment/>
    </xf>
    <xf numFmtId="0" fontId="4" fillId="0" borderId="15" xfId="0" applyFont="1" applyBorder="1" applyAlignment="1">
      <alignment wrapText="1"/>
    </xf>
    <xf numFmtId="166" fontId="3" fillId="0" borderId="28" xfId="41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166" fontId="2" fillId="0" borderId="13" xfId="41" applyNumberFormat="1" applyFont="1" applyFill="1" applyBorder="1" applyAlignment="1">
      <alignment wrapText="1"/>
    </xf>
    <xf numFmtId="166" fontId="2" fillId="0" borderId="15" xfId="41" applyNumberFormat="1" applyFont="1" applyFill="1" applyBorder="1" applyAlignment="1">
      <alignment wrapText="1"/>
    </xf>
    <xf numFmtId="166" fontId="2" fillId="0" borderId="20" xfId="41" applyNumberFormat="1" applyFont="1" applyFill="1" applyBorder="1" applyAlignment="1">
      <alignment/>
    </xf>
    <xf numFmtId="166" fontId="2" fillId="0" borderId="15" xfId="41" applyNumberFormat="1" applyFont="1" applyFill="1" applyBorder="1" applyAlignment="1">
      <alignment vertical="top" wrapText="1"/>
    </xf>
    <xf numFmtId="166" fontId="3" fillId="0" borderId="15" xfId="41" applyNumberFormat="1" applyFont="1" applyFill="1" applyBorder="1" applyAlignment="1">
      <alignment wrapText="1"/>
    </xf>
    <xf numFmtId="166" fontId="3" fillId="0" borderId="15" xfId="41" applyNumberFormat="1" applyFont="1" applyFill="1" applyBorder="1" applyAlignment="1">
      <alignment horizontal="center"/>
    </xf>
    <xf numFmtId="166" fontId="3" fillId="0" borderId="20" xfId="41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166" fontId="13" fillId="0" borderId="20" xfId="41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0" borderId="37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3" fillId="0" borderId="18" xfId="0" applyFont="1" applyBorder="1" applyAlignment="1">
      <alignment/>
    </xf>
    <xf numFmtId="1" fontId="2" fillId="0" borderId="37" xfId="41" applyNumberFormat="1" applyFont="1" applyFill="1" applyBorder="1" applyAlignment="1">
      <alignment/>
    </xf>
    <xf numFmtId="1" fontId="2" fillId="0" borderId="59" xfId="41" applyNumberFormat="1" applyFont="1" applyFill="1" applyBorder="1" applyAlignment="1">
      <alignment/>
    </xf>
    <xf numFmtId="1" fontId="2" fillId="0" borderId="15" xfId="41" applyNumberFormat="1" applyFont="1" applyFill="1" applyBorder="1" applyAlignment="1">
      <alignment/>
    </xf>
    <xf numFmtId="1" fontId="2" fillId="0" borderId="20" xfId="41" applyNumberFormat="1" applyFont="1" applyFill="1" applyBorder="1" applyAlignment="1">
      <alignment/>
    </xf>
    <xf numFmtId="1" fontId="2" fillId="0" borderId="18" xfId="41" applyNumberFormat="1" applyFont="1" applyFill="1" applyBorder="1" applyAlignment="1">
      <alignment/>
    </xf>
    <xf numFmtId="1" fontId="2" fillId="0" borderId="35" xfId="41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166" fontId="2" fillId="0" borderId="18" xfId="41" applyNumberFormat="1" applyFont="1" applyFill="1" applyBorder="1" applyAlignment="1">
      <alignment/>
    </xf>
    <xf numFmtId="166" fontId="2" fillId="0" borderId="34" xfId="41" applyNumberFormat="1" applyFont="1" applyFill="1" applyBorder="1" applyAlignment="1">
      <alignment horizontal="right"/>
    </xf>
    <xf numFmtId="166" fontId="2" fillId="0" borderId="34" xfId="41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5" fillId="0" borderId="3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/>
    </xf>
    <xf numFmtId="0" fontId="5" fillId="0" borderId="28" xfId="0" applyFont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12" fillId="0" borderId="0" xfId="0" applyFont="1" applyAlignment="1">
      <alignment/>
    </xf>
    <xf numFmtId="0" fontId="0" fillId="0" borderId="12" xfId="0" applyBorder="1" applyAlignment="1">
      <alignment/>
    </xf>
    <xf numFmtId="0" fontId="12" fillId="0" borderId="12" xfId="0" applyFont="1" applyBorder="1" applyAlignment="1">
      <alignment/>
    </xf>
    <xf numFmtId="0" fontId="4" fillId="0" borderId="44" xfId="0" applyFont="1" applyBorder="1" applyAlignment="1">
      <alignment horizontal="left" wrapText="1" indent="2"/>
    </xf>
    <xf numFmtId="0" fontId="5" fillId="0" borderId="60" xfId="0" applyFont="1" applyBorder="1" applyAlignment="1">
      <alignment horizontal="center" vertical="center" wrapText="1"/>
    </xf>
    <xf numFmtId="165" fontId="4" fillId="0" borderId="61" xfId="41" applyNumberFormat="1" applyFont="1" applyFill="1" applyBorder="1" applyAlignment="1" applyProtection="1">
      <alignment/>
      <protection/>
    </xf>
    <xf numFmtId="165" fontId="5" fillId="0" borderId="61" xfId="41" applyNumberFormat="1" applyFont="1" applyFill="1" applyBorder="1" applyAlignment="1" applyProtection="1">
      <alignment/>
      <protection/>
    </xf>
    <xf numFmtId="165" fontId="5" fillId="0" borderId="62" xfId="41" applyNumberFormat="1" applyFont="1" applyFill="1" applyBorder="1" applyAlignment="1" applyProtection="1">
      <alignment/>
      <protection/>
    </xf>
    <xf numFmtId="165" fontId="4" fillId="0" borderId="62" xfId="41" applyNumberFormat="1" applyFont="1" applyFill="1" applyBorder="1" applyAlignment="1" applyProtection="1">
      <alignment/>
      <protection/>
    </xf>
    <xf numFmtId="165" fontId="4" fillId="0" borderId="61" xfId="41" applyNumberFormat="1" applyFont="1" applyFill="1" applyBorder="1" applyAlignment="1" applyProtection="1">
      <alignment horizontal="left"/>
      <protection/>
    </xf>
    <xf numFmtId="165" fontId="4" fillId="0" borderId="63" xfId="41" applyNumberFormat="1" applyFont="1" applyFill="1" applyBorder="1" applyAlignment="1" applyProtection="1">
      <alignment/>
      <protection/>
    </xf>
    <xf numFmtId="165" fontId="5" fillId="0" borderId="64" xfId="41" applyNumberFormat="1" applyFont="1" applyFill="1" applyBorder="1" applyAlignment="1" applyProtection="1">
      <alignment/>
      <protection/>
    </xf>
    <xf numFmtId="165" fontId="4" fillId="0" borderId="61" xfId="41" applyNumberFormat="1" applyFont="1" applyFill="1" applyBorder="1" applyAlignment="1" applyProtection="1">
      <alignment horizontal="left" indent="3"/>
      <protection/>
    </xf>
    <xf numFmtId="165" fontId="5" fillId="0" borderId="65" xfId="41" applyNumberFormat="1" applyFont="1" applyFill="1" applyBorder="1" applyAlignment="1" applyProtection="1">
      <alignment/>
      <protection/>
    </xf>
    <xf numFmtId="0" fontId="4" fillId="0" borderId="20" xfId="0" applyFont="1" applyBorder="1" applyAlignment="1">
      <alignment horizontal="left" indent="3"/>
    </xf>
    <xf numFmtId="0" fontId="5" fillId="0" borderId="27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/>
    </xf>
    <xf numFmtId="165" fontId="5" fillId="0" borderId="61" xfId="41" applyNumberFormat="1" applyFont="1" applyFill="1" applyBorder="1" applyAlignment="1" applyProtection="1">
      <alignment horizontal="left" wrapText="1"/>
      <protection/>
    </xf>
    <xf numFmtId="165" fontId="4" fillId="0" borderId="61" xfId="41" applyNumberFormat="1" applyFont="1" applyFill="1" applyBorder="1" applyAlignment="1" applyProtection="1">
      <alignment horizontal="left" wrapText="1"/>
      <protection/>
    </xf>
    <xf numFmtId="165" fontId="5" fillId="0" borderId="61" xfId="41" applyNumberFormat="1" applyFont="1" applyFill="1" applyBorder="1" applyAlignment="1" applyProtection="1">
      <alignment horizontal="center"/>
      <protection/>
    </xf>
    <xf numFmtId="165" fontId="5" fillId="0" borderId="65" xfId="41" applyNumberFormat="1" applyFont="1" applyFill="1" applyBorder="1" applyAlignment="1" applyProtection="1">
      <alignment horizontal="center"/>
      <protection/>
    </xf>
    <xf numFmtId="0" fontId="4" fillId="0" borderId="62" xfId="0" applyFont="1" applyBorder="1" applyAlignment="1">
      <alignment/>
    </xf>
    <xf numFmtId="2" fontId="4" fillId="0" borderId="0" xfId="0" applyNumberFormat="1" applyFont="1" applyAlignment="1">
      <alignment/>
    </xf>
    <xf numFmtId="165" fontId="4" fillId="0" borderId="61" xfId="41" applyNumberFormat="1" applyFont="1" applyFill="1" applyBorder="1" applyAlignment="1" applyProtection="1">
      <alignment horizontal="center"/>
      <protection/>
    </xf>
    <xf numFmtId="0" fontId="2" fillId="0" borderId="15" xfId="41" applyNumberFormat="1" applyFont="1" applyFill="1" applyBorder="1" applyAlignment="1">
      <alignment vertical="center" wrapText="1"/>
    </xf>
    <xf numFmtId="166" fontId="13" fillId="0" borderId="0" xfId="0" applyNumberFormat="1" applyFont="1" applyAlignment="1">
      <alignment/>
    </xf>
    <xf numFmtId="0" fontId="5" fillId="0" borderId="13" xfId="0" applyFont="1" applyBorder="1" applyAlignment="1">
      <alignment horizontal="left" wrapText="1"/>
    </xf>
    <xf numFmtId="166" fontId="5" fillId="0" borderId="35" xfId="41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wrapText="1"/>
    </xf>
    <xf numFmtId="166" fontId="5" fillId="0" borderId="26" xfId="41" applyNumberFormat="1" applyFont="1" applyFill="1" applyBorder="1" applyAlignment="1">
      <alignment horizontal="center" vertical="center" wrapText="1"/>
    </xf>
    <xf numFmtId="166" fontId="4" fillId="0" borderId="16" xfId="41" applyNumberFormat="1" applyFont="1" applyFill="1" applyBorder="1" applyAlignment="1">
      <alignment/>
    </xf>
    <xf numFmtId="166" fontId="4" fillId="0" borderId="16" xfId="41" applyNumberFormat="1" applyFont="1" applyFill="1" applyBorder="1" applyAlignment="1">
      <alignment/>
    </xf>
    <xf numFmtId="166" fontId="4" fillId="0" borderId="17" xfId="41" applyNumberFormat="1" applyFont="1" applyFill="1" applyBorder="1" applyAlignment="1">
      <alignment/>
    </xf>
    <xf numFmtId="166" fontId="4" fillId="0" borderId="14" xfId="41" applyNumberFormat="1" applyFont="1" applyFill="1" applyBorder="1" applyAlignment="1">
      <alignment/>
    </xf>
    <xf numFmtId="166" fontId="5" fillId="0" borderId="14" xfId="41" applyNumberFormat="1" applyFont="1" applyFill="1" applyBorder="1" applyAlignment="1">
      <alignment/>
    </xf>
    <xf numFmtId="166" fontId="5" fillId="0" borderId="16" xfId="41" applyNumberFormat="1" applyFont="1" applyFill="1" applyBorder="1" applyAlignment="1">
      <alignment/>
    </xf>
    <xf numFmtId="166" fontId="5" fillId="0" borderId="17" xfId="41" applyNumberFormat="1" applyFont="1" applyFill="1" applyBorder="1" applyAlignment="1">
      <alignment/>
    </xf>
    <xf numFmtId="166" fontId="5" fillId="0" borderId="34" xfId="41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37" xfId="0" applyFont="1" applyBorder="1" applyAlignment="1">
      <alignment/>
    </xf>
    <xf numFmtId="166" fontId="5" fillId="0" borderId="66" xfId="41" applyNumberFormat="1" applyFont="1" applyFill="1" applyBorder="1" applyAlignment="1">
      <alignment/>
    </xf>
    <xf numFmtId="166" fontId="5" fillId="0" borderId="59" xfId="41" applyNumberFormat="1" applyFont="1" applyFill="1" applyBorder="1" applyAlignment="1">
      <alignment/>
    </xf>
    <xf numFmtId="166" fontId="5" fillId="0" borderId="66" xfId="41" applyNumberFormat="1" applyFont="1" applyFill="1" applyBorder="1" applyAlignment="1">
      <alignment/>
    </xf>
    <xf numFmtId="0" fontId="3" fillId="0" borderId="67" xfId="0" applyFont="1" applyBorder="1" applyAlignment="1">
      <alignment horizontal="left" vertical="center" wrapText="1"/>
    </xf>
    <xf numFmtId="0" fontId="3" fillId="0" borderId="68" xfId="0" applyFont="1" applyBorder="1" applyAlignment="1">
      <alignment wrapText="1"/>
    </xf>
    <xf numFmtId="0" fontId="10" fillId="0" borderId="12" xfId="0" applyFont="1" applyBorder="1" applyAlignment="1">
      <alignment horizontal="left" vertical="center" wrapText="1" indent="1"/>
    </xf>
    <xf numFmtId="0" fontId="3" fillId="0" borderId="69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0" fillId="0" borderId="10" xfId="0" applyFont="1" applyBorder="1" applyAlignment="1">
      <alignment horizontal="left" vertical="center" wrapText="1"/>
    </xf>
    <xf numFmtId="0" fontId="3" fillId="0" borderId="59" xfId="0" applyFont="1" applyBorder="1" applyAlignment="1">
      <alignment vertical="center" wrapText="1"/>
    </xf>
    <xf numFmtId="0" fontId="3" fillId="0" borderId="20" xfId="0" applyFont="1" applyBorder="1" applyAlignment="1">
      <alignment wrapText="1"/>
    </xf>
    <xf numFmtId="0" fontId="15" fillId="0" borderId="12" xfId="0" applyFont="1" applyBorder="1" applyAlignment="1">
      <alignment horizontal="left" vertical="center" wrapText="1" indent="1"/>
    </xf>
    <xf numFmtId="0" fontId="15" fillId="0" borderId="70" xfId="0" applyFont="1" applyBorder="1" applyAlignment="1">
      <alignment horizontal="left" vertical="center" wrapText="1" indent="2"/>
    </xf>
    <xf numFmtId="1" fontId="3" fillId="0" borderId="71" xfId="41" applyNumberFormat="1" applyFont="1" applyBorder="1" applyAlignment="1">
      <alignment/>
    </xf>
    <xf numFmtId="0" fontId="3" fillId="0" borderId="15" xfId="0" applyFont="1" applyBorder="1" applyAlignment="1">
      <alignment/>
    </xf>
    <xf numFmtId="0" fontId="10" fillId="0" borderId="12" xfId="0" applyFont="1" applyFill="1" applyBorder="1" applyAlignment="1">
      <alignment horizontal="left" wrapText="1" indent="1"/>
    </xf>
    <xf numFmtId="0" fontId="10" fillId="0" borderId="29" xfId="0" applyFont="1" applyFill="1" applyBorder="1" applyAlignment="1">
      <alignment wrapText="1"/>
    </xf>
    <xf numFmtId="1" fontId="2" fillId="0" borderId="21" xfId="41" applyNumberFormat="1" applyFont="1" applyFill="1" applyBorder="1" applyAlignment="1">
      <alignment/>
    </xf>
    <xf numFmtId="0" fontId="3" fillId="0" borderId="18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" fontId="2" fillId="0" borderId="31" xfId="41" applyNumberFormat="1" applyFont="1" applyFill="1" applyBorder="1" applyAlignment="1">
      <alignment/>
    </xf>
    <xf numFmtId="0" fontId="10" fillId="0" borderId="23" xfId="0" applyFont="1" applyFill="1" applyBorder="1" applyAlignment="1">
      <alignment horizontal="left" wrapText="1" indent="1"/>
    </xf>
    <xf numFmtId="0" fontId="10" fillId="0" borderId="70" xfId="0" applyFont="1" applyFill="1" applyBorder="1" applyAlignment="1">
      <alignment horizontal="left" wrapText="1" indent="1"/>
    </xf>
    <xf numFmtId="0" fontId="3" fillId="0" borderId="35" xfId="0" applyFont="1" applyBorder="1" applyAlignment="1">
      <alignment/>
    </xf>
    <xf numFmtId="0" fontId="15" fillId="0" borderId="12" xfId="0" applyFont="1" applyFill="1" applyBorder="1" applyAlignment="1">
      <alignment horizontal="left" wrapText="1" indent="1"/>
    </xf>
    <xf numFmtId="1" fontId="3" fillId="0" borderId="15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0" fontId="15" fillId="0" borderId="70" xfId="0" applyFont="1" applyFill="1" applyBorder="1" applyAlignment="1">
      <alignment horizontal="left" wrapText="1" indent="2"/>
    </xf>
    <xf numFmtId="0" fontId="8" fillId="0" borderId="67" xfId="0" applyFont="1" applyBorder="1" applyAlignment="1">
      <alignment horizontal="left" vertical="center" wrapText="1"/>
    </xf>
    <xf numFmtId="3" fontId="3" fillId="0" borderId="18" xfId="0" applyNumberFormat="1" applyFont="1" applyFill="1" applyBorder="1" applyAlignment="1">
      <alignment/>
    </xf>
    <xf numFmtId="166" fontId="2" fillId="0" borderId="72" xfId="41" applyNumberFormat="1" applyFont="1" applyFill="1" applyBorder="1" applyAlignment="1">
      <alignment/>
    </xf>
    <xf numFmtId="166" fontId="3" fillId="0" borderId="13" xfId="41" applyNumberFormat="1" applyFont="1" applyFill="1" applyBorder="1" applyAlignment="1">
      <alignment/>
    </xf>
    <xf numFmtId="0" fontId="11" fillId="0" borderId="11" xfId="0" applyFont="1" applyFill="1" applyBorder="1" applyAlignment="1">
      <alignment horizontal="left" wrapText="1" indent="1"/>
    </xf>
    <xf numFmtId="166" fontId="2" fillId="0" borderId="20" xfId="41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vertical="top" wrapText="1" indent="1"/>
    </xf>
    <xf numFmtId="0" fontId="3" fillId="0" borderId="70" xfId="0" applyFont="1" applyFill="1" applyBorder="1" applyAlignment="1">
      <alignment horizontal="left" vertical="top" wrapText="1" indent="4"/>
    </xf>
    <xf numFmtId="166" fontId="2" fillId="0" borderId="73" xfId="41" applyNumberFormat="1" applyFont="1" applyFill="1" applyBorder="1" applyAlignment="1">
      <alignment horizontal="right"/>
    </xf>
    <xf numFmtId="0" fontId="8" fillId="0" borderId="67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70" xfId="0" applyFont="1" applyFill="1" applyBorder="1" applyAlignment="1">
      <alignment horizontal="left" vertical="center" wrapText="1" indent="2"/>
    </xf>
    <xf numFmtId="3" fontId="3" fillId="0" borderId="20" xfId="0" applyNumberFormat="1" applyFont="1" applyFill="1" applyBorder="1" applyAlignment="1">
      <alignment/>
    </xf>
    <xf numFmtId="165" fontId="4" fillId="0" borderId="20" xfId="41" applyNumberFormat="1" applyFont="1" applyFill="1" applyBorder="1" applyAlignment="1" applyProtection="1">
      <alignment/>
      <protection/>
    </xf>
    <xf numFmtId="0" fontId="4" fillId="0" borderId="74" xfId="0" applyFont="1" applyBorder="1" applyAlignment="1">
      <alignment horizontal="left" wrapText="1" indent="1"/>
    </xf>
    <xf numFmtId="0" fontId="5" fillId="0" borderId="75" xfId="0" applyFont="1" applyBorder="1" applyAlignment="1">
      <alignment wrapText="1"/>
    </xf>
    <xf numFmtId="0" fontId="15" fillId="0" borderId="67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 indent="1"/>
    </xf>
    <xf numFmtId="0" fontId="3" fillId="0" borderId="71" xfId="0" applyFont="1" applyBorder="1" applyAlignment="1">
      <alignment/>
    </xf>
    <xf numFmtId="0" fontId="3" fillId="0" borderId="76" xfId="0" applyFont="1" applyBorder="1" applyAlignment="1">
      <alignment wrapText="1"/>
    </xf>
    <xf numFmtId="0" fontId="8" fillId="0" borderId="12" xfId="0" applyFont="1" applyBorder="1" applyAlignment="1">
      <alignment horizontal="left" vertical="center" wrapText="1" indent="1"/>
    </xf>
    <xf numFmtId="0" fontId="8" fillId="0" borderId="32" xfId="0" applyFont="1" applyBorder="1" applyAlignment="1">
      <alignment horizontal="left" vertical="center" wrapText="1" indent="1"/>
    </xf>
    <xf numFmtId="165" fontId="3" fillId="0" borderId="15" xfId="41" applyNumberFormat="1" applyFont="1" applyFill="1" applyBorder="1" applyAlignment="1">
      <alignment vertical="center" wrapText="1"/>
    </xf>
    <xf numFmtId="165" fontId="3" fillId="0" borderId="20" xfId="41" applyNumberFormat="1" applyFont="1" applyFill="1" applyBorder="1" applyAlignment="1">
      <alignment vertical="center" wrapText="1"/>
    </xf>
    <xf numFmtId="165" fontId="3" fillId="0" borderId="18" xfId="41" applyNumberFormat="1" applyFont="1" applyFill="1" applyBorder="1" applyAlignment="1">
      <alignment vertical="center" wrapText="1"/>
    </xf>
    <xf numFmtId="165" fontId="3" fillId="0" borderId="35" xfId="41" applyNumberFormat="1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166" fontId="4" fillId="0" borderId="15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0" xfId="0" applyFill="1" applyBorder="1" applyAlignment="1">
      <alignment/>
    </xf>
    <xf numFmtId="166" fontId="5" fillId="0" borderId="15" xfId="41" applyNumberFormat="1" applyFont="1" applyFill="1" applyBorder="1" applyAlignment="1">
      <alignment/>
    </xf>
    <xf numFmtId="0" fontId="4" fillId="0" borderId="70" xfId="0" applyFont="1" applyBorder="1" applyAlignment="1">
      <alignment horizontal="center"/>
    </xf>
    <xf numFmtId="0" fontId="5" fillId="0" borderId="18" xfId="0" applyFont="1" applyBorder="1" applyAlignment="1">
      <alignment horizontal="left" indent="4"/>
    </xf>
    <xf numFmtId="166" fontId="4" fillId="0" borderId="18" xfId="41" applyNumberFormat="1" applyFont="1" applyFill="1" applyBorder="1" applyAlignment="1">
      <alignment/>
    </xf>
    <xf numFmtId="166" fontId="4" fillId="0" borderId="35" xfId="41" applyNumberFormat="1" applyFont="1" applyFill="1" applyBorder="1" applyAlignment="1">
      <alignment/>
    </xf>
    <xf numFmtId="0" fontId="12" fillId="0" borderId="70" xfId="0" applyFont="1" applyBorder="1" applyAlignment="1">
      <alignment/>
    </xf>
    <xf numFmtId="1" fontId="3" fillId="0" borderId="20" xfId="41" applyNumberFormat="1" applyFont="1" applyBorder="1" applyAlignment="1">
      <alignment/>
    </xf>
    <xf numFmtId="166" fontId="3" fillId="0" borderId="0" xfId="41" applyNumberFormat="1" applyFont="1" applyBorder="1" applyAlignment="1">
      <alignment horizontal="center" vertical="center" wrapText="1"/>
    </xf>
    <xf numFmtId="166" fontId="2" fillId="0" borderId="0" xfId="41" applyNumberFormat="1" applyFont="1" applyFill="1" applyBorder="1" applyAlignment="1">
      <alignment/>
    </xf>
    <xf numFmtId="166" fontId="3" fillId="0" borderId="0" xfId="41" applyNumberFormat="1" applyFont="1" applyFill="1" applyBorder="1" applyAlignment="1">
      <alignment vertical="top" wrapText="1"/>
    </xf>
    <xf numFmtId="166" fontId="3" fillId="0" borderId="0" xfId="41" applyNumberFormat="1" applyFont="1" applyFill="1" applyBorder="1" applyAlignment="1">
      <alignment/>
    </xf>
    <xf numFmtId="166" fontId="13" fillId="0" borderId="0" xfId="41" applyNumberFormat="1" applyFont="1" applyFill="1" applyBorder="1" applyAlignment="1">
      <alignment/>
    </xf>
    <xf numFmtId="166" fontId="2" fillId="0" borderId="0" xfId="41" applyNumberFormat="1" applyFont="1" applyBorder="1" applyAlignment="1">
      <alignment/>
    </xf>
    <xf numFmtId="166" fontId="3" fillId="0" borderId="0" xfId="41" applyNumberFormat="1" applyFont="1" applyBorder="1" applyAlignment="1">
      <alignment/>
    </xf>
    <xf numFmtId="166" fontId="3" fillId="0" borderId="0" xfId="41" applyNumberFormat="1" applyFont="1" applyBorder="1" applyAlignment="1">
      <alignment horizontal="center" vertical="center"/>
    </xf>
    <xf numFmtId="166" fontId="2" fillId="0" borderId="15" xfId="41" applyNumberFormat="1" applyFont="1" applyFill="1" applyBorder="1" applyAlignment="1">
      <alignment/>
    </xf>
    <xf numFmtId="166" fontId="3" fillId="0" borderId="15" xfId="41" applyNumberFormat="1" applyFont="1" applyFill="1" applyBorder="1" applyAlignment="1">
      <alignment vertical="top" wrapText="1"/>
    </xf>
    <xf numFmtId="166" fontId="3" fillId="0" borderId="15" xfId="41" applyNumberFormat="1" applyFont="1" applyFill="1" applyBorder="1" applyAlignment="1">
      <alignment/>
    </xf>
    <xf numFmtId="166" fontId="13" fillId="0" borderId="15" xfId="41" applyNumberFormat="1" applyFont="1" applyFill="1" applyBorder="1" applyAlignment="1">
      <alignment/>
    </xf>
    <xf numFmtId="166" fontId="2" fillId="0" borderId="15" xfId="41" applyNumberFormat="1" applyFont="1" applyBorder="1" applyAlignment="1">
      <alignment/>
    </xf>
    <xf numFmtId="166" fontId="3" fillId="0" borderId="27" xfId="41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66" fontId="3" fillId="0" borderId="24" xfId="41" applyNumberFormat="1" applyFont="1" applyBorder="1" applyAlignment="1">
      <alignment vertical="center" wrapText="1"/>
    </xf>
    <xf numFmtId="166" fontId="3" fillId="0" borderId="24" xfId="41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top" wrapText="1"/>
    </xf>
    <xf numFmtId="166" fontId="3" fillId="0" borderId="18" xfId="41" applyNumberFormat="1" applyFont="1" applyBorder="1" applyAlignment="1">
      <alignment/>
    </xf>
    <xf numFmtId="166" fontId="4" fillId="0" borderId="14" xfId="41" applyNumberFormat="1" applyFont="1" applyFill="1" applyBorder="1" applyAlignment="1">
      <alignment/>
    </xf>
    <xf numFmtId="0" fontId="4" fillId="0" borderId="15" xfId="0" applyFont="1" applyBorder="1" applyAlignment="1">
      <alignment horizontal="left" indent="6"/>
    </xf>
    <xf numFmtId="0" fontId="4" fillId="0" borderId="21" xfId="0" applyFont="1" applyBorder="1" applyAlignment="1">
      <alignment horizontal="left" indent="6"/>
    </xf>
    <xf numFmtId="0" fontId="10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15" fillId="0" borderId="11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5" fillId="0" borderId="12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166" fontId="2" fillId="0" borderId="15" xfId="41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left" wrapText="1"/>
    </xf>
    <xf numFmtId="166" fontId="2" fillId="0" borderId="18" xfId="41" applyNumberFormat="1" applyFont="1" applyFill="1" applyBorder="1" applyAlignment="1">
      <alignment horizontal="right"/>
    </xf>
    <xf numFmtId="165" fontId="3" fillId="0" borderId="15" xfId="41" applyNumberFormat="1" applyFont="1" applyFill="1" applyBorder="1" applyAlignment="1">
      <alignment horizontal="left" vertical="center" wrapText="1"/>
    </xf>
    <xf numFmtId="166" fontId="2" fillId="0" borderId="35" xfId="41" applyNumberFormat="1" applyFont="1" applyFill="1" applyBorder="1" applyAlignment="1">
      <alignment/>
    </xf>
    <xf numFmtId="0" fontId="8" fillId="0" borderId="12" xfId="0" applyFont="1" applyFill="1" applyBorder="1" applyAlignment="1">
      <alignment horizontal="left" vertical="center" wrapText="1"/>
    </xf>
    <xf numFmtId="165" fontId="3" fillId="0" borderId="20" xfId="41" applyNumberFormat="1" applyFont="1" applyFill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" fillId="0" borderId="31" xfId="0" applyFont="1" applyFill="1" applyBorder="1" applyAlignment="1">
      <alignment/>
    </xf>
    <xf numFmtId="0" fontId="3" fillId="0" borderId="77" xfId="0" applyFont="1" applyBorder="1" applyAlignment="1">
      <alignment/>
    </xf>
    <xf numFmtId="0" fontId="2" fillId="0" borderId="71" xfId="0" applyFont="1" applyFill="1" applyBorder="1" applyAlignment="1">
      <alignment/>
    </xf>
    <xf numFmtId="0" fontId="2" fillId="0" borderId="71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0" fontId="8" fillId="0" borderId="12" xfId="0" applyFont="1" applyBorder="1" applyAlignment="1">
      <alignment horizontal="left" vertical="center" wrapText="1"/>
    </xf>
    <xf numFmtId="0" fontId="3" fillId="0" borderId="59" xfId="0" applyFont="1" applyBorder="1" applyAlignment="1">
      <alignment/>
    </xf>
    <xf numFmtId="165" fontId="2" fillId="0" borderId="36" xfId="41" applyNumberFormat="1" applyFont="1" applyFill="1" applyBorder="1" applyAlignment="1">
      <alignment horizontal="left" wrapText="1" indent="1"/>
    </xf>
    <xf numFmtId="165" fontId="2" fillId="0" borderId="72" xfId="41" applyNumberFormat="1" applyFont="1" applyFill="1" applyBorder="1" applyAlignment="1">
      <alignment horizontal="left" wrapText="1" indent="1"/>
    </xf>
    <xf numFmtId="165" fontId="2" fillId="0" borderId="15" xfId="41" applyNumberFormat="1" applyFont="1" applyFill="1" applyBorder="1" applyAlignment="1">
      <alignment horizontal="left" wrapText="1" indent="1"/>
    </xf>
    <xf numFmtId="165" fontId="2" fillId="0" borderId="78" xfId="41" applyNumberFormat="1" applyFont="1" applyFill="1" applyBorder="1" applyAlignment="1">
      <alignment horizontal="left" wrapText="1" indent="1"/>
    </xf>
    <xf numFmtId="165" fontId="2" fillId="0" borderId="79" xfId="41" applyNumberFormat="1" applyFont="1" applyFill="1" applyBorder="1" applyAlignment="1">
      <alignment horizontal="left" wrapText="1" indent="1"/>
    </xf>
    <xf numFmtId="167" fontId="2" fillId="0" borderId="79" xfId="41" applyNumberFormat="1" applyFont="1" applyFill="1" applyBorder="1" applyAlignment="1">
      <alignment horizontal="left" wrapText="1" indent="1"/>
    </xf>
    <xf numFmtId="165" fontId="2" fillId="0" borderId="18" xfId="41" applyNumberFormat="1" applyFont="1" applyFill="1" applyBorder="1" applyAlignment="1">
      <alignment horizontal="left" wrapText="1" indent="1"/>
    </xf>
    <xf numFmtId="0" fontId="2" fillId="0" borderId="11" xfId="0" applyFont="1" applyFill="1" applyBorder="1" applyAlignment="1">
      <alignment vertical="top" wrapText="1"/>
    </xf>
    <xf numFmtId="3" fontId="3" fillId="0" borderId="13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0" fontId="2" fillId="0" borderId="70" xfId="0" applyFont="1" applyFill="1" applyBorder="1" applyAlignment="1">
      <alignment horizontal="left" vertical="top" wrapText="1" indent="1"/>
    </xf>
    <xf numFmtId="3" fontId="2" fillId="0" borderId="35" xfId="0" applyNumberFormat="1" applyFont="1" applyFill="1" applyBorder="1" applyAlignment="1">
      <alignment/>
    </xf>
    <xf numFmtId="0" fontId="3" fillId="0" borderId="12" xfId="0" applyFont="1" applyFill="1" applyBorder="1" applyAlignment="1">
      <alignment vertical="top" wrapText="1"/>
    </xf>
    <xf numFmtId="0" fontId="5" fillId="0" borderId="8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 indent="2"/>
    </xf>
    <xf numFmtId="165" fontId="4" fillId="0" borderId="15" xfId="41" applyNumberFormat="1" applyFont="1" applyFill="1" applyBorder="1" applyAlignment="1" applyProtection="1">
      <alignment/>
      <protection/>
    </xf>
    <xf numFmtId="0" fontId="4" fillId="0" borderId="19" xfId="0" applyFont="1" applyBorder="1" applyAlignment="1">
      <alignment/>
    </xf>
    <xf numFmtId="165" fontId="4" fillId="0" borderId="57" xfId="41" applyNumberFormat="1" applyFont="1" applyFill="1" applyBorder="1" applyAlignment="1" applyProtection="1">
      <alignment/>
      <protection/>
    </xf>
    <xf numFmtId="165" fontId="5" fillId="0" borderId="57" xfId="41" applyNumberFormat="1" applyFont="1" applyFill="1" applyBorder="1" applyAlignment="1" applyProtection="1">
      <alignment/>
      <protection/>
    </xf>
    <xf numFmtId="165" fontId="4" fillId="0" borderId="81" xfId="41" applyNumberFormat="1" applyFont="1" applyFill="1" applyBorder="1" applyAlignment="1" applyProtection="1">
      <alignment/>
      <protection/>
    </xf>
    <xf numFmtId="165" fontId="5" fillId="0" borderId="15" xfId="41" applyNumberFormat="1" applyFont="1" applyFill="1" applyBorder="1" applyAlignment="1" applyProtection="1">
      <alignment/>
      <protection/>
    </xf>
    <xf numFmtId="0" fontId="4" fillId="0" borderId="36" xfId="0" applyFont="1" applyBorder="1" applyAlignment="1">
      <alignment/>
    </xf>
    <xf numFmtId="0" fontId="4" fillId="0" borderId="36" xfId="0" applyFont="1" applyBorder="1" applyAlignment="1">
      <alignment horizontal="left" indent="3"/>
    </xf>
    <xf numFmtId="0" fontId="4" fillId="0" borderId="72" xfId="0" applyFont="1" applyBorder="1" applyAlignment="1">
      <alignment/>
    </xf>
    <xf numFmtId="165" fontId="4" fillId="0" borderId="16" xfId="41" applyNumberFormat="1" applyFont="1" applyFill="1" applyBorder="1" applyAlignment="1" applyProtection="1">
      <alignment/>
      <protection/>
    </xf>
    <xf numFmtId="165" fontId="5" fillId="0" borderId="82" xfId="41" applyNumberFormat="1" applyFont="1" applyFill="1" applyBorder="1" applyAlignment="1" applyProtection="1">
      <alignment/>
      <protection/>
    </xf>
    <xf numFmtId="165" fontId="4" fillId="0" borderId="82" xfId="41" applyNumberFormat="1" applyFont="1" applyFill="1" applyBorder="1" applyAlignment="1" applyProtection="1">
      <alignment/>
      <protection/>
    </xf>
    <xf numFmtId="0" fontId="4" fillId="0" borderId="83" xfId="0" applyFont="1" applyBorder="1" applyAlignment="1">
      <alignment/>
    </xf>
    <xf numFmtId="165" fontId="5" fillId="0" borderId="84" xfId="41" applyNumberFormat="1" applyFont="1" applyFill="1" applyBorder="1" applyAlignment="1" applyProtection="1">
      <alignment/>
      <protection/>
    </xf>
    <xf numFmtId="165" fontId="5" fillId="0" borderId="18" xfId="41" applyNumberFormat="1" applyFont="1" applyFill="1" applyBorder="1" applyAlignment="1" applyProtection="1">
      <alignment/>
      <protection/>
    </xf>
    <xf numFmtId="165" fontId="5" fillId="0" borderId="15" xfId="41" applyNumberFormat="1" applyFont="1" applyFill="1" applyBorder="1" applyAlignment="1" applyProtection="1">
      <alignment horizontal="center"/>
      <protection/>
    </xf>
    <xf numFmtId="165" fontId="4" fillId="0" borderId="15" xfId="41" applyNumberFormat="1" applyFont="1" applyFill="1" applyBorder="1" applyAlignment="1" applyProtection="1">
      <alignment horizontal="center"/>
      <protection/>
    </xf>
    <xf numFmtId="165" fontId="4" fillId="0" borderId="15" xfId="41" applyNumberFormat="1" applyFont="1" applyFill="1" applyBorder="1" applyAlignment="1" applyProtection="1">
      <alignment horizontal="left" wrapText="1"/>
      <protection/>
    </xf>
    <xf numFmtId="165" fontId="5" fillId="0" borderId="82" xfId="41" applyNumberFormat="1" applyFont="1" applyFill="1" applyBorder="1" applyAlignment="1" applyProtection="1">
      <alignment horizontal="center"/>
      <protection/>
    </xf>
    <xf numFmtId="165" fontId="4" fillId="0" borderId="82" xfId="41" applyNumberFormat="1" applyFont="1" applyFill="1" applyBorder="1" applyAlignment="1" applyProtection="1">
      <alignment horizontal="center"/>
      <protection/>
    </xf>
    <xf numFmtId="165" fontId="5" fillId="0" borderId="84" xfId="41" applyNumberFormat="1" applyFont="1" applyFill="1" applyBorder="1" applyAlignment="1" applyProtection="1">
      <alignment horizontal="center"/>
      <protection/>
    </xf>
    <xf numFmtId="165" fontId="5" fillId="0" borderId="15" xfId="41" applyNumberFormat="1" applyFont="1" applyFill="1" applyBorder="1" applyAlignment="1" applyProtection="1">
      <alignment horizontal="left" wrapText="1"/>
      <protection/>
    </xf>
    <xf numFmtId="0" fontId="4" fillId="0" borderId="6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61" xfId="0" applyFont="1" applyBorder="1" applyAlignment="1">
      <alignment horizontal="left" wrapText="1"/>
    </xf>
    <xf numFmtId="0" fontId="5" fillId="0" borderId="61" xfId="0" applyFont="1" applyBorder="1" applyAlignment="1">
      <alignment wrapText="1"/>
    </xf>
    <xf numFmtId="0" fontId="4" fillId="0" borderId="61" xfId="0" applyFont="1" applyBorder="1" applyAlignment="1">
      <alignment horizontal="left" wrapText="1" indent="1"/>
    </xf>
    <xf numFmtId="0" fontId="5" fillId="0" borderId="61" xfId="0" applyFont="1" applyBorder="1" applyAlignment="1">
      <alignment horizontal="center" wrapText="1"/>
    </xf>
    <xf numFmtId="0" fontId="4" fillId="0" borderId="61" xfId="0" applyFont="1" applyBorder="1" applyAlignment="1">
      <alignment horizontal="left" indent="2"/>
    </xf>
    <xf numFmtId="0" fontId="4" fillId="0" borderId="61" xfId="0" applyFont="1" applyBorder="1" applyAlignment="1">
      <alignment wrapText="1"/>
    </xf>
    <xf numFmtId="165" fontId="5" fillId="0" borderId="85" xfId="41" applyNumberFormat="1" applyFont="1" applyFill="1" applyBorder="1" applyAlignment="1" applyProtection="1">
      <alignment horizontal="left" wrapText="1"/>
      <protection/>
    </xf>
    <xf numFmtId="1" fontId="3" fillId="0" borderId="15" xfId="41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65" fontId="4" fillId="0" borderId="86" xfId="41" applyNumberFormat="1" applyFont="1" applyFill="1" applyBorder="1" applyAlignment="1" applyProtection="1">
      <alignment/>
      <protection/>
    </xf>
    <xf numFmtId="0" fontId="4" fillId="0" borderId="15" xfId="0" applyFont="1" applyBorder="1" applyAlignment="1">
      <alignment horizontal="left" indent="3"/>
    </xf>
    <xf numFmtId="165" fontId="5" fillId="0" borderId="61" xfId="41" applyNumberFormat="1" applyFont="1" applyFill="1" applyBorder="1" applyAlignment="1" applyProtection="1">
      <alignment horizontal="left" indent="3"/>
      <protection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left" wrapText="1"/>
    </xf>
    <xf numFmtId="0" fontId="4" fillId="0" borderId="56" xfId="0" applyFont="1" applyBorder="1" applyAlignment="1">
      <alignment horizontal="left" wrapText="1" indent="2"/>
    </xf>
    <xf numFmtId="164" fontId="0" fillId="0" borderId="62" xfId="41" applyFill="1" applyBorder="1" applyAlignment="1" applyProtection="1">
      <alignment horizontal="left" indent="3"/>
      <protection/>
    </xf>
    <xf numFmtId="164" fontId="0" fillId="0" borderId="13" xfId="41" applyFill="1" applyBorder="1" applyAlignment="1" applyProtection="1">
      <alignment horizontal="left" indent="3"/>
      <protection/>
    </xf>
    <xf numFmtId="0" fontId="5" fillId="0" borderId="12" xfId="0" applyFont="1" applyBorder="1" applyAlignment="1">
      <alignment horizontal="left" wrapText="1"/>
    </xf>
    <xf numFmtId="165" fontId="5" fillId="0" borderId="18" xfId="41" applyNumberFormat="1" applyFont="1" applyFill="1" applyBorder="1" applyAlignment="1" applyProtection="1">
      <alignment horizontal="center"/>
      <protection/>
    </xf>
    <xf numFmtId="0" fontId="4" fillId="0" borderId="58" xfId="0" applyFont="1" applyBorder="1" applyAlignment="1">
      <alignment horizontal="left" wrapText="1" indent="1"/>
    </xf>
    <xf numFmtId="0" fontId="11" fillId="0" borderId="28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166" fontId="2" fillId="0" borderId="59" xfId="41" applyNumberFormat="1" applyFont="1" applyFill="1" applyBorder="1" applyAlignment="1">
      <alignment/>
    </xf>
    <xf numFmtId="0" fontId="11" fillId="0" borderId="70" xfId="0" applyFont="1" applyFill="1" applyBorder="1" applyAlignment="1">
      <alignment horizontal="left" wrapText="1" indent="1"/>
    </xf>
    <xf numFmtId="165" fontId="2" fillId="0" borderId="87" xfId="41" applyNumberFormat="1" applyFont="1" applyFill="1" applyBorder="1" applyAlignment="1">
      <alignment horizontal="left" wrapText="1" indent="1"/>
    </xf>
    <xf numFmtId="166" fontId="2" fillId="0" borderId="24" xfId="41" applyNumberFormat="1" applyFont="1" applyFill="1" applyBorder="1" applyAlignment="1">
      <alignment/>
    </xf>
    <xf numFmtId="166" fontId="2" fillId="0" borderId="76" xfId="41" applyNumberFormat="1" applyFont="1" applyFill="1" applyBorder="1" applyAlignment="1">
      <alignment/>
    </xf>
    <xf numFmtId="0" fontId="11" fillId="0" borderId="10" xfId="0" applyFont="1" applyFill="1" applyBorder="1" applyAlignment="1">
      <alignment horizontal="left" wrapText="1"/>
    </xf>
    <xf numFmtId="167" fontId="2" fillId="0" borderId="88" xfId="41" applyNumberFormat="1" applyFont="1" applyFill="1" applyBorder="1" applyAlignment="1">
      <alignment horizontal="left" wrapText="1" indent="1"/>
    </xf>
    <xf numFmtId="166" fontId="2" fillId="0" borderId="66" xfId="41" applyNumberFormat="1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1" fontId="2" fillId="0" borderId="13" xfId="41" applyNumberFormat="1" applyFont="1" applyFill="1" applyBorder="1" applyAlignment="1">
      <alignment/>
    </xf>
    <xf numFmtId="1" fontId="2" fillId="0" borderId="19" xfId="41" applyNumberFormat="1" applyFont="1" applyFill="1" applyBorder="1" applyAlignment="1">
      <alignment/>
    </xf>
    <xf numFmtId="166" fontId="3" fillId="0" borderId="71" xfId="41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0" fontId="10" fillId="0" borderId="23" xfId="0" applyFont="1" applyBorder="1" applyAlignment="1">
      <alignment horizontal="left" vertical="center" wrapText="1"/>
    </xf>
    <xf numFmtId="0" fontId="2" fillId="0" borderId="73" xfId="0" applyFont="1" applyFill="1" applyBorder="1" applyAlignment="1">
      <alignment vertical="center" wrapText="1"/>
    </xf>
    <xf numFmtId="0" fontId="2" fillId="0" borderId="73" xfId="41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6" xfId="41" applyNumberFormat="1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10" fillId="0" borderId="70" xfId="0" applyFont="1" applyFill="1" applyBorder="1" applyAlignment="1">
      <alignment wrapText="1"/>
    </xf>
    <xf numFmtId="165" fontId="3" fillId="0" borderId="89" xfId="41" applyNumberFormat="1" applyFont="1" applyFill="1" applyBorder="1" applyAlignment="1">
      <alignment horizontal="left" vertical="center" wrapText="1"/>
    </xf>
    <xf numFmtId="165" fontId="4" fillId="0" borderId="21" xfId="41" applyNumberFormat="1" applyFont="1" applyFill="1" applyBorder="1" applyAlignment="1" applyProtection="1">
      <alignment/>
      <protection/>
    </xf>
    <xf numFmtId="165" fontId="4" fillId="0" borderId="13" xfId="41" applyNumberFormat="1" applyFont="1" applyFill="1" applyBorder="1" applyAlignment="1" applyProtection="1">
      <alignment/>
      <protection/>
    </xf>
    <xf numFmtId="165" fontId="5" fillId="0" borderId="20" xfId="41" applyNumberFormat="1" applyFont="1" applyFill="1" applyBorder="1" applyAlignment="1" applyProtection="1">
      <alignment/>
      <protection/>
    </xf>
    <xf numFmtId="165" fontId="5" fillId="0" borderId="43" xfId="41" applyNumberFormat="1" applyFont="1" applyFill="1" applyBorder="1" applyAlignment="1" applyProtection="1">
      <alignment horizontal="left" wrapText="1"/>
      <protection/>
    </xf>
    <xf numFmtId="165" fontId="5" fillId="0" borderId="43" xfId="41" applyNumberFormat="1" applyFont="1" applyFill="1" applyBorder="1" applyAlignment="1" applyProtection="1">
      <alignment horizontal="center"/>
      <protection/>
    </xf>
    <xf numFmtId="165" fontId="5" fillId="0" borderId="62" xfId="41" applyNumberFormat="1" applyFont="1" applyFill="1" applyBorder="1" applyAlignment="1" applyProtection="1">
      <alignment horizontal="left" wrapText="1"/>
      <protection/>
    </xf>
    <xf numFmtId="165" fontId="4" fillId="0" borderId="62" xfId="41" applyNumberFormat="1" applyFont="1" applyFill="1" applyBorder="1" applyAlignment="1" applyProtection="1">
      <alignment horizontal="left" wrapText="1"/>
      <protection/>
    </xf>
    <xf numFmtId="165" fontId="4" fillId="0" borderId="43" xfId="41" applyNumberFormat="1" applyFont="1" applyFill="1" applyBorder="1" applyAlignment="1" applyProtection="1">
      <alignment horizontal="left" wrapText="1"/>
      <protection/>
    </xf>
    <xf numFmtId="165" fontId="4" fillId="0" borderId="64" xfId="41" applyNumberFormat="1" applyFont="1" applyFill="1" applyBorder="1" applyAlignment="1" applyProtection="1">
      <alignment horizontal="left" wrapText="1"/>
      <protection/>
    </xf>
    <xf numFmtId="165" fontId="4" fillId="0" borderId="81" xfId="41" applyNumberFormat="1" applyFont="1" applyFill="1" applyBorder="1" applyAlignment="1" applyProtection="1">
      <alignment horizontal="left" wrapText="1"/>
      <protection/>
    </xf>
    <xf numFmtId="165" fontId="4" fillId="0" borderId="45" xfId="41" applyNumberFormat="1" applyFont="1" applyFill="1" applyBorder="1" applyAlignment="1" applyProtection="1">
      <alignment horizontal="left" wrapText="1"/>
      <protection/>
    </xf>
    <xf numFmtId="165" fontId="4" fillId="0" borderId="0" xfId="41" applyNumberFormat="1" applyFont="1" applyFill="1" applyBorder="1" applyAlignment="1" applyProtection="1">
      <alignment horizontal="left" wrapText="1"/>
      <protection/>
    </xf>
    <xf numFmtId="165" fontId="4" fillId="0" borderId="63" xfId="41" applyNumberFormat="1" applyFont="1" applyFill="1" applyBorder="1" applyAlignment="1" applyProtection="1">
      <alignment horizontal="left" wrapText="1"/>
      <protection/>
    </xf>
    <xf numFmtId="165" fontId="4" fillId="0" borderId="21" xfId="41" applyNumberFormat="1" applyFont="1" applyFill="1" applyBorder="1" applyAlignment="1" applyProtection="1">
      <alignment horizontal="left" wrapText="1"/>
      <protection/>
    </xf>
    <xf numFmtId="165" fontId="4" fillId="33" borderId="62" xfId="41" applyNumberFormat="1" applyFont="1" applyFill="1" applyBorder="1" applyAlignment="1" applyProtection="1">
      <alignment horizontal="left" wrapText="1"/>
      <protection/>
    </xf>
    <xf numFmtId="165" fontId="5" fillId="33" borderId="62" xfId="41" applyNumberFormat="1" applyFont="1" applyFill="1" applyBorder="1" applyAlignment="1" applyProtection="1">
      <alignment horizontal="left" wrapText="1"/>
      <protection/>
    </xf>
    <xf numFmtId="165" fontId="5" fillId="0" borderId="62" xfId="41" applyNumberFormat="1" applyFont="1" applyFill="1" applyBorder="1" applyAlignment="1" applyProtection="1">
      <alignment horizontal="center"/>
      <protection/>
    </xf>
    <xf numFmtId="165" fontId="5" fillId="0" borderId="50" xfId="41" applyNumberFormat="1" applyFont="1" applyFill="1" applyBorder="1" applyAlignment="1" applyProtection="1">
      <alignment horizontal="center"/>
      <protection/>
    </xf>
    <xf numFmtId="0" fontId="4" fillId="0" borderId="15" xfId="0" applyFont="1" applyBorder="1" applyAlignment="1">
      <alignment horizontal="left" wrapText="1" indent="1"/>
    </xf>
    <xf numFmtId="0" fontId="5" fillId="0" borderId="57" xfId="0" applyFont="1" applyBorder="1" applyAlignment="1">
      <alignment horizontal="left" wrapText="1"/>
    </xf>
    <xf numFmtId="165" fontId="4" fillId="0" borderId="13" xfId="41" applyNumberFormat="1" applyFont="1" applyFill="1" applyBorder="1" applyAlignment="1" applyProtection="1">
      <alignment horizontal="left" wrapText="1"/>
      <protection/>
    </xf>
    <xf numFmtId="165" fontId="5" fillId="0" borderId="20" xfId="41" applyNumberFormat="1" applyFont="1" applyFill="1" applyBorder="1" applyAlignment="1" applyProtection="1">
      <alignment horizontal="left" wrapText="1"/>
      <protection/>
    </xf>
    <xf numFmtId="0" fontId="18" fillId="0" borderId="90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4" fillId="0" borderId="37" xfId="0" applyFont="1" applyBorder="1" applyAlignment="1">
      <alignment/>
    </xf>
    <xf numFmtId="0" fontId="4" fillId="0" borderId="91" xfId="0" applyFont="1" applyBorder="1" applyAlignment="1">
      <alignment/>
    </xf>
    <xf numFmtId="0" fontId="5" fillId="0" borderId="92" xfId="0" applyFont="1" applyBorder="1" applyAlignment="1">
      <alignment horizontal="center"/>
    </xf>
    <xf numFmtId="0" fontId="4" fillId="0" borderId="38" xfId="0" applyFont="1" applyBorder="1" applyAlignment="1">
      <alignment horizontal="left" wrapText="1" indent="1"/>
    </xf>
    <xf numFmtId="165" fontId="4" fillId="0" borderId="18" xfId="41" applyNumberFormat="1" applyFont="1" applyFill="1" applyBorder="1" applyAlignment="1" applyProtection="1">
      <alignment horizontal="left" wrapText="1"/>
      <protection/>
    </xf>
    <xf numFmtId="0" fontId="5" fillId="0" borderId="93" xfId="0" applyFont="1" applyBorder="1" applyAlignment="1">
      <alignment horizontal="center" vertical="center" wrapText="1"/>
    </xf>
    <xf numFmtId="0" fontId="3" fillId="0" borderId="77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9" xfId="0" applyFont="1" applyFill="1" applyBorder="1" applyAlignment="1">
      <alignment vertical="center" wrapText="1"/>
    </xf>
    <xf numFmtId="0" fontId="3" fillId="0" borderId="12" xfId="0" applyFont="1" applyBorder="1" applyAlignment="1">
      <alignment vertical="top" wrapText="1"/>
    </xf>
    <xf numFmtId="0" fontId="2" fillId="0" borderId="94" xfId="0" applyFont="1" applyBorder="1" applyAlignment="1">
      <alignment/>
    </xf>
    <xf numFmtId="0" fontId="8" fillId="0" borderId="70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73" xfId="0" applyFont="1" applyBorder="1" applyAlignment="1">
      <alignment vertical="center" wrapText="1"/>
    </xf>
    <xf numFmtId="0" fontId="3" fillId="0" borderId="77" xfId="0" applyFont="1" applyBorder="1" applyAlignment="1">
      <alignment vertical="center" wrapText="1"/>
    </xf>
    <xf numFmtId="0" fontId="3" fillId="0" borderId="95" xfId="0" applyFont="1" applyBorder="1" applyAlignment="1">
      <alignment wrapText="1"/>
    </xf>
    <xf numFmtId="164" fontId="0" fillId="0" borderId="15" xfId="41" applyFill="1" applyBorder="1" applyAlignment="1">
      <alignment/>
    </xf>
    <xf numFmtId="0" fontId="2" fillId="0" borderId="32" xfId="0" applyFont="1" applyFill="1" applyBorder="1" applyAlignment="1">
      <alignment horizontal="left" vertical="top" wrapText="1" indent="1"/>
    </xf>
    <xf numFmtId="3" fontId="2" fillId="0" borderId="24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2" fillId="0" borderId="95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3" fontId="2" fillId="0" borderId="37" xfId="0" applyNumberFormat="1" applyFont="1" applyFill="1" applyBorder="1" applyAlignment="1">
      <alignment/>
    </xf>
    <xf numFmtId="3" fontId="2" fillId="0" borderId="59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6" fontId="3" fillId="0" borderId="20" xfId="41" applyNumberFormat="1" applyFont="1" applyFill="1" applyBorder="1" applyAlignment="1">
      <alignment vertical="top" wrapText="1"/>
    </xf>
    <xf numFmtId="166" fontId="3" fillId="0" borderId="35" xfId="41" applyNumberFormat="1" applyFont="1" applyBorder="1" applyAlignment="1">
      <alignment/>
    </xf>
    <xf numFmtId="166" fontId="3" fillId="0" borderId="95" xfId="41" applyNumberFormat="1" applyFont="1" applyBorder="1" applyAlignment="1">
      <alignment horizontal="center" vertical="center"/>
    </xf>
    <xf numFmtId="165" fontId="3" fillId="0" borderId="96" xfId="41" applyNumberFormat="1" applyFont="1" applyFill="1" applyBorder="1" applyAlignment="1">
      <alignment horizontal="left" vertical="center" wrapText="1"/>
    </xf>
    <xf numFmtId="1" fontId="4" fillId="0" borderId="61" xfId="41" applyNumberFormat="1" applyFont="1" applyFill="1" applyBorder="1" applyAlignment="1" applyProtection="1">
      <alignment horizontal="left" indent="3"/>
      <protection/>
    </xf>
    <xf numFmtId="1" fontId="5" fillId="0" borderId="61" xfId="41" applyNumberFormat="1" applyFont="1" applyFill="1" applyBorder="1" applyAlignment="1" applyProtection="1">
      <alignment horizontal="left" indent="3"/>
      <protection/>
    </xf>
    <xf numFmtId="165" fontId="0" fillId="0" borderId="61" xfId="41" applyNumberFormat="1" applyFill="1" applyBorder="1" applyAlignment="1" applyProtection="1">
      <alignment horizontal="left" indent="3"/>
      <protection/>
    </xf>
    <xf numFmtId="3" fontId="3" fillId="0" borderId="59" xfId="0" applyNumberFormat="1" applyFont="1" applyFill="1" applyBorder="1" applyAlignment="1">
      <alignment/>
    </xf>
    <xf numFmtId="0" fontId="4" fillId="0" borderId="15" xfId="0" applyFont="1" applyBorder="1" applyAlignment="1">
      <alignment horizontal="left" indent="5"/>
    </xf>
    <xf numFmtId="0" fontId="4" fillId="0" borderId="15" xfId="0" applyFont="1" applyBorder="1" applyAlignment="1">
      <alignment horizontal="left" indent="7"/>
    </xf>
    <xf numFmtId="0" fontId="4" fillId="0" borderId="15" xfId="0" applyFont="1" applyBorder="1" applyAlignment="1">
      <alignment horizontal="left" indent="1"/>
    </xf>
    <xf numFmtId="0" fontId="4" fillId="0" borderId="16" xfId="0" applyFont="1" applyFill="1" applyBorder="1" applyAlignment="1">
      <alignment/>
    </xf>
    <xf numFmtId="0" fontId="13" fillId="0" borderId="15" xfId="0" applyFont="1" applyBorder="1" applyAlignment="1">
      <alignment/>
    </xf>
    <xf numFmtId="166" fontId="3" fillId="0" borderId="15" xfId="41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166" fontId="3" fillId="0" borderId="37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166" fontId="3" fillId="0" borderId="37" xfId="41" applyNumberFormat="1" applyFont="1" applyBorder="1" applyAlignment="1">
      <alignment horizontal="center" vertical="center" wrapText="1"/>
    </xf>
    <xf numFmtId="166" fontId="3" fillId="0" borderId="59" xfId="41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vertical="top" wrapText="1"/>
    </xf>
    <xf numFmtId="0" fontId="13" fillId="0" borderId="70" xfId="0" applyFont="1" applyBorder="1" applyAlignment="1">
      <alignment vertical="top" wrapText="1"/>
    </xf>
    <xf numFmtId="0" fontId="13" fillId="0" borderId="18" xfId="0" applyFont="1" applyBorder="1" applyAlignment="1">
      <alignment/>
    </xf>
    <xf numFmtId="0" fontId="3" fillId="0" borderId="30" xfId="0" applyFont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0" xfId="0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165" fontId="0" fillId="0" borderId="0" xfId="41" applyNumberFormat="1" applyFont="1" applyAlignment="1">
      <alignment/>
    </xf>
    <xf numFmtId="0" fontId="2" fillId="0" borderId="12" xfId="0" applyFont="1" applyBorder="1" applyAlignment="1">
      <alignment horizontal="left" wrapText="1" indent="1"/>
    </xf>
    <xf numFmtId="0" fontId="2" fillId="0" borderId="29" xfId="0" applyFont="1" applyBorder="1" applyAlignment="1">
      <alignment wrapText="1"/>
    </xf>
    <xf numFmtId="0" fontId="2" fillId="0" borderId="29" xfId="0" applyFont="1" applyBorder="1" applyAlignment="1">
      <alignment horizontal="left" wrapText="1" indent="1"/>
    </xf>
    <xf numFmtId="0" fontId="3" fillId="0" borderId="67" xfId="0" applyFont="1" applyBorder="1" applyAlignment="1">
      <alignment wrapText="1"/>
    </xf>
    <xf numFmtId="1" fontId="3" fillId="0" borderId="69" xfId="41" applyNumberFormat="1" applyFont="1" applyBorder="1" applyAlignment="1">
      <alignment/>
    </xf>
    <xf numFmtId="0" fontId="3" fillId="0" borderId="12" xfId="0" applyFont="1" applyBorder="1" applyAlignment="1">
      <alignment horizontal="left" wrapText="1" indent="1"/>
    </xf>
    <xf numFmtId="0" fontId="3" fillId="0" borderId="70" xfId="0" applyFont="1" applyBorder="1" applyAlignment="1">
      <alignment horizontal="left" wrapText="1" indent="1"/>
    </xf>
    <xf numFmtId="0" fontId="2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0" xfId="0" applyFont="1" applyBorder="1" applyAlignment="1">
      <alignment wrapText="1"/>
    </xf>
    <xf numFmtId="1" fontId="2" fillId="0" borderId="0" xfId="0" applyNumberFormat="1" applyFont="1" applyAlignment="1">
      <alignment/>
    </xf>
    <xf numFmtId="165" fontId="2" fillId="0" borderId="15" xfId="41" applyNumberFormat="1" applyFont="1" applyBorder="1" applyAlignment="1">
      <alignment/>
    </xf>
    <xf numFmtId="165" fontId="2" fillId="0" borderId="20" xfId="41" applyNumberFormat="1" applyFont="1" applyBorder="1" applyAlignment="1">
      <alignment/>
    </xf>
    <xf numFmtId="165" fontId="2" fillId="0" borderId="15" xfId="41" applyNumberFormat="1" applyFont="1" applyFill="1" applyBorder="1" applyAlignment="1">
      <alignment/>
    </xf>
    <xf numFmtId="165" fontId="2" fillId="0" borderId="21" xfId="41" applyNumberFormat="1" applyFont="1" applyFill="1" applyBorder="1" applyAlignment="1">
      <alignment/>
    </xf>
    <xf numFmtId="165" fontId="2" fillId="0" borderId="22" xfId="41" applyNumberFormat="1" applyFont="1" applyFill="1" applyBorder="1" applyAlignment="1">
      <alignment/>
    </xf>
    <xf numFmtId="165" fontId="2" fillId="0" borderId="21" xfId="41" applyNumberFormat="1" applyFont="1" applyBorder="1" applyAlignment="1">
      <alignment/>
    </xf>
    <xf numFmtId="165" fontId="2" fillId="0" borderId="22" xfId="41" applyNumberFormat="1" applyFont="1" applyBorder="1" applyAlignment="1">
      <alignment/>
    </xf>
    <xf numFmtId="165" fontId="2" fillId="0" borderId="13" xfId="41" applyNumberFormat="1" applyFont="1" applyBorder="1" applyAlignment="1">
      <alignment/>
    </xf>
    <xf numFmtId="165" fontId="2" fillId="0" borderId="24" xfId="41" applyNumberFormat="1" applyFont="1" applyBorder="1" applyAlignment="1">
      <alignment/>
    </xf>
    <xf numFmtId="165" fontId="2" fillId="0" borderId="95" xfId="41" applyNumberFormat="1" applyFont="1" applyBorder="1" applyAlignment="1">
      <alignment/>
    </xf>
    <xf numFmtId="166" fontId="5" fillId="0" borderId="69" xfId="41" applyNumberFormat="1" applyFont="1" applyFill="1" applyBorder="1" applyAlignment="1">
      <alignment/>
    </xf>
    <xf numFmtId="0" fontId="3" fillId="0" borderId="69" xfId="0" applyFont="1" applyBorder="1" applyAlignment="1">
      <alignment vertical="center" wrapText="1"/>
    </xf>
    <xf numFmtId="0" fontId="12" fillId="0" borderId="29" xfId="0" applyFont="1" applyBorder="1" applyAlignment="1">
      <alignment/>
    </xf>
    <xf numFmtId="166" fontId="5" fillId="0" borderId="22" xfId="41" applyNumberFormat="1" applyFont="1" applyFill="1" applyBorder="1" applyAlignment="1">
      <alignment/>
    </xf>
    <xf numFmtId="0" fontId="3" fillId="0" borderId="30" xfId="0" applyFont="1" applyBorder="1" applyAlignment="1">
      <alignment horizontal="center" vertical="center" wrapText="1"/>
    </xf>
    <xf numFmtId="166" fontId="3" fillId="0" borderId="26" xfId="41" applyNumberFormat="1" applyFont="1" applyBorder="1" applyAlignment="1">
      <alignment horizontal="center" vertical="center" wrapText="1"/>
    </xf>
    <xf numFmtId="165" fontId="4" fillId="0" borderId="58" xfId="41" applyNumberFormat="1" applyFont="1" applyFill="1" applyBorder="1" applyAlignment="1" applyProtection="1">
      <alignment/>
      <protection/>
    </xf>
    <xf numFmtId="0" fontId="5" fillId="0" borderId="97" xfId="0" applyFont="1" applyBorder="1" applyAlignment="1">
      <alignment wrapText="1"/>
    </xf>
    <xf numFmtId="165" fontId="4" fillId="0" borderId="17" xfId="41" applyNumberFormat="1" applyFont="1" applyFill="1" applyBorder="1" applyAlignment="1" applyProtection="1">
      <alignment/>
      <protection/>
    </xf>
    <xf numFmtId="165" fontId="5" fillId="0" borderId="16" xfId="41" applyNumberFormat="1" applyFont="1" applyFill="1" applyBorder="1" applyAlignment="1" applyProtection="1">
      <alignment/>
      <protection/>
    </xf>
    <xf numFmtId="165" fontId="4" fillId="0" borderId="14" xfId="41" applyNumberFormat="1" applyFont="1" applyFill="1" applyBorder="1" applyAlignment="1" applyProtection="1">
      <alignment/>
      <protection/>
    </xf>
    <xf numFmtId="0" fontId="4" fillId="0" borderId="13" xfId="0" applyFont="1" applyBorder="1" applyAlignment="1">
      <alignment horizontal="left" wrapText="1" indent="1"/>
    </xf>
    <xf numFmtId="165" fontId="4" fillId="0" borderId="31" xfId="41" applyNumberFormat="1" applyFont="1" applyFill="1" applyBorder="1" applyAlignment="1" applyProtection="1">
      <alignment horizontal="left" wrapText="1"/>
      <protection/>
    </xf>
    <xf numFmtId="165" fontId="4" fillId="0" borderId="50" xfId="41" applyNumberFormat="1" applyFont="1" applyFill="1" applyBorder="1" applyAlignment="1" applyProtection="1">
      <alignment horizontal="left" wrapText="1"/>
      <protection/>
    </xf>
    <xf numFmtId="0" fontId="5" fillId="0" borderId="98" xfId="0" applyFont="1" applyBorder="1" applyAlignment="1">
      <alignment horizontal="center"/>
    </xf>
    <xf numFmtId="0" fontId="5" fillId="0" borderId="55" xfId="0" applyFont="1" applyBorder="1" applyAlignment="1">
      <alignment horizontal="center" wrapText="1"/>
    </xf>
    <xf numFmtId="165" fontId="5" fillId="0" borderId="21" xfId="41" applyNumberFormat="1" applyFont="1" applyFill="1" applyBorder="1" applyAlignment="1" applyProtection="1">
      <alignment/>
      <protection/>
    </xf>
    <xf numFmtId="165" fontId="5" fillId="0" borderId="99" xfId="41" applyNumberFormat="1" applyFont="1" applyFill="1" applyBorder="1" applyAlignment="1" applyProtection="1">
      <alignment/>
      <protection/>
    </xf>
    <xf numFmtId="0" fontId="5" fillId="0" borderId="100" xfId="0" applyFont="1" applyBorder="1" applyAlignment="1">
      <alignment horizontal="center"/>
    </xf>
    <xf numFmtId="0" fontId="5" fillId="0" borderId="101" xfId="0" applyFont="1" applyBorder="1" applyAlignment="1">
      <alignment horizontal="center" wrapText="1"/>
    </xf>
    <xf numFmtId="165" fontId="5" fillId="0" borderId="102" xfId="41" applyNumberFormat="1" applyFont="1" applyFill="1" applyBorder="1" applyAlignment="1" applyProtection="1">
      <alignment/>
      <protection/>
    </xf>
    <xf numFmtId="166" fontId="3" fillId="0" borderId="72" xfId="41" applyNumberFormat="1" applyFont="1" applyFill="1" applyBorder="1" applyAlignment="1">
      <alignment/>
    </xf>
    <xf numFmtId="165" fontId="3" fillId="0" borderId="27" xfId="41" applyNumberFormat="1" applyFont="1" applyBorder="1" applyAlignment="1">
      <alignment horizontal="center"/>
    </xf>
    <xf numFmtId="165" fontId="3" fillId="0" borderId="28" xfId="41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3" fillId="0" borderId="0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" fillId="0" borderId="67" xfId="0" applyFont="1" applyBorder="1" applyAlignment="1">
      <alignment horizontal="center"/>
    </xf>
    <xf numFmtId="0" fontId="2" fillId="0" borderId="71" xfId="0" applyFont="1" applyBorder="1" applyAlignment="1">
      <alignment wrapText="1"/>
    </xf>
    <xf numFmtId="166" fontId="2" fillId="0" borderId="71" xfId="41" applyNumberFormat="1" applyFont="1" applyBorder="1" applyAlignment="1">
      <alignment/>
    </xf>
    <xf numFmtId="166" fontId="2" fillId="0" borderId="71" xfId="41" applyNumberFormat="1" applyFont="1" applyFill="1" applyBorder="1" applyAlignment="1">
      <alignment/>
    </xf>
    <xf numFmtId="166" fontId="2" fillId="0" borderId="66" xfId="41" applyNumberFormat="1" applyFont="1" applyBorder="1" applyAlignment="1">
      <alignment/>
    </xf>
    <xf numFmtId="166" fontId="2" fillId="0" borderId="37" xfId="41" applyNumberFormat="1" applyFont="1" applyBorder="1" applyAlignment="1">
      <alignment/>
    </xf>
    <xf numFmtId="166" fontId="3" fillId="0" borderId="59" xfId="41" applyNumberFormat="1" applyFont="1" applyBorder="1" applyAlignment="1">
      <alignment/>
    </xf>
    <xf numFmtId="166" fontId="3" fillId="0" borderId="0" xfId="41" applyNumberFormat="1" applyFont="1" applyBorder="1" applyAlignment="1">
      <alignment/>
    </xf>
    <xf numFmtId="1" fontId="2" fillId="0" borderId="29" xfId="0" applyNumberFormat="1" applyFont="1" applyBorder="1" applyAlignment="1">
      <alignment horizontal="center" vertical="center"/>
    </xf>
    <xf numFmtId="0" fontId="2" fillId="0" borderId="21" xfId="0" applyFont="1" applyFill="1" applyBorder="1" applyAlignment="1">
      <alignment wrapText="1"/>
    </xf>
    <xf numFmtId="166" fontId="2" fillId="0" borderId="21" xfId="41" applyNumberFormat="1" applyFont="1" applyBorder="1" applyAlignment="1">
      <alignment/>
    </xf>
    <xf numFmtId="166" fontId="2" fillId="0" borderId="21" xfId="41" applyNumberFormat="1" applyFont="1" applyFill="1" applyBorder="1" applyAlignment="1">
      <alignment/>
    </xf>
    <xf numFmtId="166" fontId="2" fillId="0" borderId="16" xfId="41" applyNumberFormat="1" applyFont="1" applyBorder="1" applyAlignment="1">
      <alignment/>
    </xf>
    <xf numFmtId="166" fontId="2" fillId="0" borderId="15" xfId="41" applyNumberFormat="1" applyFont="1" applyBorder="1" applyAlignment="1">
      <alignment/>
    </xf>
    <xf numFmtId="166" fontId="3" fillId="0" borderId="20" xfId="41" applyNumberFormat="1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7" xfId="0" applyFont="1" applyBorder="1" applyAlignment="1">
      <alignment wrapText="1"/>
    </xf>
    <xf numFmtId="166" fontId="3" fillId="0" borderId="27" xfId="41" applyNumberFormat="1" applyFont="1" applyBorder="1" applyAlignment="1">
      <alignment wrapText="1"/>
    </xf>
    <xf numFmtId="166" fontId="3" fillId="0" borderId="28" xfId="41" applyNumberFormat="1" applyFont="1" applyBorder="1" applyAlignment="1">
      <alignment wrapText="1"/>
    </xf>
    <xf numFmtId="166" fontId="3" fillId="0" borderId="0" xfId="41" applyNumberFormat="1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2" fillId="0" borderId="67" xfId="0" applyFont="1" applyBorder="1" applyAlignment="1">
      <alignment horizontal="center" vertical="center" wrapText="1"/>
    </xf>
    <xf numFmtId="0" fontId="2" fillId="0" borderId="37" xfId="0" applyFont="1" applyBorder="1" applyAlignment="1">
      <alignment wrapText="1"/>
    </xf>
    <xf numFmtId="166" fontId="3" fillId="0" borderId="69" xfId="41" applyNumberFormat="1" applyFont="1" applyBorder="1" applyAlignment="1">
      <alignment/>
    </xf>
    <xf numFmtId="0" fontId="2" fillId="0" borderId="21" xfId="0" applyFont="1" applyBorder="1" applyAlignment="1">
      <alignment wrapText="1"/>
    </xf>
    <xf numFmtId="0" fontId="2" fillId="0" borderId="15" xfId="0" applyFont="1" applyBorder="1" applyAlignment="1">
      <alignment horizontal="left" wrapText="1" indent="1"/>
    </xf>
    <xf numFmtId="166" fontId="3" fillId="0" borderId="22" xfId="41" applyNumberFormat="1" applyFont="1" applyBorder="1" applyAlignment="1">
      <alignment/>
    </xf>
    <xf numFmtId="0" fontId="2" fillId="0" borderId="9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wrapText="1"/>
    </xf>
    <xf numFmtId="166" fontId="2" fillId="0" borderId="31" xfId="41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166" fontId="2" fillId="0" borderId="15" xfId="41" applyNumberFormat="1" applyFont="1" applyBorder="1" applyAlignment="1">
      <alignment horizontal="left" wrapText="1"/>
    </xf>
    <xf numFmtId="43" fontId="2" fillId="0" borderId="15" xfId="41" applyNumberFormat="1" applyFont="1" applyBorder="1" applyAlignment="1">
      <alignment/>
    </xf>
    <xf numFmtId="0" fontId="2" fillId="0" borderId="103" xfId="0" applyFont="1" applyBorder="1" applyAlignment="1">
      <alignment horizontal="center" vertical="center" wrapText="1"/>
    </xf>
    <xf numFmtId="0" fontId="3" fillId="0" borderId="9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166" fontId="2" fillId="0" borderId="13" xfId="41" applyNumberFormat="1" applyFont="1" applyBorder="1" applyAlignment="1">
      <alignment/>
    </xf>
    <xf numFmtId="166" fontId="3" fillId="0" borderId="19" xfId="41" applyNumberFormat="1" applyFont="1" applyBorder="1" applyAlignment="1">
      <alignment/>
    </xf>
    <xf numFmtId="166" fontId="3" fillId="0" borderId="0" xfId="41" applyNumberFormat="1" applyFont="1" applyFill="1" applyBorder="1" applyAlignment="1">
      <alignment/>
    </xf>
    <xf numFmtId="0" fontId="3" fillId="0" borderId="70" xfId="0" applyFont="1" applyBorder="1" applyAlignment="1">
      <alignment/>
    </xf>
    <xf numFmtId="166" fontId="3" fillId="0" borderId="18" xfId="0" applyNumberFormat="1" applyFont="1" applyBorder="1" applyAlignment="1">
      <alignment/>
    </xf>
    <xf numFmtId="166" fontId="3" fillId="0" borderId="35" xfId="41" applyNumberFormat="1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2" fillId="0" borderId="44" xfId="0" applyFont="1" applyBorder="1" applyAlignment="1">
      <alignment horizontal="left"/>
    </xf>
    <xf numFmtId="165" fontId="2" fillId="0" borderId="62" xfId="41" applyNumberFormat="1" applyFont="1" applyFill="1" applyBorder="1" applyAlignment="1" applyProtection="1">
      <alignment/>
      <protection/>
    </xf>
    <xf numFmtId="165" fontId="3" fillId="0" borderId="19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42" xfId="0" applyFont="1" applyBorder="1" applyAlignment="1">
      <alignment horizontal="left"/>
    </xf>
    <xf numFmtId="165" fontId="2" fillId="0" borderId="61" xfId="41" applyNumberFormat="1" applyFont="1" applyFill="1" applyBorder="1" applyAlignment="1" applyProtection="1">
      <alignment/>
      <protection/>
    </xf>
    <xf numFmtId="165" fontId="3" fillId="0" borderId="20" xfId="0" applyNumberFormat="1" applyFont="1" applyBorder="1" applyAlignment="1">
      <alignment/>
    </xf>
    <xf numFmtId="0" fontId="2" fillId="0" borderId="42" xfId="0" applyFont="1" applyBorder="1" applyAlignment="1">
      <alignment horizontal="left" wrapText="1"/>
    </xf>
    <xf numFmtId="0" fontId="3" fillId="0" borderId="42" xfId="0" applyFont="1" applyBorder="1" applyAlignment="1">
      <alignment horizontal="left"/>
    </xf>
    <xf numFmtId="165" fontId="3" fillId="0" borderId="61" xfId="41" applyNumberFormat="1" applyFont="1" applyFill="1" applyBorder="1" applyAlignment="1" applyProtection="1">
      <alignment/>
      <protection/>
    </xf>
    <xf numFmtId="0" fontId="2" fillId="0" borderId="70" xfId="0" applyFont="1" applyBorder="1" applyAlignment="1">
      <alignment horizontal="center"/>
    </xf>
    <xf numFmtId="0" fontId="3" fillId="0" borderId="104" xfId="0" applyFont="1" applyBorder="1" applyAlignment="1">
      <alignment/>
    </xf>
    <xf numFmtId="165" fontId="3" fillId="0" borderId="65" xfId="41" applyNumberFormat="1" applyFont="1" applyFill="1" applyBorder="1" applyAlignment="1" applyProtection="1">
      <alignment/>
      <protection/>
    </xf>
    <xf numFmtId="165" fontId="3" fillId="0" borderId="35" xfId="0" applyNumberFormat="1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3" fillId="0" borderId="32" xfId="0" applyFont="1" applyBorder="1" applyAlignment="1">
      <alignment/>
    </xf>
    <xf numFmtId="0" fontId="3" fillId="0" borderId="24" xfId="0" applyFont="1" applyBorder="1" applyAlignment="1">
      <alignment/>
    </xf>
    <xf numFmtId="166" fontId="3" fillId="0" borderId="24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1" fontId="2" fillId="0" borderId="10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66" xfId="0" applyFont="1" applyBorder="1" applyAlignment="1">
      <alignment/>
    </xf>
    <xf numFmtId="0" fontId="2" fillId="0" borderId="17" xfId="0" applyFont="1" applyBorder="1" applyAlignment="1">
      <alignment wrapText="1"/>
    </xf>
    <xf numFmtId="43" fontId="2" fillId="0" borderId="15" xfId="41" applyNumberFormat="1" applyFont="1" applyFill="1" applyBorder="1" applyAlignment="1">
      <alignment/>
    </xf>
    <xf numFmtId="43" fontId="2" fillId="0" borderId="21" xfId="41" applyNumberFormat="1" applyFont="1" applyFill="1" applyBorder="1" applyAlignment="1">
      <alignment/>
    </xf>
    <xf numFmtId="0" fontId="2" fillId="0" borderId="21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/>
    </xf>
    <xf numFmtId="166" fontId="3" fillId="0" borderId="27" xfId="0" applyNumberFormat="1" applyFont="1" applyBorder="1" applyAlignment="1">
      <alignment/>
    </xf>
    <xf numFmtId="166" fontId="3" fillId="0" borderId="28" xfId="0" applyNumberFormat="1" applyFont="1" applyBorder="1" applyAlignment="1">
      <alignment/>
    </xf>
    <xf numFmtId="166" fontId="2" fillId="0" borderId="0" xfId="41" applyNumberFormat="1" applyFont="1" applyFill="1" applyBorder="1" applyAlignment="1">
      <alignment/>
    </xf>
    <xf numFmtId="166" fontId="2" fillId="0" borderId="0" xfId="41" applyNumberFormat="1" applyFont="1" applyFill="1" applyBorder="1" applyAlignment="1">
      <alignment/>
    </xf>
    <xf numFmtId="166" fontId="3" fillId="0" borderId="0" xfId="41" applyNumberFormat="1" applyFont="1" applyFill="1" applyBorder="1" applyAlignment="1">
      <alignment/>
    </xf>
    <xf numFmtId="0" fontId="2" fillId="0" borderId="15" xfId="0" applyFont="1" applyBorder="1" applyAlignment="1">
      <alignment horizontal="left" wrapText="1" indent="2"/>
    </xf>
    <xf numFmtId="0" fontId="2" fillId="0" borderId="42" xfId="0" applyFont="1" applyBorder="1" applyAlignment="1">
      <alignment horizontal="left" indent="1"/>
    </xf>
    <xf numFmtId="165" fontId="3" fillId="0" borderId="43" xfId="41" applyNumberFormat="1" applyFont="1" applyFill="1" applyBorder="1" applyAlignment="1" applyProtection="1">
      <alignment/>
      <protection/>
    </xf>
    <xf numFmtId="166" fontId="3" fillId="0" borderId="95" xfId="0" applyNumberFormat="1" applyFont="1" applyBorder="1" applyAlignment="1">
      <alignment/>
    </xf>
    <xf numFmtId="166" fontId="2" fillId="0" borderId="69" xfId="41" applyNumberFormat="1" applyFont="1" applyFill="1" applyBorder="1" applyAlignment="1">
      <alignment/>
    </xf>
    <xf numFmtId="166" fontId="2" fillId="0" borderId="19" xfId="41" applyNumberFormat="1" applyFont="1" applyFill="1" applyBorder="1" applyAlignment="1">
      <alignment/>
    </xf>
    <xf numFmtId="165" fontId="5" fillId="0" borderId="83" xfId="41" applyNumberFormat="1" applyFont="1" applyFill="1" applyBorder="1" applyAlignment="1" applyProtection="1">
      <alignment/>
      <protection/>
    </xf>
    <xf numFmtId="0" fontId="10" fillId="0" borderId="29" xfId="0" applyFont="1" applyBorder="1" applyAlignment="1">
      <alignment horizontal="left" vertical="center" wrapText="1" indent="1"/>
    </xf>
    <xf numFmtId="0" fontId="2" fillId="0" borderId="31" xfId="0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10" fillId="0" borderId="70" xfId="0" applyFont="1" applyBorder="1" applyAlignment="1">
      <alignment horizontal="left" vertical="center" wrapText="1" indent="1"/>
    </xf>
    <xf numFmtId="0" fontId="0" fillId="0" borderId="0" xfId="0" applyFill="1" applyAlignment="1">
      <alignment/>
    </xf>
    <xf numFmtId="165" fontId="3" fillId="0" borderId="71" xfId="41" applyNumberFormat="1" applyFont="1" applyBorder="1" applyAlignment="1">
      <alignment/>
    </xf>
    <xf numFmtId="165" fontId="3" fillId="0" borderId="69" xfId="41" applyNumberFormat="1" applyFont="1" applyBorder="1" applyAlignment="1">
      <alignment/>
    </xf>
    <xf numFmtId="165" fontId="12" fillId="0" borderId="0" xfId="41" applyNumberFormat="1" applyFont="1" applyAlignment="1">
      <alignment/>
    </xf>
    <xf numFmtId="165" fontId="3" fillId="0" borderId="15" xfId="41" applyNumberFormat="1" applyFont="1" applyBorder="1" applyAlignment="1">
      <alignment/>
    </xf>
    <xf numFmtId="165" fontId="3" fillId="0" borderId="20" xfId="41" applyNumberFormat="1" applyFont="1" applyBorder="1" applyAlignment="1">
      <alignment/>
    </xf>
    <xf numFmtId="165" fontId="3" fillId="0" borderId="18" xfId="41" applyNumberFormat="1" applyFont="1" applyBorder="1" applyAlignment="1">
      <alignment/>
    </xf>
    <xf numFmtId="165" fontId="3" fillId="0" borderId="35" xfId="41" applyNumberFormat="1" applyFont="1" applyBorder="1" applyAlignment="1">
      <alignment/>
    </xf>
    <xf numFmtId="165" fontId="3" fillId="0" borderId="37" xfId="41" applyNumberFormat="1" applyFont="1" applyBorder="1" applyAlignment="1">
      <alignment/>
    </xf>
    <xf numFmtId="165" fontId="3" fillId="0" borderId="59" xfId="41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1" fontId="3" fillId="0" borderId="35" xfId="0" applyNumberFormat="1" applyFont="1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106" xfId="0" applyFont="1" applyBorder="1" applyAlignment="1">
      <alignment horizontal="center"/>
    </xf>
    <xf numFmtId="0" fontId="3" fillId="0" borderId="66" xfId="0" applyFont="1" applyBorder="1" applyAlignment="1">
      <alignment horizontal="center" vertical="center" wrapText="1"/>
    </xf>
    <xf numFmtId="0" fontId="3" fillId="0" borderId="106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07" xfId="0" applyFont="1" applyBorder="1" applyAlignment="1">
      <alignment horizontal="center" vertical="center" wrapText="1"/>
    </xf>
    <xf numFmtId="1" fontId="10" fillId="0" borderId="69" xfId="41" applyNumberFormat="1" applyFont="1" applyFill="1" applyBorder="1" applyAlignment="1">
      <alignment horizontal="center" vertical="center" wrapText="1"/>
    </xf>
    <xf numFmtId="1" fontId="10" fillId="0" borderId="77" xfId="41" applyNumberFormat="1" applyFont="1" applyFill="1" applyBorder="1" applyAlignment="1">
      <alignment horizontal="center" vertical="center" wrapText="1"/>
    </xf>
    <xf numFmtId="1" fontId="10" fillId="0" borderId="19" xfId="41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8" xfId="0" applyFont="1" applyFill="1" applyBorder="1" applyAlignment="1">
      <alignment horizontal="center" vertical="center" wrapText="1"/>
    </xf>
    <xf numFmtId="0" fontId="10" fillId="0" borderId="94" xfId="0" applyFont="1" applyFill="1" applyBorder="1" applyAlignment="1">
      <alignment horizontal="center" vertical="center" wrapText="1"/>
    </xf>
    <xf numFmtId="0" fontId="10" fillId="0" borderId="10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07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/>
    </xf>
    <xf numFmtId="0" fontId="15" fillId="0" borderId="66" xfId="0" applyFont="1" applyBorder="1" applyAlignment="1">
      <alignment horizontal="center" vertical="center" wrapText="1"/>
    </xf>
    <xf numFmtId="0" fontId="15" fillId="0" borderId="106" xfId="0" applyFont="1" applyBorder="1" applyAlignment="1">
      <alignment horizontal="center" vertical="center" wrapText="1"/>
    </xf>
    <xf numFmtId="0" fontId="15" fillId="0" borderId="88" xfId="0" applyFont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165" fontId="8" fillId="0" borderId="31" xfId="41" applyNumberFormat="1" applyFont="1" applyFill="1" applyBorder="1" applyAlignment="1">
      <alignment horizontal="center" vertical="center" wrapText="1"/>
    </xf>
    <xf numFmtId="165" fontId="8" fillId="0" borderId="24" xfId="41" applyNumberFormat="1" applyFont="1" applyFill="1" applyBorder="1" applyAlignment="1">
      <alignment horizontal="center" vertical="center" wrapText="1"/>
    </xf>
    <xf numFmtId="165" fontId="8" fillId="0" borderId="66" xfId="41" applyNumberFormat="1" applyFont="1" applyFill="1" applyBorder="1" applyAlignment="1">
      <alignment horizontal="center" vertical="center" wrapText="1"/>
    </xf>
    <xf numFmtId="165" fontId="8" fillId="0" borderId="106" xfId="41" applyNumberFormat="1" applyFont="1" applyFill="1" applyBorder="1" applyAlignment="1">
      <alignment horizontal="center" vertical="center" wrapText="1"/>
    </xf>
    <xf numFmtId="165" fontId="8" fillId="0" borderId="88" xfId="41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7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165" fontId="8" fillId="0" borderId="15" xfId="41" applyNumberFormat="1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165" fontId="8" fillId="0" borderId="16" xfId="41" applyNumberFormat="1" applyFont="1" applyFill="1" applyBorder="1" applyAlignment="1">
      <alignment horizontal="center" vertical="center" wrapText="1"/>
    </xf>
    <xf numFmtId="165" fontId="8" fillId="0" borderId="34" xfId="41" applyNumberFormat="1" applyFont="1" applyFill="1" applyBorder="1" applyAlignment="1">
      <alignment horizontal="center" vertical="center" wrapText="1"/>
    </xf>
    <xf numFmtId="165" fontId="8" fillId="0" borderId="69" xfId="41" applyNumberFormat="1" applyFont="1" applyFill="1" applyBorder="1" applyAlignment="1">
      <alignment horizontal="center" vertical="center" wrapText="1"/>
    </xf>
    <xf numFmtId="165" fontId="8" fillId="0" borderId="77" xfId="41" applyNumberFormat="1" applyFont="1" applyFill="1" applyBorder="1" applyAlignment="1">
      <alignment horizontal="center" vertical="center" wrapText="1"/>
    </xf>
    <xf numFmtId="165" fontId="8" fillId="0" borderId="95" xfId="41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1" fontId="15" fillId="0" borderId="69" xfId="41" applyNumberFormat="1" applyFont="1" applyFill="1" applyBorder="1" applyAlignment="1">
      <alignment horizontal="center" vertical="center" wrapText="1"/>
    </xf>
    <xf numFmtId="1" fontId="15" fillId="0" borderId="77" xfId="41" applyNumberFormat="1" applyFont="1" applyFill="1" applyBorder="1" applyAlignment="1">
      <alignment horizontal="center" vertical="center" wrapText="1"/>
    </xf>
    <xf numFmtId="1" fontId="15" fillId="0" borderId="19" xfId="41" applyNumberFormat="1" applyFont="1" applyFill="1" applyBorder="1" applyAlignment="1">
      <alignment horizontal="center" vertical="center" wrapText="1"/>
    </xf>
    <xf numFmtId="0" fontId="10" fillId="0" borderId="66" xfId="0" applyFont="1" applyBorder="1" applyAlignment="1">
      <alignment horizontal="center"/>
    </xf>
    <xf numFmtId="0" fontId="10" fillId="0" borderId="106" xfId="0" applyFont="1" applyBorder="1" applyAlignment="1">
      <alignment horizontal="center"/>
    </xf>
    <xf numFmtId="0" fontId="10" fillId="0" borderId="88" xfId="0" applyFont="1" applyBorder="1" applyAlignment="1">
      <alignment horizontal="center"/>
    </xf>
    <xf numFmtId="0" fontId="10" fillId="0" borderId="68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8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15" fillId="0" borderId="67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0" fillId="0" borderId="107" xfId="0" applyBorder="1" applyAlignment="1">
      <alignment/>
    </xf>
    <xf numFmtId="0" fontId="0" fillId="0" borderId="36" xfId="0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/>
    </xf>
    <xf numFmtId="0" fontId="2" fillId="0" borderId="11" xfId="0" applyFont="1" applyBorder="1" applyAlignment="1">
      <alignment/>
    </xf>
    <xf numFmtId="0" fontId="15" fillId="0" borderId="66" xfId="0" applyFont="1" applyBorder="1" applyAlignment="1">
      <alignment horizontal="center" vertical="center"/>
    </xf>
    <xf numFmtId="0" fontId="15" fillId="0" borderId="106" xfId="0" applyFont="1" applyBorder="1" applyAlignment="1">
      <alignment horizontal="center" vertical="center"/>
    </xf>
    <xf numFmtId="0" fontId="15" fillId="0" borderId="88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 wrapText="1"/>
    </xf>
    <xf numFmtId="0" fontId="2" fillId="0" borderId="107" xfId="0" applyFont="1" applyBorder="1" applyAlignment="1">
      <alignment/>
    </xf>
    <xf numFmtId="0" fontId="2" fillId="0" borderId="36" xfId="0" applyFont="1" applyBorder="1" applyAlignment="1">
      <alignment/>
    </xf>
    <xf numFmtId="0" fontId="15" fillId="0" borderId="66" xfId="0" applyFont="1" applyBorder="1" applyAlignment="1">
      <alignment horizontal="center" wrapText="1"/>
    </xf>
    <xf numFmtId="0" fontId="15" fillId="0" borderId="88" xfId="0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0" fontId="10" fillId="0" borderId="110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0" fontId="10" fillId="0" borderId="78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46" xfId="0" applyFont="1" applyBorder="1" applyAlignment="1">
      <alignment horizontal="left" wrapText="1"/>
    </xf>
    <xf numFmtId="0" fontId="5" fillId="0" borderId="56" xfId="0" applyFont="1" applyBorder="1" applyAlignment="1">
      <alignment horizontal="left" wrapText="1"/>
    </xf>
    <xf numFmtId="0" fontId="5" fillId="0" borderId="111" xfId="0" applyFont="1" applyBorder="1" applyAlignment="1">
      <alignment horizontal="left" wrapText="1"/>
    </xf>
    <xf numFmtId="0" fontId="5" fillId="0" borderId="58" xfId="0" applyFont="1" applyBorder="1" applyAlignment="1">
      <alignment horizontal="left" wrapText="1"/>
    </xf>
    <xf numFmtId="0" fontId="5" fillId="0" borderId="112" xfId="0" applyFont="1" applyBorder="1" applyAlignment="1">
      <alignment horizontal="left" wrapText="1"/>
    </xf>
    <xf numFmtId="0" fontId="5" fillId="0" borderId="86" xfId="0" applyFont="1" applyBorder="1" applyAlignment="1">
      <alignment horizontal="left" wrapText="1"/>
    </xf>
    <xf numFmtId="0" fontId="5" fillId="0" borderId="54" xfId="0" applyFont="1" applyBorder="1" applyAlignment="1">
      <alignment horizontal="left" wrapText="1"/>
    </xf>
    <xf numFmtId="0" fontId="5" fillId="0" borderId="113" xfId="0" applyFont="1" applyBorder="1" applyAlignment="1">
      <alignment horizontal="left" wrapText="1"/>
    </xf>
    <xf numFmtId="0" fontId="5" fillId="0" borderId="62" xfId="0" applyFont="1" applyBorder="1" applyAlignment="1">
      <alignment horizontal="left" wrapText="1"/>
    </xf>
    <xf numFmtId="0" fontId="5" fillId="0" borderId="54" xfId="0" applyFont="1" applyBorder="1" applyAlignment="1">
      <alignment horizontal="left"/>
    </xf>
    <xf numFmtId="0" fontId="5" fillId="0" borderId="61" xfId="0" applyFont="1" applyBorder="1" applyAlignment="1">
      <alignment horizontal="left"/>
    </xf>
    <xf numFmtId="0" fontId="5" fillId="0" borderId="114" xfId="0" applyFont="1" applyBorder="1" applyAlignment="1">
      <alignment horizontal="left" wrapText="1"/>
    </xf>
    <xf numFmtId="0" fontId="5" fillId="0" borderId="115" xfId="0" applyFont="1" applyBorder="1" applyAlignment="1">
      <alignment horizontal="left" wrapText="1"/>
    </xf>
    <xf numFmtId="0" fontId="5" fillId="0" borderId="57" xfId="0" applyFont="1" applyBorder="1" applyAlignment="1">
      <alignment horizontal="left"/>
    </xf>
    <xf numFmtId="0" fontId="3" fillId="0" borderId="10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/>
    </xf>
    <xf numFmtId="0" fontId="3" fillId="0" borderId="106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95" xfId="0" applyFont="1" applyBorder="1" applyAlignment="1">
      <alignment/>
    </xf>
    <xf numFmtId="0" fontId="2" fillId="0" borderId="2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left"/>
    </xf>
    <xf numFmtId="0" fontId="3" fillId="0" borderId="108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166" fontId="2" fillId="33" borderId="15" xfId="41" applyNumberFormat="1" applyFont="1" applyFill="1" applyBorder="1" applyAlignment="1">
      <alignment/>
    </xf>
    <xf numFmtId="166" fontId="2" fillId="33" borderId="20" xfId="41" applyNumberFormat="1" applyFont="1" applyFill="1" applyBorder="1" applyAlignment="1">
      <alignment/>
    </xf>
    <xf numFmtId="166" fontId="2" fillId="33" borderId="13" xfId="41" applyNumberFormat="1" applyFont="1" applyFill="1" applyBorder="1" applyAlignment="1">
      <alignment/>
    </xf>
    <xf numFmtId="166" fontId="2" fillId="33" borderId="18" xfId="41" applyNumberFormat="1" applyFont="1" applyFill="1" applyBorder="1" applyAlignment="1">
      <alignment/>
    </xf>
    <xf numFmtId="165" fontId="3" fillId="33" borderId="89" xfId="41" applyNumberFormat="1" applyFont="1" applyFill="1" applyBorder="1" applyAlignment="1">
      <alignment horizontal="left" vertical="center" wrapText="1"/>
    </xf>
    <xf numFmtId="165" fontId="3" fillId="33" borderId="15" xfId="41" applyNumberFormat="1" applyFont="1" applyFill="1" applyBorder="1" applyAlignment="1">
      <alignment horizontal="left" vertical="center" wrapText="1"/>
    </xf>
    <xf numFmtId="165" fontId="3" fillId="33" borderId="15" xfId="41" applyNumberFormat="1" applyFont="1" applyFill="1" applyBorder="1" applyAlignment="1">
      <alignment vertical="center" wrapText="1"/>
    </xf>
    <xf numFmtId="166" fontId="3" fillId="33" borderId="15" xfId="41" applyNumberFormat="1" applyFont="1" applyFill="1" applyBorder="1" applyAlignment="1">
      <alignment/>
    </xf>
    <xf numFmtId="166" fontId="3" fillId="33" borderId="13" xfId="41" applyNumberFormat="1" applyFont="1" applyFill="1" applyBorder="1" applyAlignment="1">
      <alignment/>
    </xf>
    <xf numFmtId="166" fontId="3" fillId="33" borderId="71" xfId="41" applyNumberFormat="1" applyFont="1" applyFill="1" applyBorder="1" applyAlignment="1">
      <alignment/>
    </xf>
    <xf numFmtId="1" fontId="2" fillId="33" borderId="21" xfId="41" applyNumberFormat="1" applyFont="1" applyFill="1" applyBorder="1" applyAlignment="1">
      <alignment/>
    </xf>
    <xf numFmtId="1" fontId="2" fillId="33" borderId="15" xfId="41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165" fontId="2" fillId="33" borderId="13" xfId="41" applyNumberFormat="1" applyFont="1" applyFill="1" applyBorder="1" applyAlignment="1">
      <alignment/>
    </xf>
    <xf numFmtId="165" fontId="2" fillId="33" borderId="15" xfId="41" applyNumberFormat="1" applyFont="1" applyFill="1" applyBorder="1" applyAlignment="1">
      <alignment/>
    </xf>
    <xf numFmtId="165" fontId="2" fillId="33" borderId="20" xfId="41" applyNumberFormat="1" applyFont="1" applyFill="1" applyBorder="1" applyAlignment="1">
      <alignment/>
    </xf>
    <xf numFmtId="165" fontId="2" fillId="33" borderId="19" xfId="41" applyNumberFormat="1" applyFont="1" applyFill="1" applyBorder="1" applyAlignment="1">
      <alignment/>
    </xf>
    <xf numFmtId="165" fontId="2" fillId="33" borderId="21" xfId="41" applyNumberFormat="1" applyFont="1" applyFill="1" applyBorder="1" applyAlignment="1">
      <alignment/>
    </xf>
    <xf numFmtId="165" fontId="2" fillId="33" borderId="22" xfId="41" applyNumberFormat="1" applyFont="1" applyFill="1" applyBorder="1" applyAlignment="1">
      <alignment/>
    </xf>
    <xf numFmtId="166" fontId="4" fillId="33" borderId="14" xfId="41" applyNumberFormat="1" applyFont="1" applyFill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" xfId="35"/>
    <cellStyle name="Címsor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B4">
      <selection activeCell="I14" sqref="I14:I17"/>
    </sheetView>
  </sheetViews>
  <sheetFormatPr defaultColWidth="9.140625" defaultRowHeight="12.75"/>
  <cols>
    <col min="1" max="1" width="37.8515625" style="74" customWidth="1"/>
    <col min="2" max="2" width="11.57421875" style="67" customWidth="1"/>
    <col min="3" max="3" width="11.421875" style="67" customWidth="1"/>
    <col min="4" max="4" width="12.00390625" style="67" customWidth="1"/>
    <col min="5" max="5" width="37.00390625" style="67" customWidth="1"/>
    <col min="6" max="6" width="13.421875" style="75" customWidth="1"/>
    <col min="7" max="7" width="11.00390625" style="75" customWidth="1"/>
    <col min="8" max="8" width="12.00390625" style="75" bestFit="1" customWidth="1"/>
    <col min="9" max="9" width="16.421875" style="75" customWidth="1"/>
    <col min="10" max="16384" width="9.140625" style="67" customWidth="1"/>
  </cols>
  <sheetData>
    <row r="1" spans="1:11" ht="46.5" customHeight="1" thickBot="1">
      <c r="A1" s="64" t="s">
        <v>66</v>
      </c>
      <c r="B1" s="65" t="s">
        <v>276</v>
      </c>
      <c r="C1" s="65" t="s">
        <v>275</v>
      </c>
      <c r="D1" s="65" t="s">
        <v>276</v>
      </c>
      <c r="E1" s="65" t="s">
        <v>67</v>
      </c>
      <c r="F1" s="542" t="s">
        <v>276</v>
      </c>
      <c r="G1" s="316" t="s">
        <v>275</v>
      </c>
      <c r="H1" s="156" t="s">
        <v>276</v>
      </c>
      <c r="I1" s="303"/>
      <c r="J1" s="66"/>
      <c r="K1" s="66"/>
    </row>
    <row r="2" spans="1:11" ht="15">
      <c r="A2" s="500" t="s">
        <v>68</v>
      </c>
      <c r="B2" s="501"/>
      <c r="C2" s="501"/>
      <c r="D2" s="501"/>
      <c r="E2" s="502" t="s">
        <v>69</v>
      </c>
      <c r="F2" s="503"/>
      <c r="G2" s="503"/>
      <c r="H2" s="504"/>
      <c r="I2" s="303"/>
      <c r="J2" s="66"/>
      <c r="K2" s="66"/>
    </row>
    <row r="3" spans="1:11" ht="13.5">
      <c r="A3" s="68" t="s">
        <v>82</v>
      </c>
      <c r="B3" s="158">
        <v>936100</v>
      </c>
      <c r="C3" s="158">
        <v>0</v>
      </c>
      <c r="D3" s="158">
        <f>SUM(B3:C3)</f>
        <v>936100</v>
      </c>
      <c r="E3" s="158" t="s">
        <v>70</v>
      </c>
      <c r="F3" s="311">
        <v>862761</v>
      </c>
      <c r="G3" s="824">
        <v>28500</v>
      </c>
      <c r="H3" s="825">
        <f>SUM(F3:G3)</f>
        <v>891261</v>
      </c>
      <c r="I3" s="304"/>
      <c r="J3" s="66"/>
      <c r="K3" s="66"/>
    </row>
    <row r="4" spans="1:11" ht="13.5">
      <c r="A4" s="69" t="s">
        <v>429</v>
      </c>
      <c r="B4" s="159">
        <v>942093</v>
      </c>
      <c r="C4" s="159">
        <v>314034</v>
      </c>
      <c r="D4" s="158">
        <f aca="true" t="shared" si="0" ref="D4:D10">SUM(B4:C4)</f>
        <v>1256127</v>
      </c>
      <c r="E4" s="159" t="s">
        <v>330</v>
      </c>
      <c r="F4" s="311">
        <v>232997</v>
      </c>
      <c r="G4" s="824">
        <v>6358</v>
      </c>
      <c r="H4" s="825">
        <f aca="true" t="shared" si="1" ref="H4:H12">SUM(F4:G4)</f>
        <v>239355</v>
      </c>
      <c r="I4" s="304"/>
      <c r="J4" s="66"/>
      <c r="K4" s="66"/>
    </row>
    <row r="5" spans="1:11" ht="13.5">
      <c r="A5" s="69" t="s">
        <v>83</v>
      </c>
      <c r="B5" s="159">
        <v>622702</v>
      </c>
      <c r="C5" s="159">
        <v>34908</v>
      </c>
      <c r="D5" s="158">
        <f t="shared" si="0"/>
        <v>657610</v>
      </c>
      <c r="E5" s="159" t="s">
        <v>89</v>
      </c>
      <c r="F5" s="311">
        <v>1301268</v>
      </c>
      <c r="G5" s="824">
        <v>108485</v>
      </c>
      <c r="H5" s="825">
        <f t="shared" si="1"/>
        <v>1409753</v>
      </c>
      <c r="I5" s="304"/>
      <c r="J5" s="66"/>
      <c r="K5" s="66"/>
    </row>
    <row r="6" spans="1:11" ht="13.5">
      <c r="A6" s="69" t="s">
        <v>84</v>
      </c>
      <c r="B6" s="159">
        <v>150034</v>
      </c>
      <c r="C6" s="159">
        <v>32592</v>
      </c>
      <c r="D6" s="158">
        <f t="shared" si="0"/>
        <v>182626</v>
      </c>
      <c r="E6" s="159" t="s">
        <v>71</v>
      </c>
      <c r="F6" s="311">
        <v>12945</v>
      </c>
      <c r="G6" s="824">
        <v>42759</v>
      </c>
      <c r="H6" s="825">
        <f t="shared" si="1"/>
        <v>55704</v>
      </c>
      <c r="I6" s="304"/>
      <c r="J6" s="66"/>
      <c r="K6" s="66"/>
    </row>
    <row r="7" spans="1:11" ht="13.5">
      <c r="A7" s="69" t="s">
        <v>85</v>
      </c>
      <c r="B7" s="159">
        <v>8500</v>
      </c>
      <c r="C7" s="159">
        <v>447</v>
      </c>
      <c r="D7" s="158">
        <f t="shared" si="0"/>
        <v>8947</v>
      </c>
      <c r="E7" s="159" t="s">
        <v>72</v>
      </c>
      <c r="F7" s="311">
        <v>69659</v>
      </c>
      <c r="G7" s="824">
        <v>997</v>
      </c>
      <c r="H7" s="825">
        <f t="shared" si="1"/>
        <v>70656</v>
      </c>
      <c r="I7" s="304"/>
      <c r="J7" s="66"/>
      <c r="K7" s="66"/>
    </row>
    <row r="8" spans="1:11" ht="13.5">
      <c r="A8" s="69" t="s">
        <v>86</v>
      </c>
      <c r="B8" s="161">
        <v>59324</v>
      </c>
      <c r="C8" s="161">
        <v>0</v>
      </c>
      <c r="D8" s="158">
        <f t="shared" si="0"/>
        <v>59324</v>
      </c>
      <c r="E8" s="159" t="s">
        <v>73</v>
      </c>
      <c r="F8" s="311">
        <v>0</v>
      </c>
      <c r="G8" s="824">
        <v>0</v>
      </c>
      <c r="H8" s="825">
        <f t="shared" si="1"/>
        <v>0</v>
      </c>
      <c r="I8" s="304"/>
      <c r="J8" s="66"/>
      <c r="K8" s="66"/>
    </row>
    <row r="9" spans="1:11" ht="13.5">
      <c r="A9" s="69" t="s">
        <v>436</v>
      </c>
      <c r="B9" s="159">
        <v>50930</v>
      </c>
      <c r="C9" s="159">
        <v>0</v>
      </c>
      <c r="D9" s="158">
        <f t="shared" si="0"/>
        <v>50930</v>
      </c>
      <c r="E9" s="159" t="s">
        <v>74</v>
      </c>
      <c r="F9" s="311">
        <v>48654</v>
      </c>
      <c r="G9" s="824">
        <v>40587</v>
      </c>
      <c r="H9" s="825">
        <f t="shared" si="1"/>
        <v>89241</v>
      </c>
      <c r="I9" s="304"/>
      <c r="J9" s="66"/>
      <c r="K9" s="66"/>
    </row>
    <row r="10" spans="1:11" ht="13.5">
      <c r="A10" s="69" t="s">
        <v>87</v>
      </c>
      <c r="B10" s="159">
        <v>0</v>
      </c>
      <c r="C10" s="159">
        <v>0</v>
      </c>
      <c r="D10" s="159">
        <f t="shared" si="0"/>
        <v>0</v>
      </c>
      <c r="E10" s="159" t="s">
        <v>75</v>
      </c>
      <c r="F10" s="311">
        <v>144772</v>
      </c>
      <c r="G10" s="311">
        <v>2160</v>
      </c>
      <c r="H10" s="160">
        <f t="shared" si="1"/>
        <v>146932</v>
      </c>
      <c r="I10" s="304"/>
      <c r="J10" s="66"/>
      <c r="K10" s="66"/>
    </row>
    <row r="11" spans="1:11" ht="15">
      <c r="A11" s="71" t="s">
        <v>78</v>
      </c>
      <c r="B11" s="162">
        <f>SUM(B3:B10)</f>
        <v>2769683</v>
      </c>
      <c r="C11" s="162">
        <f>SUM(C3:C10)</f>
        <v>381981</v>
      </c>
      <c r="D11" s="162">
        <f>SUM(D3:D10)</f>
        <v>3151664</v>
      </c>
      <c r="E11" s="159" t="s">
        <v>90</v>
      </c>
      <c r="F11" s="311">
        <v>89750</v>
      </c>
      <c r="G11" s="311">
        <v>89750</v>
      </c>
      <c r="H11" s="160">
        <f t="shared" si="1"/>
        <v>179500</v>
      </c>
      <c r="I11" s="304"/>
      <c r="J11" s="66"/>
      <c r="K11" s="66"/>
    </row>
    <row r="12" spans="1:11" ht="15">
      <c r="A12" s="71"/>
      <c r="B12" s="162"/>
      <c r="C12" s="162"/>
      <c r="D12" s="162"/>
      <c r="E12" s="159" t="s">
        <v>335</v>
      </c>
      <c r="F12" s="311">
        <v>17000</v>
      </c>
      <c r="G12" s="311">
        <v>0</v>
      </c>
      <c r="H12" s="160">
        <f t="shared" si="1"/>
        <v>17000</v>
      </c>
      <c r="I12" s="304"/>
      <c r="J12" s="66"/>
      <c r="K12" s="66"/>
    </row>
    <row r="13" spans="1:11" ht="15">
      <c r="A13" s="505"/>
      <c r="B13" s="498"/>
      <c r="C13" s="498"/>
      <c r="D13" s="498"/>
      <c r="E13" s="163" t="s">
        <v>76</v>
      </c>
      <c r="F13" s="312">
        <f>SUM(F3:F12)</f>
        <v>2779806</v>
      </c>
      <c r="G13" s="312">
        <f>SUM(G3:G12)</f>
        <v>319596</v>
      </c>
      <c r="H13" s="486">
        <f>SUM(H3:H12)</f>
        <v>3099402</v>
      </c>
      <c r="I13" s="305"/>
      <c r="J13" s="66"/>
      <c r="K13" s="66"/>
    </row>
    <row r="14" spans="1:11" ht="15">
      <c r="A14" s="468" t="s">
        <v>79</v>
      </c>
      <c r="B14" s="159"/>
      <c r="C14" s="159"/>
      <c r="D14" s="159"/>
      <c r="E14" s="163"/>
      <c r="F14" s="313"/>
      <c r="G14" s="313"/>
      <c r="H14" s="164"/>
      <c r="I14" s="306"/>
      <c r="J14" s="66"/>
      <c r="K14" s="66"/>
    </row>
    <row r="15" spans="1:12" ht="15">
      <c r="A15" s="469" t="s">
        <v>430</v>
      </c>
      <c r="B15" s="161">
        <v>290707</v>
      </c>
      <c r="C15" s="161">
        <v>-67392</v>
      </c>
      <c r="D15" s="161">
        <f aca="true" t="shared" si="2" ref="D15:D21">SUM(B15:C15)</f>
        <v>223315</v>
      </c>
      <c r="E15" s="165" t="s">
        <v>77</v>
      </c>
      <c r="F15" s="314"/>
      <c r="G15" s="314"/>
      <c r="H15" s="166"/>
      <c r="I15" s="307"/>
      <c r="J15" s="66"/>
      <c r="K15" s="167"/>
      <c r="L15" s="168"/>
    </row>
    <row r="16" spans="1:12" ht="13.5">
      <c r="A16" s="69" t="s">
        <v>429</v>
      </c>
      <c r="B16" s="159">
        <v>289</v>
      </c>
      <c r="C16" s="159">
        <v>226</v>
      </c>
      <c r="D16" s="159">
        <f t="shared" si="2"/>
        <v>515</v>
      </c>
      <c r="E16" s="159" t="s">
        <v>91</v>
      </c>
      <c r="F16" s="311">
        <v>743123</v>
      </c>
      <c r="G16" s="311">
        <v>-7926</v>
      </c>
      <c r="H16" s="160">
        <f>SUM(F16:G16)</f>
        <v>735197</v>
      </c>
      <c r="I16" s="304"/>
      <c r="J16" s="66"/>
      <c r="K16" s="167"/>
      <c r="L16" s="168"/>
    </row>
    <row r="17" spans="1:11" ht="13.5">
      <c r="A17" s="69" t="s">
        <v>431</v>
      </c>
      <c r="B17" s="159">
        <v>529554</v>
      </c>
      <c r="C17" s="159">
        <v>693</v>
      </c>
      <c r="D17" s="161">
        <f t="shared" si="2"/>
        <v>530247</v>
      </c>
      <c r="E17" s="159" t="s">
        <v>243</v>
      </c>
      <c r="F17" s="311">
        <v>19582</v>
      </c>
      <c r="G17" s="311">
        <v>14710</v>
      </c>
      <c r="H17" s="160">
        <f aca="true" t="shared" si="3" ref="H17:H22">SUM(F17:G17)</f>
        <v>34292</v>
      </c>
      <c r="I17" s="304"/>
      <c r="J17" s="66"/>
      <c r="K17" s="66"/>
    </row>
    <row r="18" spans="1:11" ht="13.5">
      <c r="A18" s="69" t="s">
        <v>432</v>
      </c>
      <c r="B18" s="159">
        <v>0</v>
      </c>
      <c r="C18" s="159">
        <v>0</v>
      </c>
      <c r="D18" s="161">
        <f t="shared" si="2"/>
        <v>0</v>
      </c>
      <c r="E18" s="159" t="s">
        <v>244</v>
      </c>
      <c r="F18" s="311">
        <v>27466</v>
      </c>
      <c r="G18" s="311">
        <v>6611</v>
      </c>
      <c r="H18" s="160">
        <f t="shared" si="3"/>
        <v>34077</v>
      </c>
      <c r="I18" s="304"/>
      <c r="J18" s="66"/>
      <c r="K18" s="66"/>
    </row>
    <row r="19" spans="1:11" ht="13.5">
      <c r="A19" s="69" t="s">
        <v>433</v>
      </c>
      <c r="B19" s="159">
        <v>22557</v>
      </c>
      <c r="C19" s="159">
        <v>0</v>
      </c>
      <c r="D19" s="161">
        <f t="shared" si="2"/>
        <v>22557</v>
      </c>
      <c r="E19" s="159" t="s">
        <v>181</v>
      </c>
      <c r="F19" s="311">
        <v>18221</v>
      </c>
      <c r="G19" s="311">
        <v>748</v>
      </c>
      <c r="H19" s="160">
        <f t="shared" si="3"/>
        <v>18969</v>
      </c>
      <c r="I19" s="304"/>
      <c r="J19" s="66"/>
      <c r="K19" s="66"/>
    </row>
    <row r="20" spans="1:11" ht="13.5">
      <c r="A20" s="69" t="s">
        <v>434</v>
      </c>
      <c r="B20" s="159">
        <v>182179</v>
      </c>
      <c r="C20" s="159">
        <v>0</v>
      </c>
      <c r="D20" s="161">
        <f t="shared" si="2"/>
        <v>182179</v>
      </c>
      <c r="E20" s="161" t="s">
        <v>182</v>
      </c>
      <c r="F20" s="311">
        <v>176538</v>
      </c>
      <c r="G20" s="311">
        <v>-21654</v>
      </c>
      <c r="H20" s="160">
        <f t="shared" si="3"/>
        <v>154884</v>
      </c>
      <c r="I20" s="304"/>
      <c r="J20" s="66"/>
      <c r="K20" s="66"/>
    </row>
    <row r="21" spans="1:11" ht="13.5">
      <c r="A21" s="69" t="s">
        <v>435</v>
      </c>
      <c r="B21" s="159">
        <v>2000</v>
      </c>
      <c r="C21" s="159">
        <v>0</v>
      </c>
      <c r="D21" s="161">
        <f t="shared" si="2"/>
        <v>2000</v>
      </c>
      <c r="E21" s="159" t="s">
        <v>183</v>
      </c>
      <c r="F21" s="311">
        <v>17705</v>
      </c>
      <c r="G21" s="311">
        <v>0</v>
      </c>
      <c r="H21" s="160">
        <f t="shared" si="3"/>
        <v>17705</v>
      </c>
      <c r="I21" s="304"/>
      <c r="J21" s="66"/>
      <c r="K21" s="66"/>
    </row>
    <row r="22" spans="1:11" ht="15">
      <c r="A22" s="71" t="s">
        <v>88</v>
      </c>
      <c r="B22" s="499">
        <f>SUM(B15:B21)</f>
        <v>1027286</v>
      </c>
      <c r="C22" s="499">
        <f>SUM(C15:C21)</f>
        <v>-66473</v>
      </c>
      <c r="D22" s="499">
        <f>SUM(D15:D21)</f>
        <v>960813</v>
      </c>
      <c r="E22" s="70" t="s">
        <v>184</v>
      </c>
      <c r="F22" s="315">
        <v>14528</v>
      </c>
      <c r="G22" s="315">
        <v>3423</v>
      </c>
      <c r="H22" s="160">
        <f t="shared" si="3"/>
        <v>17951</v>
      </c>
      <c r="I22" s="308"/>
      <c r="J22" s="66"/>
      <c r="K22" s="66"/>
    </row>
    <row r="23" spans="1:11" ht="17.25" customHeight="1" thickBot="1">
      <c r="A23" s="506"/>
      <c r="B23" s="507"/>
      <c r="C23" s="507"/>
      <c r="D23" s="507"/>
      <c r="E23" s="320" t="s">
        <v>80</v>
      </c>
      <c r="F23" s="321">
        <f>SUM(F16:F22)</f>
        <v>1017163</v>
      </c>
      <c r="G23" s="321">
        <f>SUM(G16:G22)</f>
        <v>-4088</v>
      </c>
      <c r="H23" s="487">
        <f>SUM(H16:H22)</f>
        <v>1013075</v>
      </c>
      <c r="I23" s="309"/>
      <c r="J23" s="66"/>
      <c r="K23" s="66"/>
    </row>
    <row r="24" spans="1:11" s="73" customFormat="1" ht="15.75" thickBot="1">
      <c r="A24" s="317" t="s">
        <v>81</v>
      </c>
      <c r="B24" s="318">
        <f>SUM(B11+B22)</f>
        <v>3796969</v>
      </c>
      <c r="C24" s="318">
        <f>SUM(C11+C22)</f>
        <v>315508</v>
      </c>
      <c r="D24" s="318">
        <f>SUM(D11+D22)</f>
        <v>4112477</v>
      </c>
      <c r="E24" s="319" t="s">
        <v>81</v>
      </c>
      <c r="F24" s="319">
        <f>SUM(F13+F23)</f>
        <v>3796969</v>
      </c>
      <c r="G24" s="319">
        <f>SUM(G13+G23)</f>
        <v>315508</v>
      </c>
      <c r="H24" s="488">
        <f>SUM(H13+H23)</f>
        <v>4112477</v>
      </c>
      <c r="I24" s="310"/>
      <c r="J24" s="72"/>
      <c r="K24" s="72"/>
    </row>
    <row r="26" ht="12.75">
      <c r="E26" s="215"/>
    </row>
  </sheetData>
  <sheetProtection/>
  <printOptions/>
  <pageMargins left="0.35433070866141736" right="0.15748031496062992" top="1.141732283464567" bottom="0.7480314960629921" header="0.31496062992125984" footer="0.31496062992125984"/>
  <pageSetup horizontalDpi="600" verticalDpi="600" orientation="landscape" paperSize="9" scale="90" r:id="rId1"/>
  <headerFooter>
    <oddHeader>&amp;C&amp;"Book Antiqua,Félkövér"&amp;11Keszthely Város Önkormányzata
költségvetési mérlege közgazdasági tagolásban
2013. év&amp;R&amp;"Book Antiqua,Félkövér"1. sz. melléklet
ezer Ft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selection activeCell="K46" sqref="K46"/>
    </sheetView>
  </sheetViews>
  <sheetFormatPr defaultColWidth="9.140625" defaultRowHeight="12.75"/>
  <cols>
    <col min="1" max="1" width="5.28125" style="133" customWidth="1"/>
    <col min="2" max="2" width="45.57421875" style="134" customWidth="1"/>
    <col min="3" max="3" width="13.140625" style="42" bestFit="1" customWidth="1"/>
    <col min="4" max="4" width="11.00390625" style="42" customWidth="1"/>
    <col min="5" max="5" width="12.28125" style="42" customWidth="1"/>
    <col min="6" max="6" width="12.140625" style="3" bestFit="1" customWidth="1"/>
    <col min="7" max="7" width="12.28125" style="3" bestFit="1" customWidth="1"/>
    <col min="8" max="15" width="9.140625" style="3" customWidth="1"/>
    <col min="16" max="16" width="9.140625" style="54" customWidth="1"/>
    <col min="17" max="16384" width="9.140625" style="3" customWidth="1"/>
  </cols>
  <sheetData>
    <row r="1" spans="1:7" ht="45.75" thickBot="1">
      <c r="A1" s="109" t="s">
        <v>30</v>
      </c>
      <c r="B1" s="194" t="s">
        <v>136</v>
      </c>
      <c r="C1" s="185" t="s">
        <v>276</v>
      </c>
      <c r="D1" s="185" t="s">
        <v>275</v>
      </c>
      <c r="E1" s="361" t="s">
        <v>276</v>
      </c>
      <c r="F1" s="185" t="s">
        <v>218</v>
      </c>
      <c r="G1" s="187" t="s">
        <v>219</v>
      </c>
    </row>
    <row r="2" spans="1:7" ht="16.5" customHeight="1">
      <c r="A2" s="774" t="s">
        <v>147</v>
      </c>
      <c r="B2" s="775"/>
      <c r="C2" s="775"/>
      <c r="D2" s="216"/>
      <c r="E2" s="216"/>
      <c r="F2" s="183"/>
      <c r="G2" s="365"/>
    </row>
    <row r="3" spans="1:7" s="54" customFormat="1" ht="16.5">
      <c r="A3" s="46"/>
      <c r="B3" s="363"/>
      <c r="C3" s="364"/>
      <c r="D3" s="364"/>
      <c r="E3" s="364"/>
      <c r="F3" s="47"/>
      <c r="G3" s="189"/>
    </row>
    <row r="4" spans="1:7" s="54" customFormat="1" ht="15">
      <c r="A4" s="121">
        <v>1</v>
      </c>
      <c r="B4" s="118" t="s">
        <v>137</v>
      </c>
      <c r="C4" s="197">
        <f>SUM(C5:C8)</f>
        <v>612475</v>
      </c>
      <c r="D4" s="197">
        <f>SUM(D5:D8)</f>
        <v>0</v>
      </c>
      <c r="E4" s="197">
        <f>SUM(E5:E8)</f>
        <v>612475</v>
      </c>
      <c r="F4" s="196">
        <f>SUM(F5:F8)</f>
        <v>0</v>
      </c>
      <c r="G4" s="115">
        <f>E4-F4</f>
        <v>612475</v>
      </c>
    </row>
    <row r="5" spans="1:7" s="54" customFormat="1" ht="33">
      <c r="A5" s="111"/>
      <c r="B5" s="116" t="s">
        <v>367</v>
      </c>
      <c r="C5" s="195">
        <v>150</v>
      </c>
      <c r="D5" s="195"/>
      <c r="E5" s="195">
        <f>SUM(C5:D5)</f>
        <v>150</v>
      </c>
      <c r="F5" s="195">
        <v>0</v>
      </c>
      <c r="G5" s="113">
        <f>E5-F5</f>
        <v>150</v>
      </c>
    </row>
    <row r="6" spans="1:7" s="54" customFormat="1" ht="33">
      <c r="A6" s="111"/>
      <c r="B6" s="116" t="s">
        <v>368</v>
      </c>
      <c r="C6" s="195">
        <v>90226</v>
      </c>
      <c r="D6" s="195"/>
      <c r="E6" s="195">
        <f>SUM(C6:D6)</f>
        <v>90226</v>
      </c>
      <c r="F6" s="195">
        <v>0</v>
      </c>
      <c r="G6" s="113">
        <f aca="true" t="shared" si="0" ref="G6:G73">E6-F6</f>
        <v>90226</v>
      </c>
    </row>
    <row r="7" spans="1:7" s="54" customFormat="1" ht="16.5">
      <c r="A7" s="111"/>
      <c r="B7" s="116" t="s">
        <v>138</v>
      </c>
      <c r="C7" s="195">
        <v>650</v>
      </c>
      <c r="D7" s="195"/>
      <c r="E7" s="195">
        <f>SUM(C7:D7)</f>
        <v>650</v>
      </c>
      <c r="F7" s="195">
        <v>0</v>
      </c>
      <c r="G7" s="113">
        <f t="shared" si="0"/>
        <v>650</v>
      </c>
    </row>
    <row r="8" spans="1:7" s="54" customFormat="1" ht="16.5">
      <c r="A8" s="111"/>
      <c r="B8" s="116" t="s">
        <v>139</v>
      </c>
      <c r="C8" s="195">
        <v>521449</v>
      </c>
      <c r="D8" s="195"/>
      <c r="E8" s="195">
        <f>SUM(C8:D8)</f>
        <v>521449</v>
      </c>
      <c r="F8" s="195">
        <v>0</v>
      </c>
      <c r="G8" s="113">
        <f t="shared" si="0"/>
        <v>521449</v>
      </c>
    </row>
    <row r="9" spans="1:7" s="54" customFormat="1" ht="16.5">
      <c r="A9" s="111"/>
      <c r="B9" s="116"/>
      <c r="C9" s="195"/>
      <c r="D9" s="195"/>
      <c r="E9" s="195"/>
      <c r="F9" s="195"/>
      <c r="G9" s="113">
        <f t="shared" si="0"/>
        <v>0</v>
      </c>
    </row>
    <row r="10" spans="1:7" s="54" customFormat="1" ht="16.5">
      <c r="A10" s="121">
        <v>2</v>
      </c>
      <c r="B10" s="118" t="s">
        <v>201</v>
      </c>
      <c r="C10" s="197">
        <f>SUM(C11:C13)</f>
        <v>2000</v>
      </c>
      <c r="D10" s="197">
        <f>SUM(D11:D13)</f>
        <v>-666</v>
      </c>
      <c r="E10" s="197">
        <f>SUM(E11:E13)</f>
        <v>1334</v>
      </c>
      <c r="F10" s="195">
        <f>SUM(F11:F11)</f>
        <v>0</v>
      </c>
      <c r="G10" s="115">
        <f t="shared" si="0"/>
        <v>1334</v>
      </c>
    </row>
    <row r="11" spans="1:7" s="54" customFormat="1" ht="16.5">
      <c r="A11" s="121"/>
      <c r="B11" s="116" t="s">
        <v>202</v>
      </c>
      <c r="C11" s="198">
        <v>2000</v>
      </c>
      <c r="D11" s="198">
        <v>-2000</v>
      </c>
      <c r="E11" s="198">
        <f>SUM(C11:D11)</f>
        <v>0</v>
      </c>
      <c r="F11" s="195">
        <v>0</v>
      </c>
      <c r="G11" s="113">
        <f t="shared" si="0"/>
        <v>0</v>
      </c>
    </row>
    <row r="12" spans="1:7" s="54" customFormat="1" ht="16.5">
      <c r="A12" s="121"/>
      <c r="B12" s="116" t="s">
        <v>447</v>
      </c>
      <c r="C12" s="198">
        <v>0</v>
      </c>
      <c r="D12" s="198">
        <v>500</v>
      </c>
      <c r="E12" s="198">
        <f>SUM(C12:D12)</f>
        <v>500</v>
      </c>
      <c r="F12" s="195"/>
      <c r="G12" s="113">
        <f t="shared" si="0"/>
        <v>500</v>
      </c>
    </row>
    <row r="13" spans="1:7" s="54" customFormat="1" ht="16.5">
      <c r="A13" s="121"/>
      <c r="B13" s="116" t="s">
        <v>446</v>
      </c>
      <c r="C13" s="198">
        <v>0</v>
      </c>
      <c r="D13" s="198">
        <v>834</v>
      </c>
      <c r="E13" s="198">
        <f>SUM(C13:D13)</f>
        <v>834</v>
      </c>
      <c r="F13" s="195">
        <v>0</v>
      </c>
      <c r="G13" s="113">
        <f t="shared" si="0"/>
        <v>834</v>
      </c>
    </row>
    <row r="14" spans="1:7" s="54" customFormat="1" ht="16.5">
      <c r="A14" s="111"/>
      <c r="B14" s="116"/>
      <c r="C14" s="195"/>
      <c r="D14" s="195"/>
      <c r="E14" s="195"/>
      <c r="F14" s="195"/>
      <c r="G14" s="113">
        <f t="shared" si="0"/>
        <v>0</v>
      </c>
    </row>
    <row r="15" spans="1:7" s="54" customFormat="1" ht="30.75">
      <c r="A15" s="111">
        <v>3</v>
      </c>
      <c r="B15" s="114" t="s">
        <v>235</v>
      </c>
      <c r="C15" s="196">
        <f>SUM(C16:C20)</f>
        <v>97583</v>
      </c>
      <c r="D15" s="196">
        <f>SUM(D16:D20)</f>
        <v>-10000</v>
      </c>
      <c r="E15" s="196">
        <f>SUM(E16:E20)</f>
        <v>87583</v>
      </c>
      <c r="F15" s="195">
        <f>SUM(F16:F20)</f>
        <v>0</v>
      </c>
      <c r="G15" s="115">
        <f t="shared" si="0"/>
        <v>87583</v>
      </c>
    </row>
    <row r="16" spans="1:7" s="54" customFormat="1" ht="16.5">
      <c r="A16" s="111"/>
      <c r="B16" s="116" t="s">
        <v>204</v>
      </c>
      <c r="C16" s="195">
        <v>10000</v>
      </c>
      <c r="D16" s="195">
        <v>-10000</v>
      </c>
      <c r="E16" s="195">
        <f>SUM(C16:D16)</f>
        <v>0</v>
      </c>
      <c r="F16" s="195">
        <v>0</v>
      </c>
      <c r="G16" s="113">
        <f t="shared" si="0"/>
        <v>0</v>
      </c>
    </row>
    <row r="17" spans="1:7" s="54" customFormat="1" ht="16.5">
      <c r="A17" s="111"/>
      <c r="B17" s="116" t="s">
        <v>206</v>
      </c>
      <c r="C17" s="195">
        <v>14000</v>
      </c>
      <c r="D17" s="195"/>
      <c r="E17" s="195">
        <f>SUM(C17:D17)</f>
        <v>14000</v>
      </c>
      <c r="F17" s="195">
        <v>0</v>
      </c>
      <c r="G17" s="113">
        <f t="shared" si="0"/>
        <v>14000</v>
      </c>
    </row>
    <row r="18" spans="1:7" s="54" customFormat="1" ht="33">
      <c r="A18" s="111"/>
      <c r="B18" s="116" t="s">
        <v>207</v>
      </c>
      <c r="C18" s="195">
        <v>49324</v>
      </c>
      <c r="D18" s="195"/>
      <c r="E18" s="195">
        <f>SUM(C18:D18)</f>
        <v>49324</v>
      </c>
      <c r="F18" s="195">
        <v>0</v>
      </c>
      <c r="G18" s="113">
        <f t="shared" si="0"/>
        <v>49324</v>
      </c>
    </row>
    <row r="19" spans="1:7" s="54" customFormat="1" ht="16.5">
      <c r="A19" s="111"/>
      <c r="B19" s="116" t="s">
        <v>205</v>
      </c>
      <c r="C19" s="195">
        <v>20000</v>
      </c>
      <c r="D19" s="195"/>
      <c r="E19" s="195">
        <f>SUM(C19:D19)</f>
        <v>20000</v>
      </c>
      <c r="F19" s="195"/>
      <c r="G19" s="113">
        <f t="shared" si="0"/>
        <v>20000</v>
      </c>
    </row>
    <row r="20" spans="1:7" s="54" customFormat="1" ht="16.5">
      <c r="A20" s="111"/>
      <c r="B20" s="116" t="s">
        <v>303</v>
      </c>
      <c r="C20" s="195">
        <v>4259</v>
      </c>
      <c r="D20" s="195">
        <v>0</v>
      </c>
      <c r="E20" s="195">
        <f>SUM(C20:D20)</f>
        <v>4259</v>
      </c>
      <c r="F20" s="195">
        <v>0</v>
      </c>
      <c r="G20" s="113">
        <f t="shared" si="0"/>
        <v>4259</v>
      </c>
    </row>
    <row r="21" spans="1:7" s="117" customFormat="1" ht="16.5">
      <c r="A21" s="111"/>
      <c r="B21" s="116"/>
      <c r="C21" s="199"/>
      <c r="D21" s="199"/>
      <c r="E21" s="199"/>
      <c r="F21" s="195"/>
      <c r="G21" s="113">
        <f t="shared" si="0"/>
        <v>0</v>
      </c>
    </row>
    <row r="22" spans="1:7" ht="16.5">
      <c r="A22" s="111">
        <v>4</v>
      </c>
      <c r="B22" s="118" t="s">
        <v>141</v>
      </c>
      <c r="C22" s="197">
        <f>SUM(C23:C25)</f>
        <v>10615</v>
      </c>
      <c r="D22" s="197">
        <f>SUM(D23:D25)</f>
        <v>0</v>
      </c>
      <c r="E22" s="197">
        <f>SUM(E23:E25)</f>
        <v>10615</v>
      </c>
      <c r="F22" s="195">
        <f>SUM(F23:F25)</f>
        <v>0</v>
      </c>
      <c r="G22" s="115">
        <f t="shared" si="0"/>
        <v>10615</v>
      </c>
    </row>
    <row r="23" spans="1:7" ht="33">
      <c r="A23" s="111"/>
      <c r="B23" s="116" t="s">
        <v>226</v>
      </c>
      <c r="C23" s="198">
        <v>46</v>
      </c>
      <c r="D23" s="198"/>
      <c r="E23" s="198">
        <f>SUM(C23:D23)</f>
        <v>46</v>
      </c>
      <c r="F23" s="195">
        <v>0</v>
      </c>
      <c r="G23" s="113">
        <f t="shared" si="0"/>
        <v>46</v>
      </c>
    </row>
    <row r="24" spans="1:7" ht="15.75" customHeight="1">
      <c r="A24" s="111"/>
      <c r="B24" s="116" t="s">
        <v>378</v>
      </c>
      <c r="C24" s="198">
        <v>410</v>
      </c>
      <c r="D24" s="198"/>
      <c r="E24" s="198">
        <f>SUM(C24:D24)</f>
        <v>410</v>
      </c>
      <c r="F24" s="195">
        <v>0</v>
      </c>
      <c r="G24" s="113">
        <f t="shared" si="0"/>
        <v>410</v>
      </c>
    </row>
    <row r="25" spans="1:7" ht="16.5">
      <c r="A25" s="111"/>
      <c r="B25" s="116" t="s">
        <v>227</v>
      </c>
      <c r="C25" s="198">
        <v>10159</v>
      </c>
      <c r="D25" s="368"/>
      <c r="E25" s="198">
        <f>SUM(C25:D25)</f>
        <v>10159</v>
      </c>
      <c r="F25" s="195">
        <v>0</v>
      </c>
      <c r="G25" s="113">
        <f t="shared" si="0"/>
        <v>10159</v>
      </c>
    </row>
    <row r="26" spans="1:7" ht="16.5">
      <c r="A26" s="135"/>
      <c r="B26" s="136"/>
      <c r="C26" s="200"/>
      <c r="D26" s="364"/>
      <c r="E26" s="364"/>
      <c r="F26" s="366"/>
      <c r="G26" s="113">
        <f t="shared" si="0"/>
        <v>0</v>
      </c>
    </row>
    <row r="27" spans="1:7" ht="33.75" customHeight="1">
      <c r="A27" s="111">
        <v>5</v>
      </c>
      <c r="B27" s="118" t="s">
        <v>142</v>
      </c>
      <c r="C27" s="197">
        <f>SUM(C28:C30)</f>
        <v>2480</v>
      </c>
      <c r="D27" s="369">
        <f>SUM(D28:D30)</f>
        <v>0</v>
      </c>
      <c r="E27" s="369">
        <f>SUM(E28:E30)</f>
        <v>2480</v>
      </c>
      <c r="F27" s="367">
        <f>SUM(F28:F30)</f>
        <v>2400</v>
      </c>
      <c r="G27" s="115">
        <f t="shared" si="0"/>
        <v>80</v>
      </c>
    </row>
    <row r="28" spans="1:7" ht="16.5">
      <c r="A28" s="111"/>
      <c r="B28" s="116" t="s">
        <v>225</v>
      </c>
      <c r="C28" s="198">
        <v>80</v>
      </c>
      <c r="D28" s="198"/>
      <c r="E28" s="198">
        <f>SUM(C28:D28)</f>
        <v>80</v>
      </c>
      <c r="F28" s="195">
        <v>0</v>
      </c>
      <c r="G28" s="113">
        <f t="shared" si="0"/>
        <v>80</v>
      </c>
    </row>
    <row r="29" spans="1:7" ht="33">
      <c r="A29" s="111"/>
      <c r="B29" s="116" t="s">
        <v>143</v>
      </c>
      <c r="C29" s="198">
        <v>2000</v>
      </c>
      <c r="D29" s="198"/>
      <c r="E29" s="198">
        <f>SUM(C29:D29)</f>
        <v>2000</v>
      </c>
      <c r="F29" s="195">
        <v>2000</v>
      </c>
      <c r="G29" s="113">
        <f t="shared" si="0"/>
        <v>0</v>
      </c>
    </row>
    <row r="30" spans="1:7" ht="16.5">
      <c r="A30" s="111"/>
      <c r="B30" s="116" t="s">
        <v>144</v>
      </c>
      <c r="C30" s="198">
        <v>400</v>
      </c>
      <c r="D30" s="198"/>
      <c r="E30" s="198">
        <f>SUM(C30:D30)</f>
        <v>400</v>
      </c>
      <c r="F30" s="195">
        <v>400</v>
      </c>
      <c r="G30" s="113">
        <f t="shared" si="0"/>
        <v>0</v>
      </c>
    </row>
    <row r="31" spans="1:7" ht="16.5">
      <c r="A31" s="111"/>
      <c r="B31" s="116"/>
      <c r="C31" s="198"/>
      <c r="D31" s="198"/>
      <c r="E31" s="198"/>
      <c r="F31" s="195"/>
      <c r="G31" s="113">
        <f t="shared" si="0"/>
        <v>0</v>
      </c>
    </row>
    <row r="32" spans="1:7" ht="31.5" customHeight="1">
      <c r="A32" s="111">
        <v>6</v>
      </c>
      <c r="B32" s="118" t="s">
        <v>236</v>
      </c>
      <c r="C32" s="197">
        <f>SUM(C33:C33)</f>
        <v>5000</v>
      </c>
      <c r="D32" s="197">
        <f>SUM(D33:D33)</f>
        <v>0</v>
      </c>
      <c r="E32" s="197">
        <f>SUM(E33:E33)</f>
        <v>5000</v>
      </c>
      <c r="F32" s="195">
        <f>SUM(F33:F33)</f>
        <v>0</v>
      </c>
      <c r="G32" s="115">
        <f t="shared" si="0"/>
        <v>5000</v>
      </c>
    </row>
    <row r="33" spans="1:7" ht="16.5">
      <c r="A33" s="135"/>
      <c r="B33" s="136" t="s">
        <v>145</v>
      </c>
      <c r="C33" s="200">
        <v>5000</v>
      </c>
      <c r="D33" s="364"/>
      <c r="E33" s="364">
        <f>SUM(C33:D33)</f>
        <v>5000</v>
      </c>
      <c r="F33" s="366">
        <v>0</v>
      </c>
      <c r="G33" s="113">
        <f t="shared" si="0"/>
        <v>5000</v>
      </c>
    </row>
    <row r="34" spans="1:7" ht="16.5">
      <c r="A34" s="121"/>
      <c r="B34" s="193"/>
      <c r="C34" s="198"/>
      <c r="D34" s="364"/>
      <c r="E34" s="364"/>
      <c r="F34" s="397"/>
      <c r="G34" s="113">
        <f t="shared" si="0"/>
        <v>0</v>
      </c>
    </row>
    <row r="35" spans="1:7" ht="16.5">
      <c r="A35" s="551"/>
      <c r="B35" s="552" t="s">
        <v>59</v>
      </c>
      <c r="C35" s="201">
        <f>SUM(C4+C10+C15+C22+C27+C32)</f>
        <v>730153</v>
      </c>
      <c r="D35" s="201">
        <f>SUM(D4+D10+D15+D22+D27+D32)</f>
        <v>-10666</v>
      </c>
      <c r="E35" s="201">
        <f>SUM(E4+E10+E15+E22+E27+E32)</f>
        <v>719487</v>
      </c>
      <c r="F35" s="553">
        <f>SUM(F4+F10+F15+F22+F27+F32)</f>
        <v>2400</v>
      </c>
      <c r="G35" s="554">
        <f t="shared" si="0"/>
        <v>717087</v>
      </c>
    </row>
    <row r="36" spans="1:7" ht="16.5">
      <c r="A36" s="555"/>
      <c r="B36" s="556"/>
      <c r="C36" s="557"/>
      <c r="D36" s="557"/>
      <c r="E36" s="557"/>
      <c r="F36" s="369"/>
      <c r="G36" s="659"/>
    </row>
    <row r="37" spans="1:7" s="54" customFormat="1" ht="15" customHeight="1">
      <c r="A37" s="776" t="s">
        <v>148</v>
      </c>
      <c r="B37" s="777"/>
      <c r="C37" s="197"/>
      <c r="D37" s="197"/>
      <c r="E37" s="197"/>
      <c r="F37" s="198"/>
      <c r="G37" s="120">
        <f t="shared" si="0"/>
        <v>0</v>
      </c>
    </row>
    <row r="38" spans="1:7" s="54" customFormat="1" ht="16.5">
      <c r="A38" s="111"/>
      <c r="B38" s="112"/>
      <c r="C38" s="195"/>
      <c r="D38" s="195"/>
      <c r="E38" s="195"/>
      <c r="F38" s="195"/>
      <c r="G38" s="113">
        <f t="shared" si="0"/>
        <v>0</v>
      </c>
    </row>
    <row r="39" spans="1:7" s="54" customFormat="1" ht="15">
      <c r="A39" s="111">
        <v>1</v>
      </c>
      <c r="B39" s="125" t="s">
        <v>314</v>
      </c>
      <c r="C39" s="197">
        <f>SUM(C40+C48)</f>
        <v>2252</v>
      </c>
      <c r="D39" s="197">
        <f>SUM(D40+D48)</f>
        <v>-345</v>
      </c>
      <c r="E39" s="197">
        <f>SUM(E40+E48)</f>
        <v>1907</v>
      </c>
      <c r="F39" s="197">
        <f>SUM(F40+F48)</f>
        <v>0</v>
      </c>
      <c r="G39" s="115">
        <f t="shared" si="0"/>
        <v>1907</v>
      </c>
    </row>
    <row r="40" spans="1:7" s="54" customFormat="1" ht="30.75">
      <c r="A40" s="111"/>
      <c r="B40" s="127" t="s">
        <v>316</v>
      </c>
      <c r="C40" s="196">
        <f>SUM(C41:C46)</f>
        <v>1744</v>
      </c>
      <c r="D40" s="196">
        <f>SUM(D41:D46)</f>
        <v>163</v>
      </c>
      <c r="E40" s="196">
        <f>SUM(E41:E46)</f>
        <v>1907</v>
      </c>
      <c r="F40" s="195">
        <f>SUM(F41:F46)</f>
        <v>0</v>
      </c>
      <c r="G40" s="115">
        <f t="shared" si="0"/>
        <v>1907</v>
      </c>
    </row>
    <row r="41" spans="1:7" s="54" customFormat="1" ht="33">
      <c r="A41" s="111"/>
      <c r="B41" s="112" t="s">
        <v>315</v>
      </c>
      <c r="C41" s="195">
        <v>263</v>
      </c>
      <c r="D41" s="195">
        <v>0</v>
      </c>
      <c r="E41" s="195">
        <f aca="true" t="shared" si="1" ref="E41:E46">SUM(C41:D41)</f>
        <v>263</v>
      </c>
      <c r="F41" s="195">
        <v>0</v>
      </c>
      <c r="G41" s="113">
        <f t="shared" si="0"/>
        <v>263</v>
      </c>
    </row>
    <row r="42" spans="1:7" s="54" customFormat="1" ht="16.5">
      <c r="A42" s="111"/>
      <c r="B42" s="112" t="s">
        <v>233</v>
      </c>
      <c r="C42" s="195">
        <v>381</v>
      </c>
      <c r="D42" s="195">
        <v>-110</v>
      </c>
      <c r="E42" s="195">
        <f t="shared" si="1"/>
        <v>271</v>
      </c>
      <c r="F42" s="195">
        <v>0</v>
      </c>
      <c r="G42" s="113">
        <f t="shared" si="0"/>
        <v>271</v>
      </c>
    </row>
    <row r="43" spans="1:7" s="54" customFormat="1" ht="16.5">
      <c r="A43" s="111"/>
      <c r="B43" s="112" t="s">
        <v>328</v>
      </c>
      <c r="C43" s="195">
        <v>500</v>
      </c>
      <c r="D43" s="195">
        <v>110</v>
      </c>
      <c r="E43" s="195">
        <f t="shared" si="1"/>
        <v>610</v>
      </c>
      <c r="F43" s="195"/>
      <c r="G43" s="113">
        <f t="shared" si="0"/>
        <v>610</v>
      </c>
    </row>
    <row r="44" spans="1:7" s="54" customFormat="1" ht="16.5">
      <c r="A44" s="111"/>
      <c r="B44" s="112" t="s">
        <v>329</v>
      </c>
      <c r="C44" s="195">
        <v>200</v>
      </c>
      <c r="D44" s="195">
        <v>0</v>
      </c>
      <c r="E44" s="195">
        <f t="shared" si="1"/>
        <v>200</v>
      </c>
      <c r="F44" s="195"/>
      <c r="G44" s="113">
        <f t="shared" si="0"/>
        <v>200</v>
      </c>
    </row>
    <row r="45" spans="1:7" s="54" customFormat="1" ht="16.5">
      <c r="A45" s="111"/>
      <c r="B45" s="112" t="s">
        <v>140</v>
      </c>
      <c r="C45" s="195">
        <v>400</v>
      </c>
      <c r="D45" s="195"/>
      <c r="E45" s="195">
        <f t="shared" si="1"/>
        <v>400</v>
      </c>
      <c r="F45" s="195"/>
      <c r="G45" s="113">
        <f t="shared" si="0"/>
        <v>400</v>
      </c>
    </row>
    <row r="46" spans="1:7" s="54" customFormat="1" ht="16.5">
      <c r="A46" s="111"/>
      <c r="B46" s="112" t="s">
        <v>202</v>
      </c>
      <c r="C46" s="195">
        <v>0</v>
      </c>
      <c r="D46" s="195">
        <v>163</v>
      </c>
      <c r="E46" s="195">
        <f t="shared" si="1"/>
        <v>163</v>
      </c>
      <c r="F46" s="195">
        <v>0</v>
      </c>
      <c r="G46" s="113">
        <f t="shared" si="0"/>
        <v>163</v>
      </c>
    </row>
    <row r="47" spans="1:7" s="54" customFormat="1" ht="16.5">
      <c r="A47" s="111"/>
      <c r="B47" s="116"/>
      <c r="C47" s="195"/>
      <c r="D47" s="195"/>
      <c r="E47" s="195"/>
      <c r="F47" s="195"/>
      <c r="G47" s="113">
        <f t="shared" si="0"/>
        <v>0</v>
      </c>
    </row>
    <row r="48" spans="1:7" s="54" customFormat="1" ht="16.5">
      <c r="A48" s="111"/>
      <c r="B48" s="127" t="s">
        <v>247</v>
      </c>
      <c r="C48" s="196">
        <f>SUM(C49)</f>
        <v>508</v>
      </c>
      <c r="D48" s="196">
        <f>SUM(D49)</f>
        <v>-508</v>
      </c>
      <c r="E48" s="196">
        <f>SUM(E49)</f>
        <v>0</v>
      </c>
      <c r="F48" s="195">
        <f>SUM(F49)</f>
        <v>0</v>
      </c>
      <c r="G48" s="115">
        <f t="shared" si="0"/>
        <v>0</v>
      </c>
    </row>
    <row r="49" spans="1:7" s="54" customFormat="1" ht="16.5">
      <c r="A49" s="111"/>
      <c r="B49" s="112" t="s">
        <v>234</v>
      </c>
      <c r="C49" s="195">
        <v>508</v>
      </c>
      <c r="D49" s="195">
        <v>-508</v>
      </c>
      <c r="E49" s="195">
        <f>SUM(C49:D49)</f>
        <v>0</v>
      </c>
      <c r="F49" s="195">
        <v>0</v>
      </c>
      <c r="G49" s="113">
        <f t="shared" si="0"/>
        <v>0</v>
      </c>
    </row>
    <row r="50" spans="1:7" s="54" customFormat="1" ht="16.5">
      <c r="A50" s="111"/>
      <c r="B50" s="112"/>
      <c r="C50" s="195"/>
      <c r="D50" s="195"/>
      <c r="E50" s="195"/>
      <c r="F50" s="195"/>
      <c r="G50" s="113">
        <f t="shared" si="0"/>
        <v>0</v>
      </c>
    </row>
    <row r="51" spans="1:7" s="54" customFormat="1" ht="15">
      <c r="A51" s="111">
        <v>2</v>
      </c>
      <c r="B51" s="125" t="s">
        <v>283</v>
      </c>
      <c r="C51" s="196">
        <f>+C52+C53+C54+C55+C56+C57+C58+C59+C60+C62+C69</f>
        <v>9073</v>
      </c>
      <c r="D51" s="196">
        <f>SUM(D52:D69)</f>
        <v>2392</v>
      </c>
      <c r="E51" s="196">
        <f>SUM(E52:E69)</f>
        <v>11781</v>
      </c>
      <c r="F51" s="196">
        <f>SUM(F52:F69)</f>
        <v>0</v>
      </c>
      <c r="G51" s="115">
        <f t="shared" si="0"/>
        <v>11781</v>
      </c>
    </row>
    <row r="52" spans="1:7" s="54" customFormat="1" ht="16.5">
      <c r="A52" s="111"/>
      <c r="B52" s="112" t="s">
        <v>284</v>
      </c>
      <c r="C52" s="195">
        <v>1225</v>
      </c>
      <c r="D52" s="195">
        <v>0</v>
      </c>
      <c r="E52" s="195">
        <f aca="true" t="shared" si="2" ref="E52:E69">SUM(C52:D52)</f>
        <v>1225</v>
      </c>
      <c r="F52" s="195"/>
      <c r="G52" s="113">
        <f t="shared" si="0"/>
        <v>1225</v>
      </c>
    </row>
    <row r="53" spans="1:7" s="54" customFormat="1" ht="16.5">
      <c r="A53" s="111"/>
      <c r="B53" s="112" t="s">
        <v>370</v>
      </c>
      <c r="C53" s="195">
        <v>917</v>
      </c>
      <c r="D53" s="195">
        <v>292</v>
      </c>
      <c r="E53" s="195">
        <f t="shared" si="2"/>
        <v>1209</v>
      </c>
      <c r="F53" s="195"/>
      <c r="G53" s="113">
        <f t="shared" si="0"/>
        <v>1209</v>
      </c>
    </row>
    <row r="54" spans="1:7" s="54" customFormat="1" ht="16.5">
      <c r="A54" s="111"/>
      <c r="B54" s="112" t="s">
        <v>371</v>
      </c>
      <c r="C54" s="195">
        <v>73</v>
      </c>
      <c r="D54" s="195">
        <v>0</v>
      </c>
      <c r="E54" s="195">
        <f t="shared" si="2"/>
        <v>73</v>
      </c>
      <c r="F54" s="195"/>
      <c r="G54" s="113">
        <f t="shared" si="0"/>
        <v>73</v>
      </c>
    </row>
    <row r="55" spans="1:7" s="54" customFormat="1" ht="16.5">
      <c r="A55" s="111"/>
      <c r="B55" s="112" t="s">
        <v>372</v>
      </c>
      <c r="C55" s="195">
        <v>140</v>
      </c>
      <c r="D55" s="195">
        <v>0</v>
      </c>
      <c r="E55" s="195">
        <f t="shared" si="2"/>
        <v>140</v>
      </c>
      <c r="F55" s="195"/>
      <c r="G55" s="113">
        <f t="shared" si="0"/>
        <v>140</v>
      </c>
    </row>
    <row r="56" spans="1:7" s="54" customFormat="1" ht="16.5">
      <c r="A56" s="111"/>
      <c r="B56" s="112" t="s">
        <v>285</v>
      </c>
      <c r="C56" s="195">
        <v>2478</v>
      </c>
      <c r="D56" s="195">
        <v>0</v>
      </c>
      <c r="E56" s="195">
        <f t="shared" si="2"/>
        <v>2478</v>
      </c>
      <c r="F56" s="195"/>
      <c r="G56" s="113">
        <f t="shared" si="0"/>
        <v>2478</v>
      </c>
    </row>
    <row r="57" spans="1:7" s="128" customFormat="1" ht="16.5">
      <c r="A57" s="111"/>
      <c r="B57" s="112" t="s">
        <v>285</v>
      </c>
      <c r="C57" s="195">
        <v>2730</v>
      </c>
      <c r="D57" s="195">
        <v>0</v>
      </c>
      <c r="E57" s="195">
        <f t="shared" si="2"/>
        <v>2730</v>
      </c>
      <c r="F57" s="195"/>
      <c r="G57" s="113">
        <f t="shared" si="0"/>
        <v>2730</v>
      </c>
    </row>
    <row r="58" spans="1:7" s="128" customFormat="1" ht="16.5">
      <c r="A58" s="111"/>
      <c r="B58" s="112" t="s">
        <v>373</v>
      </c>
      <c r="C58" s="195">
        <v>55</v>
      </c>
      <c r="D58" s="195">
        <v>0</v>
      </c>
      <c r="E58" s="195">
        <f t="shared" si="2"/>
        <v>55</v>
      </c>
      <c r="F58" s="195"/>
      <c r="G58" s="113">
        <f t="shared" si="0"/>
        <v>55</v>
      </c>
    </row>
    <row r="59" spans="1:7" s="128" customFormat="1" ht="16.5">
      <c r="A59" s="111"/>
      <c r="B59" s="112" t="s">
        <v>286</v>
      </c>
      <c r="C59" s="195">
        <v>685</v>
      </c>
      <c r="D59" s="195">
        <v>0</v>
      </c>
      <c r="E59" s="195">
        <f t="shared" si="2"/>
        <v>685</v>
      </c>
      <c r="F59" s="195"/>
      <c r="G59" s="113">
        <f t="shared" si="0"/>
        <v>685</v>
      </c>
    </row>
    <row r="60" spans="1:7" s="128" customFormat="1" ht="16.5">
      <c r="A60" s="111"/>
      <c r="B60" s="112" t="s">
        <v>374</v>
      </c>
      <c r="C60" s="195">
        <v>370</v>
      </c>
      <c r="D60" s="195">
        <v>0</v>
      </c>
      <c r="E60" s="195">
        <f t="shared" si="2"/>
        <v>370</v>
      </c>
      <c r="F60" s="195"/>
      <c r="G60" s="113">
        <f t="shared" si="0"/>
        <v>370</v>
      </c>
    </row>
    <row r="61" spans="1:7" s="128" customFormat="1" ht="16.5">
      <c r="A61" s="111"/>
      <c r="B61" s="112" t="s">
        <v>395</v>
      </c>
      <c r="C61" s="195">
        <v>0</v>
      </c>
      <c r="D61" s="195">
        <v>258</v>
      </c>
      <c r="E61" s="195">
        <f t="shared" si="2"/>
        <v>258</v>
      </c>
      <c r="F61" s="195"/>
      <c r="G61" s="113">
        <f t="shared" si="0"/>
        <v>258</v>
      </c>
    </row>
    <row r="62" spans="1:7" s="128" customFormat="1" ht="16.5">
      <c r="A62" s="111"/>
      <c r="B62" s="112" t="s">
        <v>369</v>
      </c>
      <c r="C62" s="195">
        <v>400</v>
      </c>
      <c r="D62" s="195">
        <v>0</v>
      </c>
      <c r="E62" s="195">
        <f t="shared" si="2"/>
        <v>400</v>
      </c>
      <c r="F62" s="195"/>
      <c r="G62" s="113">
        <f t="shared" si="0"/>
        <v>400</v>
      </c>
    </row>
    <row r="63" spans="1:7" s="128" customFormat="1" ht="16.5">
      <c r="A63" s="111"/>
      <c r="B63" s="112" t="s">
        <v>397</v>
      </c>
      <c r="C63" s="195">
        <v>0</v>
      </c>
      <c r="D63" s="195">
        <v>400</v>
      </c>
      <c r="E63" s="195">
        <f t="shared" si="2"/>
        <v>400</v>
      </c>
      <c r="F63" s="195"/>
      <c r="G63" s="113">
        <f t="shared" si="0"/>
        <v>400</v>
      </c>
    </row>
    <row r="64" spans="1:7" s="128" customFormat="1" ht="16.5">
      <c r="A64" s="111"/>
      <c r="B64" s="112" t="s">
        <v>396</v>
      </c>
      <c r="C64" s="195">
        <v>0</v>
      </c>
      <c r="D64" s="195">
        <v>125</v>
      </c>
      <c r="E64" s="195">
        <f t="shared" si="2"/>
        <v>125</v>
      </c>
      <c r="F64" s="195"/>
      <c r="G64" s="113">
        <f t="shared" si="0"/>
        <v>125</v>
      </c>
    </row>
    <row r="65" spans="1:7" s="128" customFormat="1" ht="16.5">
      <c r="A65" s="111"/>
      <c r="B65" s="112" t="s">
        <v>398</v>
      </c>
      <c r="C65" s="195">
        <v>0</v>
      </c>
      <c r="D65" s="195">
        <v>57</v>
      </c>
      <c r="E65" s="195">
        <f t="shared" si="2"/>
        <v>57</v>
      </c>
      <c r="F65" s="195"/>
      <c r="G65" s="113">
        <f t="shared" si="0"/>
        <v>57</v>
      </c>
    </row>
    <row r="66" spans="1:7" s="128" customFormat="1" ht="16.5">
      <c r="A66" s="111"/>
      <c r="B66" s="112" t="s">
        <v>399</v>
      </c>
      <c r="C66" s="195">
        <v>0</v>
      </c>
      <c r="D66" s="195">
        <v>179</v>
      </c>
      <c r="E66" s="195">
        <f t="shared" si="2"/>
        <v>179</v>
      </c>
      <c r="F66" s="195"/>
      <c r="G66" s="113">
        <f t="shared" si="0"/>
        <v>179</v>
      </c>
    </row>
    <row r="67" spans="1:7" s="128" customFormat="1" ht="16.5">
      <c r="A67" s="111"/>
      <c r="B67" s="112" t="s">
        <v>400</v>
      </c>
      <c r="C67" s="195">
        <v>0</v>
      </c>
      <c r="D67" s="195">
        <v>139</v>
      </c>
      <c r="E67" s="195">
        <f t="shared" si="2"/>
        <v>139</v>
      </c>
      <c r="F67" s="195"/>
      <c r="G67" s="113">
        <f t="shared" si="0"/>
        <v>139</v>
      </c>
    </row>
    <row r="68" spans="1:7" s="128" customFormat="1" ht="16.5">
      <c r="A68" s="111"/>
      <c r="B68" s="112" t="s">
        <v>375</v>
      </c>
      <c r="C68" s="195">
        <v>316</v>
      </c>
      <c r="D68" s="195"/>
      <c r="E68" s="195">
        <f t="shared" si="2"/>
        <v>316</v>
      </c>
      <c r="F68" s="195"/>
      <c r="G68" s="113">
        <f t="shared" si="0"/>
        <v>316</v>
      </c>
    </row>
    <row r="69" spans="1:7" s="128" customFormat="1" ht="16.5">
      <c r="A69" s="111"/>
      <c r="B69" s="112" t="s">
        <v>401</v>
      </c>
      <c r="C69" s="202">
        <v>0</v>
      </c>
      <c r="D69" s="195">
        <v>942</v>
      </c>
      <c r="E69" s="195">
        <f t="shared" si="2"/>
        <v>942</v>
      </c>
      <c r="F69" s="195"/>
      <c r="G69" s="113">
        <f t="shared" si="0"/>
        <v>942</v>
      </c>
    </row>
    <row r="70" spans="1:7" s="128" customFormat="1" ht="16.5">
      <c r="A70" s="111"/>
      <c r="B70" s="112"/>
      <c r="C70" s="202"/>
      <c r="D70" s="195"/>
      <c r="E70" s="195"/>
      <c r="F70" s="195"/>
      <c r="G70" s="113">
        <f t="shared" si="0"/>
        <v>0</v>
      </c>
    </row>
    <row r="71" spans="1:7" s="128" customFormat="1" ht="30.75">
      <c r="A71" s="111">
        <v>3</v>
      </c>
      <c r="B71" s="125" t="s">
        <v>287</v>
      </c>
      <c r="C71" s="196">
        <f>SUM(C72)</f>
        <v>367</v>
      </c>
      <c r="D71" s="196">
        <f>SUM(D72)</f>
        <v>0</v>
      </c>
      <c r="E71" s="196">
        <f>SUM(E72)</f>
        <v>367</v>
      </c>
      <c r="F71" s="196">
        <f>SUM(F72)</f>
        <v>0</v>
      </c>
      <c r="G71" s="115">
        <f t="shared" si="0"/>
        <v>367</v>
      </c>
    </row>
    <row r="72" spans="1:7" s="128" customFormat="1" ht="16.5">
      <c r="A72" s="111"/>
      <c r="B72" s="112" t="s">
        <v>376</v>
      </c>
      <c r="C72" s="195">
        <v>367</v>
      </c>
      <c r="D72" s="195">
        <v>0</v>
      </c>
      <c r="E72" s="195">
        <f>SUM(C72:D72)</f>
        <v>367</v>
      </c>
      <c r="F72" s="195"/>
      <c r="G72" s="113">
        <f t="shared" si="0"/>
        <v>367</v>
      </c>
    </row>
    <row r="73" spans="1:7" s="128" customFormat="1" ht="16.5">
      <c r="A73" s="111"/>
      <c r="B73" s="112"/>
      <c r="C73" s="202"/>
      <c r="D73" s="195"/>
      <c r="E73" s="195"/>
      <c r="F73" s="195"/>
      <c r="G73" s="113">
        <f t="shared" si="0"/>
        <v>0</v>
      </c>
    </row>
    <row r="74" spans="1:7" s="128" customFormat="1" ht="16.5">
      <c r="A74" s="111">
        <v>4</v>
      </c>
      <c r="B74" s="125" t="s">
        <v>288</v>
      </c>
      <c r="C74" s="196">
        <f>SUM(C75:C77)</f>
        <v>762</v>
      </c>
      <c r="D74" s="196">
        <f>SUM(D75:D77)</f>
        <v>200</v>
      </c>
      <c r="E74" s="196">
        <f>SUM(E75:E77)</f>
        <v>962</v>
      </c>
      <c r="F74" s="196">
        <f>SUM(F75:F77)</f>
        <v>0</v>
      </c>
      <c r="G74" s="115">
        <f aca="true" t="shared" si="3" ref="G74:G87">E74-F74</f>
        <v>962</v>
      </c>
    </row>
    <row r="75" spans="1:7" s="128" customFormat="1" ht="16.5">
      <c r="A75" s="111"/>
      <c r="B75" s="112" t="s">
        <v>289</v>
      </c>
      <c r="C75" s="195">
        <v>536</v>
      </c>
      <c r="D75" s="195">
        <v>0</v>
      </c>
      <c r="E75" s="195">
        <f>SUM(C75:D75)</f>
        <v>536</v>
      </c>
      <c r="F75" s="195"/>
      <c r="G75" s="113">
        <f t="shared" si="3"/>
        <v>536</v>
      </c>
    </row>
    <row r="76" spans="1:7" s="128" customFormat="1" ht="16.5">
      <c r="A76" s="111"/>
      <c r="B76" s="112" t="s">
        <v>402</v>
      </c>
      <c r="C76" s="195">
        <v>0</v>
      </c>
      <c r="D76" s="195">
        <v>200</v>
      </c>
      <c r="E76" s="195">
        <f>SUM(C76:D76)</f>
        <v>200</v>
      </c>
      <c r="F76" s="195"/>
      <c r="G76" s="113">
        <f t="shared" si="3"/>
        <v>200</v>
      </c>
    </row>
    <row r="77" spans="1:7" s="128" customFormat="1" ht="16.5">
      <c r="A77" s="111"/>
      <c r="B77" s="112" t="s">
        <v>327</v>
      </c>
      <c r="C77" s="195">
        <v>226</v>
      </c>
      <c r="D77" s="195">
        <v>0</v>
      </c>
      <c r="E77" s="195">
        <f>SUM(C77:D77)</f>
        <v>226</v>
      </c>
      <c r="F77" s="195"/>
      <c r="G77" s="113">
        <f t="shared" si="3"/>
        <v>226</v>
      </c>
    </row>
    <row r="78" spans="1:7" s="128" customFormat="1" ht="16.5">
      <c r="A78" s="111"/>
      <c r="B78" s="112"/>
      <c r="C78" s="195"/>
      <c r="D78" s="195"/>
      <c r="E78" s="195"/>
      <c r="F78" s="195"/>
      <c r="G78" s="113">
        <f t="shared" si="3"/>
        <v>0</v>
      </c>
    </row>
    <row r="79" spans="1:7" s="128" customFormat="1" ht="30.75">
      <c r="A79" s="111">
        <v>5</v>
      </c>
      <c r="B79" s="125" t="s">
        <v>290</v>
      </c>
      <c r="C79" s="195">
        <f>SUM(C80)</f>
        <v>200</v>
      </c>
      <c r="D79" s="196">
        <f>D80</f>
        <v>0</v>
      </c>
      <c r="E79" s="196">
        <f>E80</f>
        <v>200</v>
      </c>
      <c r="F79" s="196">
        <f>F80</f>
        <v>0</v>
      </c>
      <c r="G79" s="115">
        <f t="shared" si="3"/>
        <v>200</v>
      </c>
    </row>
    <row r="80" spans="1:7" s="128" customFormat="1" ht="16.5">
      <c r="A80" s="111"/>
      <c r="B80" s="112" t="s">
        <v>377</v>
      </c>
      <c r="C80" s="195">
        <v>200</v>
      </c>
      <c r="D80" s="195">
        <v>0</v>
      </c>
      <c r="E80" s="195">
        <f>SUM(C80:D80)</f>
        <v>200</v>
      </c>
      <c r="F80" s="195"/>
      <c r="G80" s="113">
        <f t="shared" si="3"/>
        <v>200</v>
      </c>
    </row>
    <row r="81" spans="1:7" s="128" customFormat="1" ht="16.5">
      <c r="A81" s="111"/>
      <c r="B81" s="112"/>
      <c r="C81" s="202"/>
      <c r="D81" s="195"/>
      <c r="E81" s="195"/>
      <c r="F81" s="195"/>
      <c r="G81" s="113">
        <f t="shared" si="3"/>
        <v>0</v>
      </c>
    </row>
    <row r="82" spans="1:7" s="128" customFormat="1" ht="16.5">
      <c r="A82" s="111">
        <v>6</v>
      </c>
      <c r="B82" s="125" t="s">
        <v>403</v>
      </c>
      <c r="C82" s="399">
        <f>SUM(C83)</f>
        <v>0</v>
      </c>
      <c r="D82" s="196">
        <f>SUM(D83)</f>
        <v>493</v>
      </c>
      <c r="E82" s="491">
        <f>SUM(C82:D82)</f>
        <v>493</v>
      </c>
      <c r="F82" s="492">
        <v>0</v>
      </c>
      <c r="G82" s="115">
        <f t="shared" si="3"/>
        <v>493</v>
      </c>
    </row>
    <row r="83" spans="1:7" s="128" customFormat="1" ht="16.5">
      <c r="A83" s="111"/>
      <c r="B83" s="112" t="s">
        <v>404</v>
      </c>
      <c r="C83" s="202">
        <v>0</v>
      </c>
      <c r="D83" s="195">
        <v>493</v>
      </c>
      <c r="E83" s="490">
        <f>SUM(C83:D83)</f>
        <v>493</v>
      </c>
      <c r="F83" s="491"/>
      <c r="G83" s="113">
        <f t="shared" si="3"/>
        <v>493</v>
      </c>
    </row>
    <row r="84" spans="1:7" s="128" customFormat="1" ht="16.5">
      <c r="A84" s="111"/>
      <c r="B84" s="112"/>
      <c r="C84" s="202"/>
      <c r="D84" s="195"/>
      <c r="E84" s="195"/>
      <c r="F84" s="195"/>
      <c r="G84" s="113">
        <f t="shared" si="3"/>
        <v>0</v>
      </c>
    </row>
    <row r="85" spans="1:7" ht="16.5">
      <c r="A85" s="111"/>
      <c r="B85" s="129" t="s">
        <v>59</v>
      </c>
      <c r="C85" s="196">
        <f>SUM(C51+C71+C74+C79+C39+C82)</f>
        <v>12654</v>
      </c>
      <c r="D85" s="196">
        <f>SUM(D51+D71+D74+D79+D39+D82)</f>
        <v>2740</v>
      </c>
      <c r="E85" s="196">
        <f>SUM(E51+E71+E74+E79+E39+E82)</f>
        <v>15710</v>
      </c>
      <c r="F85" s="196">
        <f>SUM(F51+F71+F74+F79+F39+F82)</f>
        <v>0</v>
      </c>
      <c r="G85" s="115">
        <f t="shared" si="3"/>
        <v>15710</v>
      </c>
    </row>
    <row r="86" spans="1:7" ht="16.5">
      <c r="A86" s="111"/>
      <c r="B86" s="130"/>
      <c r="C86" s="195"/>
      <c r="D86" s="195"/>
      <c r="E86" s="195"/>
      <c r="F86" s="195"/>
      <c r="G86" s="113">
        <f t="shared" si="3"/>
        <v>0</v>
      </c>
    </row>
    <row r="87" spans="1:7" ht="17.25" thickBot="1">
      <c r="A87" s="123"/>
      <c r="B87" s="131" t="s">
        <v>146</v>
      </c>
      <c r="C87" s="203">
        <f>SUM(C35+C85)</f>
        <v>742807</v>
      </c>
      <c r="D87" s="203">
        <f>SUM(D35+D85)</f>
        <v>-7926</v>
      </c>
      <c r="E87" s="203">
        <f>SUM(E35+E85)</f>
        <v>735197</v>
      </c>
      <c r="F87" s="203">
        <f>SUM(F35+F85)</f>
        <v>2400</v>
      </c>
      <c r="G87" s="132">
        <f t="shared" si="3"/>
        <v>732797</v>
      </c>
    </row>
    <row r="88" ht="16.5">
      <c r="A88" s="400"/>
    </row>
    <row r="89" ht="16.5">
      <c r="B89" s="3"/>
    </row>
  </sheetData>
  <sheetProtection/>
  <mergeCells count="2">
    <mergeCell ref="A2:C2"/>
    <mergeCell ref="A37:B37"/>
  </mergeCells>
  <printOptions/>
  <pageMargins left="0.2755905511811024" right="0.1968503937007874" top="0.7874015748031497" bottom="0.31496062992125984" header="0.2362204724409449" footer="0.31496062992125984"/>
  <pageSetup horizontalDpi="600" verticalDpi="600" orientation="portrait" paperSize="9" scale="90" r:id="rId1"/>
  <headerFooter>
    <oddHeader>&amp;C&amp;"Book Antiqua,Félkövér"&amp;11Keszthely Város Önkormányzata
beruházási kiadásai feladatonként&amp;R&amp;"Book Antiqua,Félkövér"10. sz. melléklet
ezer Ft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6.00390625" style="133" customWidth="1"/>
    <col min="2" max="2" width="44.140625" style="3" customWidth="1"/>
    <col min="3" max="3" width="12.140625" style="3" bestFit="1" customWidth="1"/>
    <col min="4" max="4" width="11.28125" style="3" bestFit="1" customWidth="1"/>
    <col min="5" max="5" width="13.57421875" style="3" customWidth="1"/>
    <col min="6" max="6" width="10.140625" style="3" customWidth="1"/>
    <col min="7" max="7" width="11.140625" style="3" bestFit="1" customWidth="1"/>
    <col min="8" max="16384" width="9.140625" style="3" customWidth="1"/>
  </cols>
  <sheetData>
    <row r="1" spans="1:16" ht="45.75" thickBot="1">
      <c r="A1" s="109" t="s">
        <v>30</v>
      </c>
      <c r="B1" s="110" t="s">
        <v>149</v>
      </c>
      <c r="C1" s="194" t="s">
        <v>276</v>
      </c>
      <c r="D1" s="185" t="s">
        <v>277</v>
      </c>
      <c r="E1" s="185" t="s">
        <v>276</v>
      </c>
      <c r="F1" s="361" t="s">
        <v>218</v>
      </c>
      <c r="G1" s="187" t="s">
        <v>219</v>
      </c>
      <c r="P1" s="54"/>
    </row>
    <row r="2" spans="1:16" ht="16.5" customHeight="1">
      <c r="A2" s="778" t="s">
        <v>150</v>
      </c>
      <c r="B2" s="779"/>
      <c r="C2" s="779"/>
      <c r="D2" s="216"/>
      <c r="E2" s="216"/>
      <c r="F2" s="372"/>
      <c r="G2" s="365"/>
      <c r="P2" s="54"/>
    </row>
    <row r="3" spans="1:16" ht="16.5">
      <c r="A3" s="111"/>
      <c r="B3" s="138"/>
      <c r="C3" s="195"/>
      <c r="D3" s="364"/>
      <c r="E3" s="364"/>
      <c r="F3" s="370"/>
      <c r="G3" s="188"/>
      <c r="P3" s="54"/>
    </row>
    <row r="4" spans="1:16" ht="16.5">
      <c r="A4" s="111">
        <v>1</v>
      </c>
      <c r="B4" s="138" t="s">
        <v>137</v>
      </c>
      <c r="C4" s="196">
        <f>SUM(C5:C5)</f>
        <v>1000</v>
      </c>
      <c r="D4" s="196">
        <f>SUM(D5:D5)</f>
        <v>0</v>
      </c>
      <c r="E4" s="369">
        <f>SUM(E5:E5)</f>
        <v>1000</v>
      </c>
      <c r="F4" s="369">
        <f>SUM(F5:F5)</f>
        <v>0</v>
      </c>
      <c r="G4" s="374">
        <f>E4-F4</f>
        <v>1000</v>
      </c>
      <c r="P4" s="54"/>
    </row>
    <row r="5" spans="1:16" ht="16.5">
      <c r="A5" s="111"/>
      <c r="B5" s="139" t="s">
        <v>237</v>
      </c>
      <c r="C5" s="195">
        <v>1000</v>
      </c>
      <c r="D5" s="373"/>
      <c r="E5" s="364">
        <f>SUM(C5:D5)</f>
        <v>1000</v>
      </c>
      <c r="F5" s="44"/>
      <c r="G5" s="375">
        <f aca="true" t="shared" si="0" ref="G5:G24">E5-F5</f>
        <v>1000</v>
      </c>
      <c r="P5" s="54"/>
    </row>
    <row r="6" spans="1:16" ht="16.5">
      <c r="A6" s="111"/>
      <c r="B6" s="139"/>
      <c r="C6" s="195"/>
      <c r="D6" s="373"/>
      <c r="E6" s="364"/>
      <c r="F6" s="44"/>
      <c r="G6" s="374">
        <f t="shared" si="0"/>
        <v>0</v>
      </c>
      <c r="P6" s="54"/>
    </row>
    <row r="7" spans="1:16" ht="16.5">
      <c r="A7" s="111">
        <v>2</v>
      </c>
      <c r="B7" s="144" t="s">
        <v>190</v>
      </c>
      <c r="C7" s="201">
        <f>SUM(C8:C10)</f>
        <v>9606</v>
      </c>
      <c r="D7" s="201">
        <f>SUM(D8:D10)</f>
        <v>3365</v>
      </c>
      <c r="E7" s="369">
        <f>SUM(E8:E10)</f>
        <v>12971</v>
      </c>
      <c r="F7" s="369">
        <f>SUM(F8:F10)</f>
        <v>0</v>
      </c>
      <c r="G7" s="374">
        <f t="shared" si="0"/>
        <v>12971</v>
      </c>
      <c r="P7" s="54"/>
    </row>
    <row r="8" spans="1:16" ht="16.5">
      <c r="A8" s="143"/>
      <c r="B8" s="139" t="s">
        <v>151</v>
      </c>
      <c r="C8" s="195">
        <v>3606</v>
      </c>
      <c r="D8" s="364">
        <v>0</v>
      </c>
      <c r="E8" s="364">
        <f>SUM(C8:D8)</f>
        <v>3606</v>
      </c>
      <c r="F8" s="370"/>
      <c r="G8" s="375">
        <f t="shared" si="0"/>
        <v>3606</v>
      </c>
      <c r="P8" s="54"/>
    </row>
    <row r="9" spans="1:16" ht="16.5">
      <c r="A9" s="143"/>
      <c r="B9" s="139" t="s">
        <v>448</v>
      </c>
      <c r="C9" s="195">
        <v>0</v>
      </c>
      <c r="D9" s="364">
        <v>3365</v>
      </c>
      <c r="E9" s="364">
        <f>SUM(C9:D9)</f>
        <v>3365</v>
      </c>
      <c r="F9" s="370"/>
      <c r="G9" s="375">
        <f t="shared" si="0"/>
        <v>3365</v>
      </c>
      <c r="P9" s="54"/>
    </row>
    <row r="10" spans="1:16" ht="16.5">
      <c r="A10" s="143"/>
      <c r="B10" s="139" t="s">
        <v>200</v>
      </c>
      <c r="C10" s="195">
        <v>6000</v>
      </c>
      <c r="D10" s="364">
        <v>0</v>
      </c>
      <c r="E10" s="364">
        <f>SUM(C10:D10)</f>
        <v>6000</v>
      </c>
      <c r="F10" s="370"/>
      <c r="G10" s="375">
        <f t="shared" si="0"/>
        <v>6000</v>
      </c>
      <c r="P10" s="54"/>
    </row>
    <row r="11" spans="1:16" ht="16.5">
      <c r="A11" s="143"/>
      <c r="B11" s="275"/>
      <c r="C11" s="198"/>
      <c r="D11" s="364"/>
      <c r="E11" s="373"/>
      <c r="F11" s="44"/>
      <c r="G11" s="375"/>
      <c r="P11" s="54"/>
    </row>
    <row r="12" spans="1:16" ht="16.5">
      <c r="A12" s="143">
        <v>3</v>
      </c>
      <c r="B12" s="544" t="s">
        <v>203</v>
      </c>
      <c r="C12" s="197">
        <f>SUM(C13)</f>
        <v>0</v>
      </c>
      <c r="D12" s="197">
        <f>SUM(D13)</f>
        <v>3179</v>
      </c>
      <c r="E12" s="197">
        <f>SUM(E13)</f>
        <v>3179</v>
      </c>
      <c r="F12" s="44"/>
      <c r="G12" s="375"/>
      <c r="P12" s="54"/>
    </row>
    <row r="13" spans="1:16" ht="16.5">
      <c r="A13" s="143"/>
      <c r="B13" s="451" t="s">
        <v>446</v>
      </c>
      <c r="C13" s="543">
        <v>0</v>
      </c>
      <c r="D13" s="364">
        <v>3179</v>
      </c>
      <c r="E13" s="373">
        <f>SUM(C13:D13)</f>
        <v>3179</v>
      </c>
      <c r="F13" s="44"/>
      <c r="G13" s="375"/>
      <c r="P13" s="54"/>
    </row>
    <row r="14" spans="1:16" ht="16.5">
      <c r="A14" s="143"/>
      <c r="B14" s="275"/>
      <c r="C14" s="198"/>
      <c r="D14" s="364"/>
      <c r="E14" s="373"/>
      <c r="F14" s="44"/>
      <c r="G14" s="374">
        <f t="shared" si="0"/>
        <v>0</v>
      </c>
      <c r="P14" s="54"/>
    </row>
    <row r="15" spans="1:16" ht="30.75">
      <c r="A15" s="143">
        <v>4</v>
      </c>
      <c r="B15" s="276" t="s">
        <v>235</v>
      </c>
      <c r="C15" s="197">
        <f>SUM(C16)</f>
        <v>2670</v>
      </c>
      <c r="D15" s="197">
        <f>SUM(D16)</f>
        <v>-1500</v>
      </c>
      <c r="E15" s="197">
        <f>SUM(E16)</f>
        <v>1170</v>
      </c>
      <c r="F15" s="369">
        <f>SUM(F16)</f>
        <v>0</v>
      </c>
      <c r="G15" s="374">
        <f t="shared" si="0"/>
        <v>1170</v>
      </c>
      <c r="P15" s="54"/>
    </row>
    <row r="16" spans="1:16" ht="16.5">
      <c r="A16" s="143"/>
      <c r="B16" s="145" t="s">
        <v>259</v>
      </c>
      <c r="C16" s="198">
        <v>2670</v>
      </c>
      <c r="D16" s="364">
        <v>-1500</v>
      </c>
      <c r="E16" s="373">
        <f>SUM(C16:D16)</f>
        <v>1170</v>
      </c>
      <c r="F16" s="44"/>
      <c r="G16" s="375">
        <f t="shared" si="0"/>
        <v>1170</v>
      </c>
      <c r="P16" s="54"/>
    </row>
    <row r="17" spans="1:16" ht="16.5">
      <c r="A17" s="143"/>
      <c r="B17" s="275"/>
      <c r="C17" s="368"/>
      <c r="D17" s="433"/>
      <c r="E17" s="545"/>
      <c r="F17" s="44"/>
      <c r="G17" s="374">
        <f t="shared" si="0"/>
        <v>0</v>
      </c>
      <c r="P17" s="54"/>
    </row>
    <row r="18" spans="1:16" ht="30.75">
      <c r="A18" s="143">
        <v>5</v>
      </c>
      <c r="B18" s="362" t="s">
        <v>279</v>
      </c>
      <c r="C18" s="369">
        <f>SUM(C19)</f>
        <v>200</v>
      </c>
      <c r="D18" s="369">
        <f>SUM(D19)</f>
        <v>0</v>
      </c>
      <c r="E18" s="546">
        <f>SUM(E19)</f>
        <v>200</v>
      </c>
      <c r="F18" s="44"/>
      <c r="G18" s="374">
        <f t="shared" si="0"/>
        <v>200</v>
      </c>
      <c r="P18" s="54"/>
    </row>
    <row r="19" spans="1:16" ht="16.5">
      <c r="A19" s="143"/>
      <c r="B19" s="145" t="s">
        <v>304</v>
      </c>
      <c r="C19" s="198">
        <v>200</v>
      </c>
      <c r="D19" s="434">
        <v>0</v>
      </c>
      <c r="E19" s="547">
        <f>SUM(C19:D19)</f>
        <v>200</v>
      </c>
      <c r="F19" s="44"/>
      <c r="G19" s="375">
        <f t="shared" si="0"/>
        <v>200</v>
      </c>
      <c r="P19" s="54"/>
    </row>
    <row r="20" spans="1:16" ht="16.5">
      <c r="A20" s="143"/>
      <c r="B20" s="145"/>
      <c r="C20" s="198"/>
      <c r="D20" s="364"/>
      <c r="E20" s="373"/>
      <c r="F20" s="44"/>
      <c r="G20" s="374">
        <f t="shared" si="0"/>
        <v>0</v>
      </c>
      <c r="P20" s="54"/>
    </row>
    <row r="21" spans="1:16" ht="16.5">
      <c r="A21" s="143">
        <v>6</v>
      </c>
      <c r="B21" s="144" t="s">
        <v>216</v>
      </c>
      <c r="C21" s="197">
        <f>SUM(C22)</f>
        <v>5000</v>
      </c>
      <c r="D21" s="197">
        <f>SUM(D22)</f>
        <v>0</v>
      </c>
      <c r="E21" s="197">
        <f>SUM(E22)</f>
        <v>5000</v>
      </c>
      <c r="F21" s="369">
        <f>SUM(F22)</f>
        <v>0</v>
      </c>
      <c r="G21" s="374">
        <f t="shared" si="0"/>
        <v>5000</v>
      </c>
      <c r="P21" s="54"/>
    </row>
    <row r="22" spans="1:16" ht="16.5">
      <c r="A22" s="143"/>
      <c r="B22" s="139" t="s">
        <v>217</v>
      </c>
      <c r="C22" s="198">
        <v>5000</v>
      </c>
      <c r="D22" s="364"/>
      <c r="E22" s="373">
        <f>SUM(C22:D22)</f>
        <v>5000</v>
      </c>
      <c r="F22" s="44"/>
      <c r="G22" s="375">
        <f t="shared" si="0"/>
        <v>5000</v>
      </c>
      <c r="P22" s="54"/>
    </row>
    <row r="23" spans="1:16" ht="16.5">
      <c r="A23" s="111"/>
      <c r="B23" s="145"/>
      <c r="C23" s="198"/>
      <c r="D23" s="364"/>
      <c r="E23" s="373"/>
      <c r="F23" s="44"/>
      <c r="G23" s="374">
        <f t="shared" si="0"/>
        <v>0</v>
      </c>
      <c r="K23" s="212"/>
      <c r="P23" s="54"/>
    </row>
    <row r="24" spans="1:16" ht="16.5">
      <c r="A24" s="111"/>
      <c r="B24" s="198" t="s">
        <v>59</v>
      </c>
      <c r="C24" s="196">
        <f>SUM(C7+C4+C21+C15+C18+C12)</f>
        <v>18476</v>
      </c>
      <c r="D24" s="196">
        <f>SUM(D7+D4+D21+D15+D18+D12)</f>
        <v>5044</v>
      </c>
      <c r="E24" s="196">
        <f>SUM(E7+E4+E21+E15+E18+E12)</f>
        <v>23520</v>
      </c>
      <c r="F24" s="369">
        <f>SUM(F7+F4+F21+F15+F18)</f>
        <v>0</v>
      </c>
      <c r="G24" s="374">
        <f t="shared" si="0"/>
        <v>23520</v>
      </c>
      <c r="P24" s="54"/>
    </row>
    <row r="25" spans="1:16" ht="16.5">
      <c r="A25" s="111"/>
      <c r="B25" s="124"/>
      <c r="C25" s="196"/>
      <c r="D25" s="369"/>
      <c r="E25" s="369"/>
      <c r="F25" s="370"/>
      <c r="G25" s="188"/>
      <c r="P25" s="54"/>
    </row>
    <row r="26" spans="1:16" ht="16.5">
      <c r="A26" s="780" t="s">
        <v>148</v>
      </c>
      <c r="B26" s="781"/>
      <c r="C26" s="781"/>
      <c r="D26" s="401"/>
      <c r="E26" s="362"/>
      <c r="F26" s="370"/>
      <c r="G26" s="188"/>
      <c r="P26" s="54"/>
    </row>
    <row r="27" spans="1:16" ht="16.5">
      <c r="A27" s="405"/>
      <c r="B27" s="362"/>
      <c r="C27" s="362"/>
      <c r="D27" s="362"/>
      <c r="E27" s="362"/>
      <c r="F27" s="370"/>
      <c r="G27" s="188"/>
      <c r="P27" s="54"/>
    </row>
    <row r="28" spans="1:16" ht="16.5">
      <c r="A28" s="46">
        <v>1</v>
      </c>
      <c r="B28" s="362" t="s">
        <v>283</v>
      </c>
      <c r="C28" s="197">
        <f>SUM(C29:C38)</f>
        <v>6290</v>
      </c>
      <c r="D28" s="197">
        <f>SUM(D29:D38)</f>
        <v>1567</v>
      </c>
      <c r="E28" s="197">
        <f>SUM(E29:E38)</f>
        <v>7857</v>
      </c>
      <c r="F28" s="197">
        <f>SUM(F29:F38)</f>
        <v>0</v>
      </c>
      <c r="G28" s="119">
        <f>SUM(G29:G38)</f>
        <v>7857</v>
      </c>
      <c r="P28" s="54"/>
    </row>
    <row r="29" spans="1:16" ht="16.5">
      <c r="A29" s="405"/>
      <c r="B29" s="402" t="s">
        <v>293</v>
      </c>
      <c r="C29" s="198">
        <v>1551</v>
      </c>
      <c r="D29" s="198">
        <v>0</v>
      </c>
      <c r="E29" s="198">
        <f>SUM(C29:D29)</f>
        <v>1551</v>
      </c>
      <c r="F29" s="44"/>
      <c r="G29" s="274">
        <v>1551</v>
      </c>
      <c r="P29" s="54"/>
    </row>
    <row r="30" spans="1:7" s="128" customFormat="1" ht="16.5">
      <c r="A30" s="121"/>
      <c r="B30" s="402" t="s">
        <v>291</v>
      </c>
      <c r="C30" s="198">
        <v>1060</v>
      </c>
      <c r="D30" s="198">
        <v>0</v>
      </c>
      <c r="E30" s="198">
        <f aca="true" t="shared" si="1" ref="E30:E38">SUM(C30:D30)</f>
        <v>1060</v>
      </c>
      <c r="F30" s="398"/>
      <c r="G30" s="274">
        <v>1060</v>
      </c>
    </row>
    <row r="31" spans="1:7" s="128" customFormat="1" ht="16.5">
      <c r="A31" s="121"/>
      <c r="B31" s="402" t="s">
        <v>292</v>
      </c>
      <c r="C31" s="198">
        <v>721</v>
      </c>
      <c r="D31" s="198">
        <v>0</v>
      </c>
      <c r="E31" s="198">
        <f t="shared" si="1"/>
        <v>721</v>
      </c>
      <c r="F31" s="398"/>
      <c r="G31" s="274">
        <v>721</v>
      </c>
    </row>
    <row r="32" spans="1:7" s="128" customFormat="1" ht="16.5">
      <c r="A32" s="121"/>
      <c r="B32" s="402" t="s">
        <v>294</v>
      </c>
      <c r="C32" s="368">
        <v>140</v>
      </c>
      <c r="D32" s="368">
        <v>0</v>
      </c>
      <c r="E32" s="368">
        <f t="shared" si="1"/>
        <v>140</v>
      </c>
      <c r="F32" s="398"/>
      <c r="G32" s="274">
        <v>140</v>
      </c>
    </row>
    <row r="33" spans="1:7" s="128" customFormat="1" ht="16.5">
      <c r="A33" s="121"/>
      <c r="B33" s="402" t="s">
        <v>295</v>
      </c>
      <c r="C33" s="364">
        <v>250</v>
      </c>
      <c r="D33" s="364">
        <v>0</v>
      </c>
      <c r="E33" s="364">
        <f t="shared" si="1"/>
        <v>250</v>
      </c>
      <c r="F33" s="371"/>
      <c r="G33" s="274">
        <v>250</v>
      </c>
    </row>
    <row r="34" spans="1:7" s="128" customFormat="1" ht="16.5">
      <c r="A34" s="121"/>
      <c r="B34" s="402" t="s">
        <v>296</v>
      </c>
      <c r="C34" s="364">
        <v>1068</v>
      </c>
      <c r="D34" s="364">
        <v>0</v>
      </c>
      <c r="E34" s="364">
        <f t="shared" si="1"/>
        <v>1068</v>
      </c>
      <c r="F34" s="371"/>
      <c r="G34" s="274">
        <v>1068</v>
      </c>
    </row>
    <row r="35" spans="1:7" s="128" customFormat="1" ht="16.5">
      <c r="A35" s="121"/>
      <c r="B35" s="402" t="s">
        <v>319</v>
      </c>
      <c r="C35" s="364">
        <v>1000</v>
      </c>
      <c r="D35" s="364">
        <v>-942</v>
      </c>
      <c r="E35" s="364">
        <f t="shared" si="1"/>
        <v>58</v>
      </c>
      <c r="F35" s="371"/>
      <c r="G35" s="274">
        <v>58</v>
      </c>
    </row>
    <row r="36" spans="1:7" s="128" customFormat="1" ht="33">
      <c r="A36" s="121"/>
      <c r="B36" s="402" t="s">
        <v>320</v>
      </c>
      <c r="C36" s="364">
        <v>500</v>
      </c>
      <c r="D36" s="364"/>
      <c r="E36" s="364">
        <f t="shared" si="1"/>
        <v>500</v>
      </c>
      <c r="F36" s="371"/>
      <c r="G36" s="274">
        <v>500</v>
      </c>
    </row>
    <row r="37" spans="1:7" s="128" customFormat="1" ht="16.5">
      <c r="A37" s="121"/>
      <c r="B37" s="402" t="s">
        <v>405</v>
      </c>
      <c r="C37" s="364">
        <v>0</v>
      </c>
      <c r="D37" s="364">
        <v>1290</v>
      </c>
      <c r="E37" s="364">
        <f t="shared" si="1"/>
        <v>1290</v>
      </c>
      <c r="F37" s="371"/>
      <c r="G37" s="274">
        <v>1290</v>
      </c>
    </row>
    <row r="38" spans="1:7" s="128" customFormat="1" ht="16.5">
      <c r="A38" s="121"/>
      <c r="B38" s="402" t="s">
        <v>406</v>
      </c>
      <c r="C38" s="364">
        <v>0</v>
      </c>
      <c r="D38" s="364">
        <v>1219</v>
      </c>
      <c r="E38" s="364">
        <f t="shared" si="1"/>
        <v>1219</v>
      </c>
      <c r="F38" s="371"/>
      <c r="G38" s="274">
        <v>1219</v>
      </c>
    </row>
    <row r="39" spans="1:7" s="128" customFormat="1" ht="16.5">
      <c r="A39" s="121"/>
      <c r="B39" s="402"/>
      <c r="C39" s="403"/>
      <c r="D39" s="364"/>
      <c r="E39" s="364"/>
      <c r="F39" s="371"/>
      <c r="G39" s="204"/>
    </row>
    <row r="40" spans="1:7" s="128" customFormat="1" ht="16.5">
      <c r="A40" s="121">
        <v>2</v>
      </c>
      <c r="B40" s="362" t="s">
        <v>317</v>
      </c>
      <c r="C40" s="369">
        <f>SUM(C41)</f>
        <v>2700</v>
      </c>
      <c r="D40" s="369">
        <f>SUM(D41)</f>
        <v>0</v>
      </c>
      <c r="E40" s="369">
        <f>SUM(C40:D40)</f>
        <v>2700</v>
      </c>
      <c r="F40" s="369">
        <f>SUM(F41)</f>
        <v>0</v>
      </c>
      <c r="G40" s="435">
        <f>SUM(G41)</f>
        <v>2700</v>
      </c>
    </row>
    <row r="41" spans="1:7" s="128" customFormat="1" ht="16.5">
      <c r="A41" s="121"/>
      <c r="B41" s="402" t="s">
        <v>318</v>
      </c>
      <c r="C41" s="364">
        <v>2700</v>
      </c>
      <c r="D41" s="364">
        <v>0</v>
      </c>
      <c r="E41" s="364">
        <f>SUM(C41:D41)</f>
        <v>2700</v>
      </c>
      <c r="F41" s="364"/>
      <c r="G41" s="274">
        <v>2700</v>
      </c>
    </row>
    <row r="42" spans="1:7" s="128" customFormat="1" ht="16.5">
      <c r="A42" s="121"/>
      <c r="B42" s="402"/>
      <c r="C42" s="403"/>
      <c r="D42" s="404"/>
      <c r="E42" s="404"/>
      <c r="F42" s="371"/>
      <c r="G42" s="204"/>
    </row>
    <row r="43" spans="1:7" s="141" customFormat="1" ht="15">
      <c r="A43" s="111"/>
      <c r="B43" s="124" t="s">
        <v>1</v>
      </c>
      <c r="C43" s="197">
        <f>C28+C40</f>
        <v>8990</v>
      </c>
      <c r="D43" s="197">
        <f>D28+D40</f>
        <v>1567</v>
      </c>
      <c r="E43" s="197">
        <f>E28+E40</f>
        <v>10557</v>
      </c>
      <c r="F43" s="197">
        <f>F28+F40</f>
        <v>0</v>
      </c>
      <c r="G43" s="119">
        <f>G28+G40</f>
        <v>10557</v>
      </c>
    </row>
    <row r="44" spans="1:16" ht="16.5">
      <c r="A44" s="111"/>
      <c r="B44" s="142"/>
      <c r="C44" s="195"/>
      <c r="D44" s="364"/>
      <c r="E44" s="364"/>
      <c r="F44" s="370"/>
      <c r="G44" s="188"/>
      <c r="P44" s="54"/>
    </row>
    <row r="45" spans="1:16" ht="17.25" thickBot="1">
      <c r="A45" s="123"/>
      <c r="B45" s="137" t="s">
        <v>146</v>
      </c>
      <c r="C45" s="203">
        <f>SUM(C24+C43)</f>
        <v>27466</v>
      </c>
      <c r="D45" s="203">
        <f>SUM(D24+D43)</f>
        <v>6611</v>
      </c>
      <c r="E45" s="378">
        <f>SUM(E24+E43)</f>
        <v>34077</v>
      </c>
      <c r="F45" s="378">
        <f>SUM(F24+F43)</f>
        <v>0</v>
      </c>
      <c r="G45" s="377">
        <f>SUM(G24+G43)</f>
        <v>34077</v>
      </c>
      <c r="P45" s="54"/>
    </row>
  </sheetData>
  <sheetProtection/>
  <mergeCells count="2">
    <mergeCell ref="A2:C2"/>
    <mergeCell ref="A26:C26"/>
  </mergeCells>
  <printOptions/>
  <pageMargins left="0.3937007874015748" right="0.31496062992125984" top="0.9055118110236221" bottom="0.4724409448818898" header="0.31496062992125984" footer="0.31496062992125984"/>
  <pageSetup horizontalDpi="600" verticalDpi="600" orientation="portrait" paperSize="9" scale="85" r:id="rId1"/>
  <headerFooter>
    <oddHeader>&amp;C&amp;"Book Antiqua,Félkövér"&amp;11Keszthely Város Önkormányzata
felújítási előirányzatai célonként&amp;R&amp;"Book Antiqua,Félkövér"11. sz.melléklet
ezer Ft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0">
      <selection activeCell="M31" sqref="M31"/>
    </sheetView>
  </sheetViews>
  <sheetFormatPr defaultColWidth="9.140625" defaultRowHeight="12.75"/>
  <cols>
    <col min="1" max="1" width="7.28125" style="133" customWidth="1"/>
    <col min="2" max="2" width="41.140625" style="3" customWidth="1"/>
    <col min="3" max="3" width="13.00390625" style="3" customWidth="1"/>
    <col min="4" max="4" width="11.140625" style="3" customWidth="1"/>
    <col min="5" max="5" width="12.28125" style="3" customWidth="1"/>
    <col min="6" max="6" width="11.140625" style="3" bestFit="1" customWidth="1"/>
    <col min="7" max="7" width="11.28125" style="3" customWidth="1"/>
    <col min="8" max="16384" width="9.140625" style="3" customWidth="1"/>
  </cols>
  <sheetData>
    <row r="1" spans="1:7" ht="45.75" thickBot="1">
      <c r="A1" s="109" t="s">
        <v>30</v>
      </c>
      <c r="B1" s="110" t="s">
        <v>152</v>
      </c>
      <c r="C1" s="194" t="s">
        <v>276</v>
      </c>
      <c r="D1" s="185" t="s">
        <v>277</v>
      </c>
      <c r="E1" s="185" t="s">
        <v>276</v>
      </c>
      <c r="F1" s="464" t="s">
        <v>218</v>
      </c>
      <c r="G1" s="187" t="s">
        <v>219</v>
      </c>
    </row>
    <row r="2" spans="1:7" ht="16.5">
      <c r="A2" s="776" t="s">
        <v>150</v>
      </c>
      <c r="B2" s="777"/>
      <c r="C2" s="211"/>
      <c r="D2" s="183"/>
      <c r="E2" s="183"/>
      <c r="F2" s="372"/>
      <c r="G2" s="365"/>
    </row>
    <row r="3" spans="1:7" ht="16.5">
      <c r="A3" s="146"/>
      <c r="B3" s="147"/>
      <c r="C3" s="211"/>
      <c r="D3" s="44"/>
      <c r="E3" s="44"/>
      <c r="F3" s="44"/>
      <c r="G3" s="376"/>
    </row>
    <row r="4" spans="1:7" ht="16.5">
      <c r="A4" s="111">
        <v>1</v>
      </c>
      <c r="B4" s="138" t="s">
        <v>203</v>
      </c>
      <c r="C4" s="209">
        <f>SUM(C5:C7)</f>
        <v>8240</v>
      </c>
      <c r="D4" s="379">
        <f>SUM(D5:D7)</f>
        <v>41659</v>
      </c>
      <c r="E4" s="379">
        <f>SUM(E5:E7)</f>
        <v>49899</v>
      </c>
      <c r="F4" s="379">
        <f>SUM(F5:F7)</f>
        <v>48109</v>
      </c>
      <c r="G4" s="382">
        <f>E4-F4</f>
        <v>1790</v>
      </c>
    </row>
    <row r="5" spans="1:7" ht="33">
      <c r="A5" s="111"/>
      <c r="B5" s="139" t="s">
        <v>451</v>
      </c>
      <c r="C5" s="213">
        <v>375</v>
      </c>
      <c r="D5" s="380">
        <v>60</v>
      </c>
      <c r="E5" s="380">
        <f>SUM(C5:D5)</f>
        <v>435</v>
      </c>
      <c r="F5" s="44"/>
      <c r="G5" s="383">
        <f aca="true" t="shared" si="0" ref="G5:G24">E5-F5</f>
        <v>435</v>
      </c>
    </row>
    <row r="6" spans="1:7" ht="33">
      <c r="A6" s="111"/>
      <c r="B6" s="116" t="s">
        <v>307</v>
      </c>
      <c r="C6" s="208">
        <v>150</v>
      </c>
      <c r="D6" s="381">
        <v>-100</v>
      </c>
      <c r="E6" s="380">
        <f>SUM(C6:D6)</f>
        <v>50</v>
      </c>
      <c r="F6" s="381"/>
      <c r="G6" s="383">
        <f t="shared" si="0"/>
        <v>50</v>
      </c>
    </row>
    <row r="7" spans="1:7" ht="33">
      <c r="A7" s="111"/>
      <c r="B7" s="139" t="s">
        <v>452</v>
      </c>
      <c r="C7" s="213">
        <v>7715</v>
      </c>
      <c r="D7" s="380">
        <v>41699</v>
      </c>
      <c r="E7" s="380">
        <f>SUM(C7:D7)</f>
        <v>49414</v>
      </c>
      <c r="F7" s="380">
        <v>48109</v>
      </c>
      <c r="G7" s="383">
        <f t="shared" si="0"/>
        <v>1305</v>
      </c>
    </row>
    <row r="8" spans="1:7" ht="16.5">
      <c r="A8" s="111"/>
      <c r="B8" s="139"/>
      <c r="C8" s="213"/>
      <c r="D8" s="380"/>
      <c r="E8" s="380"/>
      <c r="F8" s="44"/>
      <c r="G8" s="382">
        <f t="shared" si="0"/>
        <v>0</v>
      </c>
    </row>
    <row r="9" spans="1:7" ht="30.75">
      <c r="A9" s="111">
        <v>2</v>
      </c>
      <c r="B9" s="138" t="s">
        <v>211</v>
      </c>
      <c r="C9" s="209">
        <f>SUM(C10)</f>
        <v>1600</v>
      </c>
      <c r="D9" s="379">
        <f>SUM(D10)</f>
        <v>1000</v>
      </c>
      <c r="E9" s="379">
        <f>SUM(E10)</f>
        <v>2600</v>
      </c>
      <c r="F9" s="379">
        <f>SUM(F10)</f>
        <v>0</v>
      </c>
      <c r="G9" s="382">
        <f t="shared" si="0"/>
        <v>2600</v>
      </c>
    </row>
    <row r="10" spans="1:7" ht="48.75" customHeight="1">
      <c r="A10" s="111"/>
      <c r="B10" s="139" t="s">
        <v>212</v>
      </c>
      <c r="C10" s="213">
        <v>1600</v>
      </c>
      <c r="D10" s="380">
        <v>1000</v>
      </c>
      <c r="E10" s="380">
        <f>SUM(C10:D10)</f>
        <v>2600</v>
      </c>
      <c r="F10" s="44"/>
      <c r="G10" s="383">
        <f t="shared" si="0"/>
        <v>2600</v>
      </c>
    </row>
    <row r="11" spans="1:7" ht="16.5">
      <c r="A11" s="111"/>
      <c r="B11" s="139"/>
      <c r="C11" s="213"/>
      <c r="D11" s="380"/>
      <c r="E11" s="380"/>
      <c r="F11" s="44"/>
      <c r="G11" s="382"/>
    </row>
    <row r="12" spans="1:7" ht="16.5">
      <c r="A12" s="111">
        <v>3</v>
      </c>
      <c r="B12" s="126" t="s">
        <v>208</v>
      </c>
      <c r="C12" s="207">
        <f>SUM(C13)</f>
        <v>3000</v>
      </c>
      <c r="D12" s="385">
        <f>SUM(D13)</f>
        <v>0</v>
      </c>
      <c r="E12" s="385">
        <f>SUM(E13)</f>
        <v>3000</v>
      </c>
      <c r="F12" s="385">
        <f>SUM(F13)</f>
        <v>0</v>
      </c>
      <c r="G12" s="382">
        <f t="shared" si="0"/>
        <v>3000</v>
      </c>
    </row>
    <row r="13" spans="1:7" ht="16.5">
      <c r="A13" s="111"/>
      <c r="B13" s="116" t="s">
        <v>155</v>
      </c>
      <c r="C13" s="208">
        <v>3000</v>
      </c>
      <c r="D13" s="381"/>
      <c r="E13" s="381">
        <f>SUM(C13:D13)</f>
        <v>3000</v>
      </c>
      <c r="F13" s="381">
        <v>0</v>
      </c>
      <c r="G13" s="383">
        <f t="shared" si="0"/>
        <v>3000</v>
      </c>
    </row>
    <row r="14" spans="1:7" ht="16.5">
      <c r="A14" s="111"/>
      <c r="B14" s="116"/>
      <c r="C14" s="208"/>
      <c r="D14" s="381"/>
      <c r="E14" s="381"/>
      <c r="F14" s="381"/>
      <c r="G14" s="382"/>
    </row>
    <row r="15" spans="1:7" ht="30.75">
      <c r="A15" s="111">
        <v>4</v>
      </c>
      <c r="B15" s="362" t="s">
        <v>279</v>
      </c>
      <c r="C15" s="207">
        <f>SUM(C16:C18)</f>
        <v>35</v>
      </c>
      <c r="D15" s="207">
        <f>SUM(D16:D18)</f>
        <v>50</v>
      </c>
      <c r="E15" s="207">
        <f>SUM(E16:E18)</f>
        <v>85</v>
      </c>
      <c r="F15" s="385">
        <f>SUM(F16:F18)</f>
        <v>0</v>
      </c>
      <c r="G15" s="382">
        <f t="shared" si="0"/>
        <v>85</v>
      </c>
    </row>
    <row r="16" spans="1:7" ht="16.5">
      <c r="A16" s="111"/>
      <c r="B16" s="116" t="s">
        <v>305</v>
      </c>
      <c r="C16" s="208">
        <v>30</v>
      </c>
      <c r="D16" s="381">
        <v>0</v>
      </c>
      <c r="E16" s="381">
        <f>SUM(C16:D16)</f>
        <v>30</v>
      </c>
      <c r="F16" s="381"/>
      <c r="G16" s="383">
        <f t="shared" si="0"/>
        <v>30</v>
      </c>
    </row>
    <row r="17" spans="1:7" ht="16.5">
      <c r="A17" s="111"/>
      <c r="B17" s="116" t="s">
        <v>449</v>
      </c>
      <c r="C17" s="208">
        <v>0</v>
      </c>
      <c r="D17" s="381">
        <v>50</v>
      </c>
      <c r="E17" s="381">
        <f>SUM(C17:D17)</f>
        <v>50</v>
      </c>
      <c r="F17" s="381"/>
      <c r="G17" s="383">
        <f t="shared" si="0"/>
        <v>50</v>
      </c>
    </row>
    <row r="18" spans="1:7" ht="16.5">
      <c r="A18" s="111"/>
      <c r="B18" s="116" t="s">
        <v>306</v>
      </c>
      <c r="C18" s="208">
        <v>5</v>
      </c>
      <c r="D18" s="381">
        <v>0</v>
      </c>
      <c r="E18" s="381">
        <f>SUM(C18:D18)</f>
        <v>5</v>
      </c>
      <c r="F18" s="381"/>
      <c r="G18" s="383">
        <f t="shared" si="0"/>
        <v>5</v>
      </c>
    </row>
    <row r="19" spans="1:7" ht="16.5">
      <c r="A19" s="111"/>
      <c r="B19" s="116"/>
      <c r="C19" s="208"/>
      <c r="D19" s="381"/>
      <c r="E19" s="381"/>
      <c r="F19" s="381"/>
      <c r="G19" s="383"/>
    </row>
    <row r="20" spans="1:7" ht="30.75">
      <c r="A20" s="111">
        <v>5</v>
      </c>
      <c r="B20" s="362" t="s">
        <v>280</v>
      </c>
      <c r="C20" s="207">
        <f>SUM(C21)</f>
        <v>0</v>
      </c>
      <c r="D20" s="207">
        <f>SUM(D21)</f>
        <v>50</v>
      </c>
      <c r="E20" s="207">
        <f>SUM(C20:D20)</f>
        <v>50</v>
      </c>
      <c r="F20" s="385"/>
      <c r="G20" s="382">
        <f t="shared" si="0"/>
        <v>50</v>
      </c>
    </row>
    <row r="21" spans="1:7" ht="16.5">
      <c r="A21" s="111"/>
      <c r="B21" s="116" t="s">
        <v>450</v>
      </c>
      <c r="C21" s="208"/>
      <c r="D21" s="381">
        <v>50</v>
      </c>
      <c r="E21" s="208">
        <f>SUM(C21:D21)</f>
        <v>50</v>
      </c>
      <c r="F21" s="381"/>
      <c r="G21" s="383">
        <f t="shared" si="0"/>
        <v>50</v>
      </c>
    </row>
    <row r="22" spans="1:7" ht="16.5">
      <c r="A22" s="111"/>
      <c r="B22" s="139"/>
      <c r="C22" s="213"/>
      <c r="D22" s="380"/>
      <c r="E22" s="380"/>
      <c r="F22" s="44"/>
      <c r="G22" s="383"/>
    </row>
    <row r="23" spans="1:7" ht="30.75">
      <c r="A23" s="111">
        <v>6</v>
      </c>
      <c r="B23" s="150" t="s">
        <v>159</v>
      </c>
      <c r="C23" s="196">
        <f>SUM(C24)</f>
        <v>70</v>
      </c>
      <c r="D23" s="196">
        <f>SUM(D24)</f>
        <v>0</v>
      </c>
      <c r="E23" s="196">
        <f>SUM(E24)</f>
        <v>70</v>
      </c>
      <c r="F23" s="369">
        <f>SUM(F24)</f>
        <v>0</v>
      </c>
      <c r="G23" s="382">
        <f t="shared" si="0"/>
        <v>70</v>
      </c>
    </row>
    <row r="24" spans="1:7" ht="33">
      <c r="A24" s="111"/>
      <c r="B24" s="116" t="s">
        <v>210</v>
      </c>
      <c r="C24" s="195">
        <v>70</v>
      </c>
      <c r="D24" s="364"/>
      <c r="E24" s="364">
        <f>SUM(C24:D24)</f>
        <v>70</v>
      </c>
      <c r="F24" s="44"/>
      <c r="G24" s="383">
        <f t="shared" si="0"/>
        <v>70</v>
      </c>
    </row>
    <row r="25" spans="1:7" ht="16.5">
      <c r="A25" s="111"/>
      <c r="B25" s="142"/>
      <c r="C25" s="213"/>
      <c r="D25" s="380"/>
      <c r="E25" s="380"/>
      <c r="F25" s="44"/>
      <c r="G25" s="382"/>
    </row>
    <row r="26" spans="1:7" ht="16.5">
      <c r="A26" s="111"/>
      <c r="B26" s="124" t="s">
        <v>59</v>
      </c>
      <c r="C26" s="209">
        <f>SUM(C4+C23+C9+C12+C15+C20)</f>
        <v>12945</v>
      </c>
      <c r="D26" s="209">
        <f>SUM(D4+D23+D9+D12+D15+D20)</f>
        <v>42759</v>
      </c>
      <c r="E26" s="209">
        <f>SUM(E4+E23+E9+E12+E15+E20)</f>
        <v>55704</v>
      </c>
      <c r="F26" s="209">
        <f>SUM(F4+F23+F9+F12+F15+F20)</f>
        <v>48109</v>
      </c>
      <c r="G26" s="437">
        <f>SUM(G4+G23+G9+G12+G15+G20)</f>
        <v>7595</v>
      </c>
    </row>
    <row r="27" spans="1:7" ht="16.5">
      <c r="A27" s="111"/>
      <c r="B27" s="124"/>
      <c r="C27" s="213"/>
      <c r="D27" s="380"/>
      <c r="E27" s="380"/>
      <c r="F27" s="44"/>
      <c r="G27" s="376"/>
    </row>
    <row r="28" spans="1:7" ht="16.5">
      <c r="A28" s="782" t="s">
        <v>148</v>
      </c>
      <c r="B28" s="783"/>
      <c r="C28" s="213"/>
      <c r="D28" s="380"/>
      <c r="E28" s="380"/>
      <c r="F28" s="44"/>
      <c r="G28" s="376"/>
    </row>
    <row r="29" spans="1:7" ht="16.5">
      <c r="A29" s="111"/>
      <c r="B29" s="140"/>
      <c r="C29" s="213"/>
      <c r="D29" s="380"/>
      <c r="E29" s="380"/>
      <c r="F29" s="44"/>
      <c r="G29" s="376"/>
    </row>
    <row r="30" spans="1:7" ht="16.5">
      <c r="A30" s="111"/>
      <c r="B30" s="124" t="s">
        <v>59</v>
      </c>
      <c r="C30" s="209">
        <v>0</v>
      </c>
      <c r="D30" s="379"/>
      <c r="E30" s="379"/>
      <c r="F30" s="44"/>
      <c r="G30" s="382">
        <v>0</v>
      </c>
    </row>
    <row r="31" spans="1:7" ht="16.5">
      <c r="A31" s="111"/>
      <c r="B31" s="142"/>
      <c r="C31" s="213"/>
      <c r="D31" s="380"/>
      <c r="E31" s="380"/>
      <c r="F31" s="44"/>
      <c r="G31" s="376"/>
    </row>
    <row r="32" spans="1:7" ht="17.25" thickBot="1">
      <c r="A32" s="123"/>
      <c r="B32" s="137" t="s">
        <v>146</v>
      </c>
      <c r="C32" s="210">
        <f>SUM(C26+C30)</f>
        <v>12945</v>
      </c>
      <c r="D32" s="210">
        <f>SUM(D26+D30)</f>
        <v>42759</v>
      </c>
      <c r="E32" s="210">
        <f>SUM(E26+E30)</f>
        <v>55704</v>
      </c>
      <c r="F32" s="406">
        <f>SUM(F26+F30)</f>
        <v>48109</v>
      </c>
      <c r="G32" s="384">
        <f>SUM(G26+G30)</f>
        <v>7595</v>
      </c>
    </row>
  </sheetData>
  <sheetProtection/>
  <mergeCells count="2">
    <mergeCell ref="A2:B2"/>
    <mergeCell ref="A28:B28"/>
  </mergeCells>
  <printOptions/>
  <pageMargins left="0.43" right="0.15748031496062992" top="1.1023622047244095" bottom="0.7480314960629921" header="0.31496062992125984" footer="0.31496062992125984"/>
  <pageSetup horizontalDpi="600" verticalDpi="600" orientation="portrait" paperSize="9" scale="90" r:id="rId1"/>
  <headerFooter>
    <oddHeader>&amp;C&amp;"Book Antiqua,Félkövér"&amp;11Keszthely Város Önkormányzata
működési célú támogatásértékű kiadásai&amp;R&amp;"Book Antiqua,Félkövér"12. sz. melléklet
ezer Ft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25">
      <selection activeCell="K15" sqref="K15"/>
    </sheetView>
  </sheetViews>
  <sheetFormatPr defaultColWidth="9.140625" defaultRowHeight="12.75"/>
  <cols>
    <col min="1" max="1" width="6.57421875" style="133" customWidth="1"/>
    <col min="2" max="2" width="46.140625" style="134" customWidth="1"/>
    <col min="3" max="3" width="12.8515625" style="4" customWidth="1"/>
    <col min="4" max="4" width="11.140625" style="4" customWidth="1"/>
    <col min="5" max="5" width="13.28125" style="4" customWidth="1"/>
    <col min="6" max="6" width="10.00390625" style="3" bestFit="1" customWidth="1"/>
    <col min="7" max="7" width="11.140625" style="3" bestFit="1" customWidth="1"/>
    <col min="8" max="16384" width="9.140625" style="3" customWidth="1"/>
  </cols>
  <sheetData>
    <row r="1" spans="1:11" ht="45.75" thickBot="1">
      <c r="A1" s="184" t="s">
        <v>30</v>
      </c>
      <c r="B1" s="185" t="s">
        <v>153</v>
      </c>
      <c r="C1" s="205" t="s">
        <v>276</v>
      </c>
      <c r="D1" s="205" t="s">
        <v>277</v>
      </c>
      <c r="E1" s="205" t="s">
        <v>276</v>
      </c>
      <c r="F1" s="185" t="s">
        <v>218</v>
      </c>
      <c r="G1" s="187" t="s">
        <v>219</v>
      </c>
      <c r="K1" s="54"/>
    </row>
    <row r="2" spans="1:11" ht="16.5" customHeight="1">
      <c r="A2" s="778" t="s">
        <v>150</v>
      </c>
      <c r="B2" s="784"/>
      <c r="C2" s="386"/>
      <c r="D2" s="387"/>
      <c r="E2" s="387"/>
      <c r="F2" s="183"/>
      <c r="G2" s="365"/>
      <c r="K2" s="54"/>
    </row>
    <row r="3" spans="1:11" ht="16.5">
      <c r="A3" s="111"/>
      <c r="B3" s="126"/>
      <c r="C3" s="206"/>
      <c r="D3" s="288"/>
      <c r="E3" s="288"/>
      <c r="F3" s="44"/>
      <c r="G3" s="188"/>
      <c r="K3" s="54"/>
    </row>
    <row r="4" spans="1:11" ht="30.75" customHeight="1">
      <c r="A4" s="111">
        <v>1</v>
      </c>
      <c r="B4" s="126" t="s">
        <v>282</v>
      </c>
      <c r="C4" s="207">
        <f>SUM(C5:C8)</f>
        <v>8150</v>
      </c>
      <c r="D4" s="438">
        <f>SUM(D5:D8)</f>
        <v>-635</v>
      </c>
      <c r="E4" s="438">
        <f>SUM(E5:E8)</f>
        <v>7515</v>
      </c>
      <c r="F4" s="207">
        <f>SUM(F5:F8)</f>
        <v>1270</v>
      </c>
      <c r="G4" s="436">
        <f>SUM(E4-F4)</f>
        <v>6245</v>
      </c>
      <c r="K4" s="54"/>
    </row>
    <row r="5" spans="1:11" ht="33">
      <c r="A5" s="111"/>
      <c r="B5" s="116" t="s">
        <v>213</v>
      </c>
      <c r="C5" s="208">
        <v>1905</v>
      </c>
      <c r="D5" s="208">
        <v>-635</v>
      </c>
      <c r="E5" s="439">
        <f aca="true" t="shared" si="0" ref="E5:E14">SUM(C5:D5)</f>
        <v>1270</v>
      </c>
      <c r="F5" s="208">
        <v>1270</v>
      </c>
      <c r="G5" s="440">
        <f>E5-F5</f>
        <v>0</v>
      </c>
      <c r="K5" s="54"/>
    </row>
    <row r="6" spans="1:11" ht="33">
      <c r="A6" s="111"/>
      <c r="B6" s="116" t="s">
        <v>214</v>
      </c>
      <c r="C6" s="208">
        <v>2500</v>
      </c>
      <c r="D6" s="208"/>
      <c r="E6" s="439">
        <f t="shared" si="0"/>
        <v>2500</v>
      </c>
      <c r="F6" s="208">
        <v>0</v>
      </c>
      <c r="G6" s="440">
        <f aca="true" t="shared" si="1" ref="G6:G61">E6-F6</f>
        <v>2500</v>
      </c>
      <c r="K6" s="54"/>
    </row>
    <row r="7" spans="1:11" ht="16.5">
      <c r="A7" s="111"/>
      <c r="B7" s="116" t="s">
        <v>215</v>
      </c>
      <c r="C7" s="208">
        <v>1279</v>
      </c>
      <c r="D7" s="208"/>
      <c r="E7" s="439">
        <f t="shared" si="0"/>
        <v>1279</v>
      </c>
      <c r="F7" s="208">
        <v>0</v>
      </c>
      <c r="G7" s="440">
        <f t="shared" si="1"/>
        <v>1279</v>
      </c>
      <c r="K7" s="54"/>
    </row>
    <row r="8" spans="1:11" ht="16.5">
      <c r="A8" s="111"/>
      <c r="B8" s="116" t="s">
        <v>199</v>
      </c>
      <c r="C8" s="441">
        <v>2466</v>
      </c>
      <c r="D8" s="441"/>
      <c r="E8" s="442">
        <f t="shared" si="0"/>
        <v>2466</v>
      </c>
      <c r="F8" s="441"/>
      <c r="G8" s="440">
        <f t="shared" si="1"/>
        <v>2466</v>
      </c>
      <c r="K8" s="54"/>
    </row>
    <row r="9" spans="1:11" ht="16.5">
      <c r="A9" s="111"/>
      <c r="B9" s="149"/>
      <c r="C9" s="381"/>
      <c r="D9" s="381"/>
      <c r="E9" s="381"/>
      <c r="F9" s="381"/>
      <c r="G9" s="440"/>
      <c r="K9" s="54"/>
    </row>
    <row r="10" spans="1:11" ht="16.5">
      <c r="A10" s="111">
        <v>2</v>
      </c>
      <c r="B10" s="452" t="s">
        <v>203</v>
      </c>
      <c r="C10" s="385">
        <f>SUM(C11)</f>
        <v>3040</v>
      </c>
      <c r="D10" s="385">
        <f>SUM(D11)</f>
        <v>0</v>
      </c>
      <c r="E10" s="385">
        <f>SUM(C10:D10)</f>
        <v>3040</v>
      </c>
      <c r="F10" s="385">
        <f>SUM(F11)</f>
        <v>0</v>
      </c>
      <c r="G10" s="436">
        <f t="shared" si="1"/>
        <v>3040</v>
      </c>
      <c r="K10" s="54"/>
    </row>
    <row r="11" spans="1:11" ht="16.5">
      <c r="A11" s="111"/>
      <c r="B11" s="149" t="s">
        <v>312</v>
      </c>
      <c r="C11" s="381">
        <v>3040</v>
      </c>
      <c r="D11" s="381">
        <v>0</v>
      </c>
      <c r="E11" s="381">
        <f>SUM(C11:D11)</f>
        <v>3040</v>
      </c>
      <c r="F11" s="381"/>
      <c r="G11" s="440">
        <f t="shared" si="1"/>
        <v>3040</v>
      </c>
      <c r="K11" s="54"/>
    </row>
    <row r="12" spans="1:11" ht="16.5">
      <c r="A12" s="111"/>
      <c r="B12" s="116"/>
      <c r="C12" s="439"/>
      <c r="D12" s="453"/>
      <c r="E12" s="439">
        <f t="shared" si="0"/>
        <v>0</v>
      </c>
      <c r="F12" s="183"/>
      <c r="G12" s="440"/>
      <c r="K12" s="54"/>
    </row>
    <row r="13" spans="1:11" ht="30.75">
      <c r="A13" s="111">
        <v>3</v>
      </c>
      <c r="B13" s="126" t="s">
        <v>279</v>
      </c>
      <c r="C13" s="207">
        <f>SUM(C14:C14)</f>
        <v>27000</v>
      </c>
      <c r="D13" s="438"/>
      <c r="E13" s="438">
        <f t="shared" si="0"/>
        <v>27000</v>
      </c>
      <c r="F13" s="207">
        <f>SUM(F14:F14)</f>
        <v>0</v>
      </c>
      <c r="G13" s="436">
        <f t="shared" si="1"/>
        <v>27000</v>
      </c>
      <c r="K13" s="54"/>
    </row>
    <row r="14" spans="1:11" ht="16.5">
      <c r="A14" s="111"/>
      <c r="B14" s="116" t="s">
        <v>161</v>
      </c>
      <c r="C14" s="208">
        <v>27000</v>
      </c>
      <c r="D14" s="442"/>
      <c r="E14" s="439">
        <f t="shared" si="0"/>
        <v>27000</v>
      </c>
      <c r="F14" s="439">
        <v>0</v>
      </c>
      <c r="G14" s="440">
        <f t="shared" si="1"/>
        <v>27000</v>
      </c>
      <c r="K14" s="54"/>
    </row>
    <row r="15" spans="1:11" ht="16.5">
      <c r="A15" s="111"/>
      <c r="B15" s="148"/>
      <c r="C15" s="208"/>
      <c r="D15" s="381"/>
      <c r="E15" s="444"/>
      <c r="F15" s="44"/>
      <c r="G15" s="440"/>
      <c r="K15" s="54"/>
    </row>
    <row r="16" spans="1:11" ht="30.75">
      <c r="A16" s="111">
        <v>4</v>
      </c>
      <c r="B16" s="126" t="s">
        <v>280</v>
      </c>
      <c r="C16" s="207">
        <f>SUM(C17:C17)</f>
        <v>1000</v>
      </c>
      <c r="D16" s="438">
        <f>SUM(D17)</f>
        <v>0</v>
      </c>
      <c r="E16" s="207">
        <f>SUM(E17)</f>
        <v>1000</v>
      </c>
      <c r="F16" s="207">
        <f>SUM(F17:F17)</f>
        <v>0</v>
      </c>
      <c r="G16" s="440">
        <f t="shared" si="1"/>
        <v>1000</v>
      </c>
      <c r="K16" s="54"/>
    </row>
    <row r="17" spans="1:11" ht="16.5">
      <c r="A17" s="111"/>
      <c r="B17" s="116" t="s">
        <v>154</v>
      </c>
      <c r="C17" s="208">
        <v>1000</v>
      </c>
      <c r="D17" s="442"/>
      <c r="E17" s="439">
        <f>SUM(C17:D17)</f>
        <v>1000</v>
      </c>
      <c r="F17" s="439">
        <v>0</v>
      </c>
      <c r="G17" s="440">
        <f t="shared" si="1"/>
        <v>1000</v>
      </c>
      <c r="K17" s="54"/>
    </row>
    <row r="18" spans="1:11" ht="16.5">
      <c r="A18" s="111"/>
      <c r="B18" s="130"/>
      <c r="C18" s="208"/>
      <c r="D18" s="381"/>
      <c r="E18" s="444"/>
      <c r="F18" s="44"/>
      <c r="G18" s="440"/>
      <c r="K18" s="54"/>
    </row>
    <row r="19" spans="1:11" ht="30.75">
      <c r="A19" s="111">
        <v>5</v>
      </c>
      <c r="B19" s="114" t="s">
        <v>281</v>
      </c>
      <c r="C19" s="207">
        <f>SUM(C20:C46)</f>
        <v>22669</v>
      </c>
      <c r="D19" s="207">
        <f>SUM(D20:D46)</f>
        <v>782</v>
      </c>
      <c r="E19" s="207">
        <f>SUM(E20:E46)</f>
        <v>23451</v>
      </c>
      <c r="F19" s="207">
        <f>SUM(F20:F46)</f>
        <v>0</v>
      </c>
      <c r="G19" s="436">
        <f t="shared" si="1"/>
        <v>23451</v>
      </c>
      <c r="K19" s="54"/>
    </row>
    <row r="20" spans="1:11" ht="16.5">
      <c r="A20" s="111"/>
      <c r="B20" s="116" t="s">
        <v>471</v>
      </c>
      <c r="C20" s="208">
        <v>7594</v>
      </c>
      <c r="D20" s="439">
        <v>0</v>
      </c>
      <c r="E20" s="208">
        <f aca="true" t="shared" si="2" ref="E20:E46">SUM(C20:D20)</f>
        <v>7594</v>
      </c>
      <c r="F20" s="439">
        <v>0</v>
      </c>
      <c r="G20" s="440">
        <f t="shared" si="1"/>
        <v>7594</v>
      </c>
      <c r="K20" s="54"/>
    </row>
    <row r="21" spans="1:11" ht="16.5">
      <c r="A21" s="111"/>
      <c r="B21" s="116" t="s">
        <v>162</v>
      </c>
      <c r="C21" s="208">
        <v>240</v>
      </c>
      <c r="D21" s="439"/>
      <c r="E21" s="208">
        <f t="shared" si="2"/>
        <v>240</v>
      </c>
      <c r="F21" s="439">
        <v>0</v>
      </c>
      <c r="G21" s="440">
        <f t="shared" si="1"/>
        <v>240</v>
      </c>
      <c r="K21" s="54"/>
    </row>
    <row r="22" spans="1:11" ht="16.5">
      <c r="A22" s="121"/>
      <c r="B22" s="122" t="s">
        <v>156</v>
      </c>
      <c r="C22" s="439">
        <v>12000</v>
      </c>
      <c r="D22" s="442"/>
      <c r="E22" s="441">
        <f t="shared" si="2"/>
        <v>12000</v>
      </c>
      <c r="F22" s="442">
        <v>0</v>
      </c>
      <c r="G22" s="440">
        <f t="shared" si="1"/>
        <v>12000</v>
      </c>
      <c r="K22" s="54"/>
    </row>
    <row r="23" spans="1:11" ht="33">
      <c r="A23" s="135"/>
      <c r="B23" s="136" t="s">
        <v>470</v>
      </c>
      <c r="C23" s="445">
        <v>200</v>
      </c>
      <c r="D23" s="381">
        <v>75</v>
      </c>
      <c r="E23" s="381">
        <f t="shared" si="2"/>
        <v>275</v>
      </c>
      <c r="F23" s="381">
        <v>0</v>
      </c>
      <c r="G23" s="440">
        <f t="shared" si="1"/>
        <v>275</v>
      </c>
      <c r="K23" s="54"/>
    </row>
    <row r="24" spans="1:11" ht="16.5">
      <c r="A24" s="121"/>
      <c r="B24" s="122" t="s">
        <v>157</v>
      </c>
      <c r="C24" s="442">
        <v>600</v>
      </c>
      <c r="D24" s="446"/>
      <c r="E24" s="381">
        <f t="shared" si="2"/>
        <v>600</v>
      </c>
      <c r="F24" s="381">
        <v>0</v>
      </c>
      <c r="G24" s="440">
        <f t="shared" si="1"/>
        <v>600</v>
      </c>
      <c r="K24" s="54"/>
    </row>
    <row r="25" spans="1:11" ht="32.25" customHeight="1">
      <c r="A25" s="121"/>
      <c r="B25" s="407" t="s">
        <v>472</v>
      </c>
      <c r="C25" s="381">
        <v>500</v>
      </c>
      <c r="D25" s="381">
        <v>0</v>
      </c>
      <c r="E25" s="381">
        <f t="shared" si="2"/>
        <v>500</v>
      </c>
      <c r="F25" s="381">
        <v>0</v>
      </c>
      <c r="G25" s="440">
        <f t="shared" si="1"/>
        <v>500</v>
      </c>
      <c r="K25" s="54"/>
    </row>
    <row r="26" spans="1:11" ht="16.5">
      <c r="A26" s="121"/>
      <c r="B26" s="407" t="s">
        <v>473</v>
      </c>
      <c r="C26" s="381">
        <v>250</v>
      </c>
      <c r="D26" s="381">
        <v>0</v>
      </c>
      <c r="E26" s="381">
        <f t="shared" si="2"/>
        <v>250</v>
      </c>
      <c r="F26" s="381">
        <v>0</v>
      </c>
      <c r="G26" s="440">
        <f t="shared" si="1"/>
        <v>250</v>
      </c>
      <c r="K26" s="54"/>
    </row>
    <row r="27" spans="1:11" ht="33">
      <c r="A27" s="111"/>
      <c r="B27" s="116" t="s">
        <v>220</v>
      </c>
      <c r="C27" s="439">
        <v>30</v>
      </c>
      <c r="D27" s="381"/>
      <c r="E27" s="381">
        <f>SUM(C27:D27)</f>
        <v>30</v>
      </c>
      <c r="F27" s="381">
        <v>0</v>
      </c>
      <c r="G27" s="440">
        <f t="shared" si="1"/>
        <v>30</v>
      </c>
      <c r="K27" s="54"/>
    </row>
    <row r="28" spans="1:11" ht="16.5">
      <c r="A28" s="111"/>
      <c r="B28" s="116" t="s">
        <v>221</v>
      </c>
      <c r="C28" s="208">
        <v>250</v>
      </c>
      <c r="D28" s="439"/>
      <c r="E28" s="439">
        <f>SUM(C28:D28)</f>
        <v>250</v>
      </c>
      <c r="F28" s="439">
        <v>0</v>
      </c>
      <c r="G28" s="440">
        <f t="shared" si="1"/>
        <v>250</v>
      </c>
      <c r="K28" s="54"/>
    </row>
    <row r="29" spans="1:11" ht="16.5">
      <c r="A29" s="111"/>
      <c r="B29" s="116" t="s">
        <v>222</v>
      </c>
      <c r="C29" s="208">
        <v>200</v>
      </c>
      <c r="D29" s="439"/>
      <c r="E29" s="208">
        <f>SUM(C29:D29)</f>
        <v>200</v>
      </c>
      <c r="F29" s="439">
        <v>0</v>
      </c>
      <c r="G29" s="440">
        <f t="shared" si="1"/>
        <v>200</v>
      </c>
      <c r="K29" s="54"/>
    </row>
    <row r="30" spans="1:11" ht="33">
      <c r="A30" s="121"/>
      <c r="B30" s="407" t="s">
        <v>474</v>
      </c>
      <c r="C30" s="381">
        <v>100</v>
      </c>
      <c r="D30" s="381">
        <v>0</v>
      </c>
      <c r="E30" s="381">
        <f t="shared" si="2"/>
        <v>100</v>
      </c>
      <c r="F30" s="381">
        <v>0</v>
      </c>
      <c r="G30" s="440">
        <f t="shared" si="1"/>
        <v>100</v>
      </c>
      <c r="K30" s="54"/>
    </row>
    <row r="31" spans="1:11" ht="33">
      <c r="A31" s="121"/>
      <c r="B31" s="407" t="s">
        <v>475</v>
      </c>
      <c r="C31" s="381">
        <v>100</v>
      </c>
      <c r="D31" s="381">
        <v>0</v>
      </c>
      <c r="E31" s="381">
        <f t="shared" si="2"/>
        <v>100</v>
      </c>
      <c r="F31" s="381">
        <v>0</v>
      </c>
      <c r="G31" s="440">
        <f t="shared" si="1"/>
        <v>100</v>
      </c>
      <c r="K31" s="54"/>
    </row>
    <row r="32" spans="1:11" ht="33">
      <c r="A32" s="121"/>
      <c r="B32" s="407" t="s">
        <v>476</v>
      </c>
      <c r="C32" s="381">
        <v>100</v>
      </c>
      <c r="D32" s="381">
        <v>0</v>
      </c>
      <c r="E32" s="381">
        <f t="shared" si="2"/>
        <v>100</v>
      </c>
      <c r="F32" s="381">
        <v>0</v>
      </c>
      <c r="G32" s="440">
        <f t="shared" si="1"/>
        <v>100</v>
      </c>
      <c r="K32" s="54"/>
    </row>
    <row r="33" spans="1:11" ht="33">
      <c r="A33" s="121"/>
      <c r="B33" s="407" t="s">
        <v>477</v>
      </c>
      <c r="C33" s="381">
        <v>15</v>
      </c>
      <c r="D33" s="381">
        <v>-15</v>
      </c>
      <c r="E33" s="381">
        <f t="shared" si="2"/>
        <v>0</v>
      </c>
      <c r="F33" s="381">
        <v>0</v>
      </c>
      <c r="G33" s="440">
        <f t="shared" si="1"/>
        <v>0</v>
      </c>
      <c r="K33" s="54"/>
    </row>
    <row r="34" spans="1:11" ht="17.25" thickBot="1">
      <c r="A34" s="461"/>
      <c r="B34" s="462" t="s">
        <v>463</v>
      </c>
      <c r="C34" s="463">
        <v>50</v>
      </c>
      <c r="D34" s="463">
        <v>0</v>
      </c>
      <c r="E34" s="463">
        <f t="shared" si="2"/>
        <v>50</v>
      </c>
      <c r="F34" s="463">
        <v>0</v>
      </c>
      <c r="G34" s="550">
        <f t="shared" si="1"/>
        <v>50</v>
      </c>
      <c r="K34" s="54"/>
    </row>
    <row r="35" spans="1:7" ht="16.5">
      <c r="A35" s="55"/>
      <c r="B35" s="548" t="s">
        <v>462</v>
      </c>
      <c r="C35" s="439">
        <v>50</v>
      </c>
      <c r="D35" s="439">
        <v>0</v>
      </c>
      <c r="E35" s="549">
        <f t="shared" si="2"/>
        <v>50</v>
      </c>
      <c r="F35" s="183"/>
      <c r="G35" s="443">
        <f t="shared" si="1"/>
        <v>50</v>
      </c>
    </row>
    <row r="36" spans="1:7" ht="33">
      <c r="A36" s="46"/>
      <c r="B36" s="451" t="s">
        <v>461</v>
      </c>
      <c r="C36" s="208">
        <v>40</v>
      </c>
      <c r="D36" s="208">
        <v>100</v>
      </c>
      <c r="E36" s="446">
        <f t="shared" si="2"/>
        <v>140</v>
      </c>
      <c r="F36" s="44"/>
      <c r="G36" s="440">
        <f t="shared" si="1"/>
        <v>140</v>
      </c>
    </row>
    <row r="37" spans="1:7" ht="33">
      <c r="A37" s="46"/>
      <c r="B37" s="451" t="s">
        <v>310</v>
      </c>
      <c r="C37" s="208">
        <v>80</v>
      </c>
      <c r="D37" s="208">
        <v>0</v>
      </c>
      <c r="E37" s="446">
        <f t="shared" si="2"/>
        <v>80</v>
      </c>
      <c r="F37" s="44"/>
      <c r="G37" s="440">
        <f t="shared" si="1"/>
        <v>80</v>
      </c>
    </row>
    <row r="38" spans="1:7" ht="16.5">
      <c r="A38" s="46"/>
      <c r="B38" s="451" t="s">
        <v>468</v>
      </c>
      <c r="C38" s="208">
        <v>20</v>
      </c>
      <c r="D38" s="208">
        <v>0</v>
      </c>
      <c r="E38" s="446">
        <f t="shared" si="2"/>
        <v>20</v>
      </c>
      <c r="F38" s="44"/>
      <c r="G38" s="440">
        <f t="shared" si="1"/>
        <v>20</v>
      </c>
    </row>
    <row r="39" spans="1:7" ht="33">
      <c r="A39" s="46"/>
      <c r="B39" s="451" t="s">
        <v>459</v>
      </c>
      <c r="C39" s="208">
        <v>80</v>
      </c>
      <c r="D39" s="208">
        <v>0</v>
      </c>
      <c r="E39" s="446">
        <f t="shared" si="2"/>
        <v>80</v>
      </c>
      <c r="F39" s="44"/>
      <c r="G39" s="440">
        <f t="shared" si="1"/>
        <v>80</v>
      </c>
    </row>
    <row r="40" spans="1:7" ht="33">
      <c r="A40" s="46"/>
      <c r="B40" s="451" t="s">
        <v>457</v>
      </c>
      <c r="C40" s="208">
        <v>120</v>
      </c>
      <c r="D40" s="208">
        <v>0</v>
      </c>
      <c r="E40" s="446">
        <f t="shared" si="2"/>
        <v>120</v>
      </c>
      <c r="F40" s="44"/>
      <c r="G40" s="440">
        <f t="shared" si="1"/>
        <v>120</v>
      </c>
    </row>
    <row r="41" spans="1:7" ht="33">
      <c r="A41" s="46"/>
      <c r="B41" s="451" t="s">
        <v>456</v>
      </c>
      <c r="C41" s="208">
        <v>50</v>
      </c>
      <c r="D41" s="208"/>
      <c r="E41" s="446">
        <f t="shared" si="2"/>
        <v>50</v>
      </c>
      <c r="F41" s="44"/>
      <c r="G41" s="440">
        <f t="shared" si="1"/>
        <v>50</v>
      </c>
    </row>
    <row r="42" spans="1:7" ht="16.5">
      <c r="A42" s="46"/>
      <c r="B42" s="451" t="s">
        <v>454</v>
      </c>
      <c r="C42" s="208">
        <v>0</v>
      </c>
      <c r="D42" s="208">
        <v>200</v>
      </c>
      <c r="E42" s="446">
        <f t="shared" si="2"/>
        <v>200</v>
      </c>
      <c r="F42" s="44"/>
      <c r="G42" s="440">
        <f t="shared" si="1"/>
        <v>200</v>
      </c>
    </row>
    <row r="43" spans="1:7" ht="33">
      <c r="A43" s="46"/>
      <c r="B43" s="451" t="s">
        <v>455</v>
      </c>
      <c r="C43" s="208">
        <v>0</v>
      </c>
      <c r="D43" s="208">
        <v>50</v>
      </c>
      <c r="E43" s="446">
        <f t="shared" si="2"/>
        <v>50</v>
      </c>
      <c r="F43" s="44"/>
      <c r="G43" s="440">
        <f t="shared" si="1"/>
        <v>50</v>
      </c>
    </row>
    <row r="44" spans="1:7" ht="33">
      <c r="A44" s="46"/>
      <c r="B44" s="451" t="s">
        <v>458</v>
      </c>
      <c r="C44" s="208">
        <v>0</v>
      </c>
      <c r="D44" s="208">
        <v>22</v>
      </c>
      <c r="E44" s="446">
        <f t="shared" si="2"/>
        <v>22</v>
      </c>
      <c r="F44" s="44"/>
      <c r="G44" s="440">
        <f t="shared" si="1"/>
        <v>22</v>
      </c>
    </row>
    <row r="45" spans="1:7" ht="16.5">
      <c r="A45" s="46"/>
      <c r="B45" s="451" t="s">
        <v>460</v>
      </c>
      <c r="C45" s="208">
        <v>0</v>
      </c>
      <c r="D45" s="208">
        <v>100</v>
      </c>
      <c r="E45" s="446">
        <f t="shared" si="2"/>
        <v>100</v>
      </c>
      <c r="F45" s="44"/>
      <c r="G45" s="440">
        <f t="shared" si="1"/>
        <v>100</v>
      </c>
    </row>
    <row r="46" spans="1:7" ht="16.5">
      <c r="A46" s="46"/>
      <c r="B46" s="451" t="s">
        <v>469</v>
      </c>
      <c r="C46" s="208">
        <v>0</v>
      </c>
      <c r="D46" s="208">
        <v>250</v>
      </c>
      <c r="E46" s="381">
        <f t="shared" si="2"/>
        <v>250</v>
      </c>
      <c r="F46" s="44"/>
      <c r="G46" s="440">
        <f t="shared" si="1"/>
        <v>250</v>
      </c>
    </row>
    <row r="47" spans="1:11" ht="16.5">
      <c r="A47" s="121"/>
      <c r="B47" s="407"/>
      <c r="C47" s="439"/>
      <c r="D47" s="439"/>
      <c r="E47" s="439"/>
      <c r="F47" s="439"/>
      <c r="G47" s="440">
        <f t="shared" si="1"/>
        <v>0</v>
      </c>
      <c r="K47" s="54"/>
    </row>
    <row r="48" spans="1:11" ht="30.75">
      <c r="A48" s="111">
        <v>6</v>
      </c>
      <c r="B48" s="126" t="s">
        <v>223</v>
      </c>
      <c r="C48" s="207">
        <f>SUM(C49:C50)</f>
        <v>200</v>
      </c>
      <c r="D48" s="207">
        <f>SUM(D49:D50)</f>
        <v>0</v>
      </c>
      <c r="E48" s="207">
        <f>SUM(C48:D48)</f>
        <v>200</v>
      </c>
      <c r="F48" s="207"/>
      <c r="G48" s="440">
        <f t="shared" si="1"/>
        <v>200</v>
      </c>
      <c r="K48" s="54"/>
    </row>
    <row r="49" spans="1:11" ht="16.5">
      <c r="A49" s="111"/>
      <c r="B49" s="116" t="s">
        <v>309</v>
      </c>
      <c r="C49" s="208">
        <v>100</v>
      </c>
      <c r="D49" s="439">
        <v>0</v>
      </c>
      <c r="E49" s="208">
        <f>SUM(C49:D49)</f>
        <v>100</v>
      </c>
      <c r="F49" s="438">
        <v>0</v>
      </c>
      <c r="G49" s="440">
        <f t="shared" si="1"/>
        <v>100</v>
      </c>
      <c r="K49" s="54"/>
    </row>
    <row r="50" spans="1:11" ht="33">
      <c r="A50" s="111"/>
      <c r="B50" s="116" t="s">
        <v>224</v>
      </c>
      <c r="C50" s="208">
        <v>100</v>
      </c>
      <c r="D50" s="447"/>
      <c r="E50" s="208">
        <f>SUM(C50:D50)</f>
        <v>100</v>
      </c>
      <c r="F50" s="439">
        <v>0</v>
      </c>
      <c r="G50" s="440">
        <f t="shared" si="1"/>
        <v>100</v>
      </c>
      <c r="K50" s="54"/>
    </row>
    <row r="51" spans="1:11" ht="16.5">
      <c r="A51" s="111"/>
      <c r="B51" s="149"/>
      <c r="C51" s="208"/>
      <c r="D51" s="447"/>
      <c r="E51" s="439"/>
      <c r="F51" s="439"/>
      <c r="G51" s="440"/>
      <c r="K51" s="54"/>
    </row>
    <row r="52" spans="1:11" ht="33.75" customHeight="1">
      <c r="A52" s="121">
        <v>7</v>
      </c>
      <c r="B52" s="150" t="s">
        <v>159</v>
      </c>
      <c r="C52" s="438">
        <f>SUM(C53:C61)</f>
        <v>7600</v>
      </c>
      <c r="D52" s="438">
        <f>SUM(D53:D61)</f>
        <v>850</v>
      </c>
      <c r="E52" s="448">
        <f>SUM(E53:E61)</f>
        <v>8450</v>
      </c>
      <c r="F52" s="448">
        <f>SUM(F53:F61)</f>
        <v>0</v>
      </c>
      <c r="G52" s="436">
        <f t="shared" si="1"/>
        <v>8450</v>
      </c>
      <c r="K52" s="54"/>
    </row>
    <row r="53" spans="1:11" ht="16.5">
      <c r="A53" s="111"/>
      <c r="B53" s="116" t="s">
        <v>160</v>
      </c>
      <c r="C53" s="208">
        <v>5700</v>
      </c>
      <c r="D53" s="439">
        <v>0</v>
      </c>
      <c r="E53" s="439">
        <f aca="true" t="shared" si="3" ref="E53:E61">SUM(C53:D53)</f>
        <v>5700</v>
      </c>
      <c r="F53" s="439">
        <v>0</v>
      </c>
      <c r="G53" s="440">
        <f t="shared" si="1"/>
        <v>5700</v>
      </c>
      <c r="K53" s="54"/>
    </row>
    <row r="54" spans="1:11" ht="16.5">
      <c r="A54" s="111"/>
      <c r="B54" s="149" t="s">
        <v>209</v>
      </c>
      <c r="C54" s="208">
        <v>900</v>
      </c>
      <c r="D54" s="439">
        <v>0</v>
      </c>
      <c r="E54" s="439">
        <f t="shared" si="3"/>
        <v>900</v>
      </c>
      <c r="F54" s="439">
        <v>0</v>
      </c>
      <c r="G54" s="440">
        <f t="shared" si="1"/>
        <v>900</v>
      </c>
      <c r="K54" s="54"/>
    </row>
    <row r="55" spans="1:11" ht="16.5">
      <c r="A55" s="111"/>
      <c r="B55" s="149" t="s">
        <v>464</v>
      </c>
      <c r="C55" s="208">
        <v>600</v>
      </c>
      <c r="D55" s="439">
        <v>500</v>
      </c>
      <c r="E55" s="439">
        <f t="shared" si="3"/>
        <v>1100</v>
      </c>
      <c r="F55" s="439">
        <v>0</v>
      </c>
      <c r="G55" s="440">
        <f t="shared" si="1"/>
        <v>1100</v>
      </c>
      <c r="K55" s="54"/>
    </row>
    <row r="56" spans="1:11" ht="33">
      <c r="A56" s="111"/>
      <c r="B56" s="149" t="s">
        <v>311</v>
      </c>
      <c r="C56" s="208">
        <v>100</v>
      </c>
      <c r="D56" s="439"/>
      <c r="E56" s="439">
        <f t="shared" si="3"/>
        <v>100</v>
      </c>
      <c r="F56" s="439"/>
      <c r="G56" s="440">
        <f t="shared" si="1"/>
        <v>100</v>
      </c>
      <c r="K56" s="54"/>
    </row>
    <row r="57" spans="1:11" ht="16.5">
      <c r="A57" s="111"/>
      <c r="B57" s="149" t="s">
        <v>465</v>
      </c>
      <c r="C57" s="208">
        <v>30</v>
      </c>
      <c r="D57" s="439">
        <v>0</v>
      </c>
      <c r="E57" s="439">
        <f t="shared" si="3"/>
        <v>30</v>
      </c>
      <c r="F57" s="439"/>
      <c r="G57" s="440">
        <f t="shared" si="1"/>
        <v>30</v>
      </c>
      <c r="K57" s="54"/>
    </row>
    <row r="58" spans="1:11" ht="16.5">
      <c r="A58" s="111"/>
      <c r="B58" s="149" t="s">
        <v>466</v>
      </c>
      <c r="C58" s="208">
        <v>40</v>
      </c>
      <c r="D58" s="439">
        <v>0</v>
      </c>
      <c r="E58" s="439">
        <f t="shared" si="3"/>
        <v>40</v>
      </c>
      <c r="F58" s="439"/>
      <c r="G58" s="440">
        <f t="shared" si="1"/>
        <v>40</v>
      </c>
      <c r="K58" s="54"/>
    </row>
    <row r="59" spans="1:11" ht="33">
      <c r="A59" s="111"/>
      <c r="B59" s="149" t="s">
        <v>308</v>
      </c>
      <c r="C59" s="208">
        <v>200</v>
      </c>
      <c r="D59" s="439">
        <v>0</v>
      </c>
      <c r="E59" s="439">
        <f t="shared" si="3"/>
        <v>200</v>
      </c>
      <c r="F59" s="439"/>
      <c r="G59" s="440">
        <f t="shared" si="1"/>
        <v>200</v>
      </c>
      <c r="K59" s="54"/>
    </row>
    <row r="60" spans="1:11" ht="16.5">
      <c r="A60" s="111"/>
      <c r="B60" s="149" t="s">
        <v>467</v>
      </c>
      <c r="C60" s="208">
        <v>30</v>
      </c>
      <c r="D60" s="439">
        <v>300</v>
      </c>
      <c r="E60" s="439">
        <f t="shared" si="3"/>
        <v>330</v>
      </c>
      <c r="F60" s="439"/>
      <c r="G60" s="440">
        <f t="shared" si="1"/>
        <v>330</v>
      </c>
      <c r="K60" s="54"/>
    </row>
    <row r="61" spans="1:11" ht="16.5">
      <c r="A61" s="111"/>
      <c r="B61" s="149" t="s">
        <v>453</v>
      </c>
      <c r="C61" s="208">
        <v>0</v>
      </c>
      <c r="D61" s="439">
        <v>50</v>
      </c>
      <c r="E61" s="439">
        <f t="shared" si="3"/>
        <v>50</v>
      </c>
      <c r="F61" s="439"/>
      <c r="G61" s="440">
        <f t="shared" si="1"/>
        <v>50</v>
      </c>
      <c r="K61" s="54"/>
    </row>
    <row r="62" spans="1:11" ht="16.5">
      <c r="A62" s="111"/>
      <c r="B62" s="151"/>
      <c r="C62" s="208"/>
      <c r="D62" s="439"/>
      <c r="E62" s="439"/>
      <c r="F62" s="439"/>
      <c r="G62" s="443"/>
      <c r="K62" s="54"/>
    </row>
    <row r="63" spans="1:11" ht="16.5">
      <c r="A63" s="111"/>
      <c r="B63" s="129" t="s">
        <v>59</v>
      </c>
      <c r="C63" s="209">
        <f>SUM(C52+C48+C19+C16+C13+C4+C10)</f>
        <v>69659</v>
      </c>
      <c r="D63" s="209">
        <f>SUM(D52+D48+D19+D16+D13+D4+D10)</f>
        <v>997</v>
      </c>
      <c r="E63" s="209">
        <f>SUM(E52+E48+E19+E16+E13+E4+E10)</f>
        <v>70656</v>
      </c>
      <c r="F63" s="209">
        <f>SUM(F52+F48+F19+F16+F13+F4+F10)</f>
        <v>1270</v>
      </c>
      <c r="G63" s="437">
        <f>SUM(G52+G48+G19+G16+G13+G4+G10)</f>
        <v>69386</v>
      </c>
      <c r="K63" s="54"/>
    </row>
    <row r="64" spans="1:11" ht="16.5">
      <c r="A64" s="111"/>
      <c r="B64" s="129"/>
      <c r="C64" s="208"/>
      <c r="D64" s="439"/>
      <c r="E64" s="439"/>
      <c r="F64" s="439"/>
      <c r="G64" s="443"/>
      <c r="K64" s="54"/>
    </row>
    <row r="65" spans="1:11" ht="16.5">
      <c r="A65" s="785" t="s">
        <v>148</v>
      </c>
      <c r="B65" s="786"/>
      <c r="C65" s="208"/>
      <c r="D65" s="439"/>
      <c r="E65" s="439"/>
      <c r="F65" s="439"/>
      <c r="G65" s="443"/>
      <c r="K65" s="54"/>
    </row>
    <row r="66" spans="1:11" ht="16.5">
      <c r="A66" s="111"/>
      <c r="B66" s="116"/>
      <c r="C66" s="195"/>
      <c r="D66" s="198"/>
      <c r="E66" s="198"/>
      <c r="F66" s="439"/>
      <c r="G66" s="443"/>
      <c r="K66" s="54"/>
    </row>
    <row r="67" spans="1:7" ht="16.5">
      <c r="A67" s="111"/>
      <c r="B67" s="129" t="s">
        <v>59</v>
      </c>
      <c r="C67" s="209">
        <v>0</v>
      </c>
      <c r="D67" s="449"/>
      <c r="E67" s="449"/>
      <c r="F67" s="439"/>
      <c r="G67" s="443"/>
    </row>
    <row r="68" spans="1:7" ht="16.5">
      <c r="A68" s="111"/>
      <c r="B68" s="130"/>
      <c r="C68" s="208"/>
      <c r="D68" s="439"/>
      <c r="E68" s="439"/>
      <c r="F68" s="439"/>
      <c r="G68" s="443"/>
    </row>
    <row r="69" spans="1:7" ht="17.25" thickBot="1">
      <c r="A69" s="123"/>
      <c r="B69" s="131" t="s">
        <v>146</v>
      </c>
      <c r="C69" s="210">
        <f>SUM(C67+C63)</f>
        <v>69659</v>
      </c>
      <c r="D69" s="210">
        <f>SUM(D67+D63)</f>
        <v>997</v>
      </c>
      <c r="E69" s="210">
        <f>SUM(E67+E63)</f>
        <v>70656</v>
      </c>
      <c r="F69" s="210">
        <f>SUM(F67+F63)</f>
        <v>1270</v>
      </c>
      <c r="G69" s="450">
        <f>SUM(G67+G63)</f>
        <v>69386</v>
      </c>
    </row>
    <row r="71" ht="16.5">
      <c r="B71" s="3"/>
    </row>
  </sheetData>
  <sheetProtection/>
  <mergeCells count="2">
    <mergeCell ref="A2:B2"/>
    <mergeCell ref="A65:B65"/>
  </mergeCells>
  <printOptions/>
  <pageMargins left="0.31496062992125984" right="0.15748031496062992" top="0.984251968503937" bottom="0.5905511811023623" header="0.31496062992125984" footer="0.31496062992125984"/>
  <pageSetup horizontalDpi="600" verticalDpi="600" orientation="portrait" paperSize="9" scale="90" r:id="rId1"/>
  <headerFooter>
    <oddHeader>&amp;C&amp;"Book Antiqua,Félkövér"&amp;11Keszthely Város Önkormányzata
működési célú pénzeszköz átadásai&amp;R&amp;"Book Antiqua,Félkövér"13. sz. melléklet
ezer Ft</oddHeader>
    <oddFooter>&amp;C&amp;P</oddFooter>
  </headerFooter>
  <rowBreaks count="1" manualBreakCount="1">
    <brk id="3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6.8515625" style="133" customWidth="1"/>
    <col min="2" max="2" width="40.28125" style="3" bestFit="1" customWidth="1"/>
    <col min="3" max="3" width="12.57421875" style="3" bestFit="1" customWidth="1"/>
    <col min="4" max="4" width="11.57421875" style="3" customWidth="1"/>
    <col min="5" max="5" width="12.57421875" style="3" customWidth="1"/>
    <col min="6" max="7" width="10.140625" style="3" bestFit="1" customWidth="1"/>
    <col min="8" max="16384" width="9.140625" style="3" customWidth="1"/>
  </cols>
  <sheetData>
    <row r="1" spans="1:11" ht="50.25" thickBot="1">
      <c r="A1" s="455" t="s">
        <v>30</v>
      </c>
      <c r="B1" s="456" t="s">
        <v>153</v>
      </c>
      <c r="C1" s="456" t="s">
        <v>276</v>
      </c>
      <c r="D1" s="456" t="s">
        <v>277</v>
      </c>
      <c r="E1" s="456" t="s">
        <v>276</v>
      </c>
      <c r="F1" s="457" t="s">
        <v>218</v>
      </c>
      <c r="G1" s="458" t="s">
        <v>219</v>
      </c>
      <c r="K1" s="54"/>
    </row>
    <row r="2" spans="1:11" ht="16.5" customHeight="1">
      <c r="A2" s="787" t="s">
        <v>150</v>
      </c>
      <c r="B2" s="788"/>
      <c r="C2" s="459"/>
      <c r="D2" s="459"/>
      <c r="E2" s="459"/>
      <c r="F2" s="459"/>
      <c r="G2" s="460"/>
      <c r="K2" s="54"/>
    </row>
    <row r="3" spans="1:11" ht="16.5">
      <c r="A3" s="111"/>
      <c r="B3" s="388"/>
      <c r="C3" s="44"/>
      <c r="D3" s="44"/>
      <c r="E3" s="44"/>
      <c r="F3" s="44"/>
      <c r="G3" s="376"/>
      <c r="K3" s="54"/>
    </row>
    <row r="4" spans="1:11" ht="16.5">
      <c r="A4" s="111">
        <v>1</v>
      </c>
      <c r="B4" s="389" t="s">
        <v>137</v>
      </c>
      <c r="C4" s="369">
        <f>SUM(C5)</f>
        <v>8932</v>
      </c>
      <c r="D4" s="369">
        <f>SUM(D5)</f>
        <v>782</v>
      </c>
      <c r="E4" s="369">
        <f>SUM(E5)</f>
        <v>9714</v>
      </c>
      <c r="F4" s="369">
        <f>SUM(F5)</f>
        <v>0</v>
      </c>
      <c r="G4" s="374">
        <f>E4-F4</f>
        <v>9714</v>
      </c>
      <c r="K4" s="54"/>
    </row>
    <row r="5" spans="1:11" ht="33">
      <c r="A5" s="111"/>
      <c r="B5" s="390" t="s">
        <v>163</v>
      </c>
      <c r="C5" s="364">
        <v>8932</v>
      </c>
      <c r="D5" s="364">
        <v>782</v>
      </c>
      <c r="E5" s="364">
        <f aca="true" t="shared" si="0" ref="E5:E12">SUM(C5:D5)</f>
        <v>9714</v>
      </c>
      <c r="F5" s="44"/>
      <c r="G5" s="375">
        <f>E5-F5</f>
        <v>9714</v>
      </c>
      <c r="K5" s="54"/>
    </row>
    <row r="6" spans="1:11" ht="16.5">
      <c r="A6" s="111"/>
      <c r="B6" s="390"/>
      <c r="C6" s="364"/>
      <c r="D6" s="364"/>
      <c r="E6" s="369"/>
      <c r="F6" s="44"/>
      <c r="G6" s="375">
        <f aca="true" t="shared" si="1" ref="G6:G11">E6-F6</f>
        <v>0</v>
      </c>
      <c r="K6" s="54"/>
    </row>
    <row r="7" spans="1:11" ht="16.5">
      <c r="A7" s="111">
        <v>2</v>
      </c>
      <c r="B7" s="452" t="s">
        <v>203</v>
      </c>
      <c r="C7" s="369">
        <f>SUM(C8)</f>
        <v>289</v>
      </c>
      <c r="D7" s="369">
        <f>SUM(D8)</f>
        <v>0</v>
      </c>
      <c r="E7" s="369">
        <f>SUM(E8)</f>
        <v>289</v>
      </c>
      <c r="F7" s="369">
        <f>SUM(F8)</f>
        <v>289</v>
      </c>
      <c r="G7" s="375">
        <f t="shared" si="1"/>
        <v>0</v>
      </c>
      <c r="K7" s="54"/>
    </row>
    <row r="8" spans="1:11" ht="16.5">
      <c r="A8" s="111"/>
      <c r="B8" s="390" t="s">
        <v>313</v>
      </c>
      <c r="C8" s="364">
        <v>289</v>
      </c>
      <c r="D8" s="364">
        <v>0</v>
      </c>
      <c r="E8" s="364">
        <f>SUM(C8:D8)</f>
        <v>289</v>
      </c>
      <c r="F8" s="364">
        <v>289</v>
      </c>
      <c r="G8" s="375">
        <f t="shared" si="1"/>
        <v>0</v>
      </c>
      <c r="K8" s="54"/>
    </row>
    <row r="9" spans="1:11" ht="16.5">
      <c r="A9" s="111"/>
      <c r="B9" s="390"/>
      <c r="C9" s="364"/>
      <c r="D9" s="364"/>
      <c r="E9" s="369">
        <f t="shared" si="0"/>
        <v>0</v>
      </c>
      <c r="F9" s="44"/>
      <c r="G9" s="375">
        <f t="shared" si="1"/>
        <v>0</v>
      </c>
      <c r="K9" s="54"/>
    </row>
    <row r="10" spans="1:11" ht="30.75">
      <c r="A10" s="111">
        <v>3</v>
      </c>
      <c r="B10" s="389" t="s">
        <v>158</v>
      </c>
      <c r="C10" s="385">
        <f>SUM(C11)</f>
        <v>9000</v>
      </c>
      <c r="D10" s="385"/>
      <c r="E10" s="369">
        <f t="shared" si="0"/>
        <v>9000</v>
      </c>
      <c r="F10" s="385">
        <f>SUM(F11)</f>
        <v>0</v>
      </c>
      <c r="G10" s="374">
        <f t="shared" si="1"/>
        <v>9000</v>
      </c>
      <c r="K10" s="54"/>
    </row>
    <row r="11" spans="1:11" ht="16.5">
      <c r="A11" s="111"/>
      <c r="B11" s="390" t="s">
        <v>164</v>
      </c>
      <c r="C11" s="381">
        <v>9000</v>
      </c>
      <c r="D11" s="381"/>
      <c r="E11" s="364">
        <f t="shared" si="0"/>
        <v>9000</v>
      </c>
      <c r="F11" s="44"/>
      <c r="G11" s="375">
        <f t="shared" si="1"/>
        <v>9000</v>
      </c>
      <c r="K11" s="54"/>
    </row>
    <row r="12" spans="1:11" ht="16.5">
      <c r="A12" s="111"/>
      <c r="B12" s="390"/>
      <c r="C12" s="364"/>
      <c r="D12" s="364"/>
      <c r="E12" s="369">
        <f t="shared" si="0"/>
        <v>0</v>
      </c>
      <c r="F12" s="44"/>
      <c r="G12" s="376"/>
      <c r="K12" s="54"/>
    </row>
    <row r="13" spans="1:11" ht="16.5">
      <c r="A13" s="111"/>
      <c r="B13" s="391" t="s">
        <v>59</v>
      </c>
      <c r="C13" s="385">
        <f>SUM(C4+C10+C7)</f>
        <v>18221</v>
      </c>
      <c r="D13" s="385">
        <f>SUM(D4+D10+D7)</f>
        <v>782</v>
      </c>
      <c r="E13" s="385">
        <f>SUM(E4+E10+E7)</f>
        <v>19003</v>
      </c>
      <c r="F13" s="385">
        <f>SUM(F4+F10+F7)</f>
        <v>289</v>
      </c>
      <c r="G13" s="454">
        <f>SUM(G4+G10+G7)</f>
        <v>18714</v>
      </c>
      <c r="K13" s="54"/>
    </row>
    <row r="14" spans="1:11" ht="16.5">
      <c r="A14" s="111"/>
      <c r="B14" s="391"/>
      <c r="C14" s="364"/>
      <c r="D14" s="364"/>
      <c r="E14" s="364"/>
      <c r="F14" s="44"/>
      <c r="G14" s="376"/>
      <c r="K14" s="54"/>
    </row>
    <row r="15" spans="1:11" ht="16.5">
      <c r="A15" s="785" t="s">
        <v>148</v>
      </c>
      <c r="B15" s="789"/>
      <c r="C15" s="364"/>
      <c r="D15" s="364"/>
      <c r="E15" s="364"/>
      <c r="F15" s="44"/>
      <c r="G15" s="376"/>
      <c r="K15" s="54"/>
    </row>
    <row r="16" spans="1:11" ht="16.5">
      <c r="A16" s="111"/>
      <c r="B16" s="392"/>
      <c r="C16" s="364"/>
      <c r="D16" s="364"/>
      <c r="E16" s="364"/>
      <c r="F16" s="44"/>
      <c r="G16" s="376"/>
      <c r="K16" s="54"/>
    </row>
    <row r="17" spans="1:11" ht="16.5">
      <c r="A17" s="111"/>
      <c r="B17" s="391" t="s">
        <v>59</v>
      </c>
      <c r="C17" s="364">
        <v>0</v>
      </c>
      <c r="D17" s="364"/>
      <c r="E17" s="364"/>
      <c r="F17" s="44"/>
      <c r="G17" s="376"/>
      <c r="K17" s="54"/>
    </row>
    <row r="18" spans="1:7" ht="16.5">
      <c r="A18" s="111"/>
      <c r="B18" s="393"/>
      <c r="C18" s="364"/>
      <c r="D18" s="364"/>
      <c r="E18" s="364"/>
      <c r="F18" s="44"/>
      <c r="G18" s="376"/>
    </row>
    <row r="19" spans="1:7" ht="17.25" thickBot="1">
      <c r="A19" s="123"/>
      <c r="B19" s="137" t="s">
        <v>146</v>
      </c>
      <c r="C19" s="394">
        <f>SUM(C15+C13)</f>
        <v>18221</v>
      </c>
      <c r="D19" s="394">
        <f>SUM(D15+D13)</f>
        <v>782</v>
      </c>
      <c r="E19" s="394">
        <f>SUM(E15+E13)</f>
        <v>19003</v>
      </c>
      <c r="F19" s="394">
        <f>SUM(F15+F13)</f>
        <v>289</v>
      </c>
      <c r="G19" s="152">
        <f>SUM(G15+G13)</f>
        <v>18714</v>
      </c>
    </row>
  </sheetData>
  <sheetProtection/>
  <mergeCells count="2">
    <mergeCell ref="A2:B2"/>
    <mergeCell ref="A15:B15"/>
  </mergeCells>
  <printOptions/>
  <pageMargins left="0.2755905511811024" right="0.31496062992125984" top="1.220472440944882" bottom="0.7480314960629921" header="0.31496062992125984" footer="0.31496062992125984"/>
  <pageSetup horizontalDpi="600" verticalDpi="600" orientation="portrait" paperSize="9" scale="90" r:id="rId1"/>
  <headerFooter>
    <oddHeader>&amp;C&amp;"Book Antiqua,Félkövér"&amp;11Keszthely Város Önkormányzata
felhalmozási célú pénzeszköz átadásai&amp;R&amp;"Book Antiqua,Félkövér"14. sz.melléklet
ezer Ft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23"/>
  <sheetViews>
    <sheetView zoomScalePageLayoutView="0" workbookViewId="0" topLeftCell="A41">
      <selection activeCell="F95" sqref="F95"/>
    </sheetView>
  </sheetViews>
  <sheetFormatPr defaultColWidth="9.140625" defaultRowHeight="12.75"/>
  <cols>
    <col min="1" max="1" width="6.28125" style="1" customWidth="1"/>
    <col min="2" max="2" width="66.140625" style="1" customWidth="1"/>
    <col min="3" max="7" width="12.00390625" style="1" bestFit="1" customWidth="1"/>
    <col min="8" max="8" width="10.57421875" style="1" bestFit="1" customWidth="1"/>
    <col min="9" max="10" width="11.00390625" style="1" bestFit="1" customWidth="1"/>
    <col min="11" max="11" width="12.00390625" style="1" bestFit="1" customWidth="1"/>
    <col min="12" max="16384" width="9.140625" style="1" customWidth="1"/>
  </cols>
  <sheetData>
    <row r="1" spans="1:3" ht="13.5">
      <c r="A1" s="798" t="s">
        <v>478</v>
      </c>
      <c r="B1" s="798"/>
      <c r="C1" s="798"/>
    </row>
    <row r="2" spans="1:3" ht="13.5">
      <c r="A2" s="561"/>
      <c r="B2" s="561"/>
      <c r="C2" s="561"/>
    </row>
    <row r="3" spans="1:2" ht="14.25" thickBot="1">
      <c r="A3" s="798" t="s">
        <v>479</v>
      </c>
      <c r="B3" s="798"/>
    </row>
    <row r="4" spans="1:10" ht="15">
      <c r="A4" s="820" t="s">
        <v>30</v>
      </c>
      <c r="B4" s="792" t="s">
        <v>31</v>
      </c>
      <c r="C4" s="794" t="s">
        <v>480</v>
      </c>
      <c r="D4" s="795"/>
      <c r="E4" s="795"/>
      <c r="F4" s="795"/>
      <c r="G4" s="795"/>
      <c r="H4" s="795"/>
      <c r="I4" s="796" t="s">
        <v>1</v>
      </c>
      <c r="J4" s="562"/>
    </row>
    <row r="5" spans="1:10" ht="15.75" thickBot="1">
      <c r="A5" s="821"/>
      <c r="B5" s="793"/>
      <c r="C5" s="563" t="s">
        <v>481</v>
      </c>
      <c r="D5" s="563" t="s">
        <v>482</v>
      </c>
      <c r="E5" s="563" t="s">
        <v>483</v>
      </c>
      <c r="F5" s="564" t="s">
        <v>484</v>
      </c>
      <c r="G5" s="565" t="s">
        <v>485</v>
      </c>
      <c r="H5" s="564" t="s">
        <v>486</v>
      </c>
      <c r="I5" s="797"/>
      <c r="J5" s="562"/>
    </row>
    <row r="6" spans="1:10" ht="27.75">
      <c r="A6" s="566">
        <v>1</v>
      </c>
      <c r="B6" s="567" t="s">
        <v>487</v>
      </c>
      <c r="C6" s="568">
        <v>25000</v>
      </c>
      <c r="D6" s="569">
        <v>25000</v>
      </c>
      <c r="E6" s="568">
        <v>25000</v>
      </c>
      <c r="F6" s="570">
        <v>25000</v>
      </c>
      <c r="G6" s="154">
        <v>0</v>
      </c>
      <c r="H6" s="571">
        <v>0</v>
      </c>
      <c r="I6" s="572">
        <f>SUM(D6:H6)</f>
        <v>75000</v>
      </c>
      <c r="J6" s="573"/>
    </row>
    <row r="7" spans="1:10" ht="69" thickBot="1">
      <c r="A7" s="574">
        <v>2</v>
      </c>
      <c r="B7" s="575" t="s">
        <v>488</v>
      </c>
      <c r="C7" s="576">
        <v>0</v>
      </c>
      <c r="D7" s="577">
        <v>6416</v>
      </c>
      <c r="E7" s="576">
        <v>6585</v>
      </c>
      <c r="F7" s="578">
        <v>6585</v>
      </c>
      <c r="G7" s="579">
        <v>6585</v>
      </c>
      <c r="H7" s="579">
        <v>59350</v>
      </c>
      <c r="I7" s="580">
        <f>SUM(D7:H7)</f>
        <v>85521</v>
      </c>
      <c r="J7" s="573"/>
    </row>
    <row r="8" spans="1:10" s="2" customFormat="1" ht="21" customHeight="1" thickBot="1">
      <c r="A8" s="581"/>
      <c r="B8" s="582" t="s">
        <v>489</v>
      </c>
      <c r="C8" s="583">
        <f>SUM(C6+C7)</f>
        <v>25000</v>
      </c>
      <c r="D8" s="583">
        <f aca="true" t="shared" si="0" ref="D8:I8">SUM(D6+D7)</f>
        <v>31416</v>
      </c>
      <c r="E8" s="583">
        <f t="shared" si="0"/>
        <v>31585</v>
      </c>
      <c r="F8" s="583">
        <f t="shared" si="0"/>
        <v>31585</v>
      </c>
      <c r="G8" s="583">
        <f t="shared" si="0"/>
        <v>6585</v>
      </c>
      <c r="H8" s="583">
        <f t="shared" si="0"/>
        <v>59350</v>
      </c>
      <c r="I8" s="584">
        <f t="shared" si="0"/>
        <v>160521</v>
      </c>
      <c r="J8" s="573"/>
    </row>
    <row r="9" spans="1:10" s="2" customFormat="1" ht="15">
      <c r="A9" s="10"/>
      <c r="B9" s="525"/>
      <c r="C9" s="585"/>
      <c r="D9" s="585"/>
      <c r="E9" s="585"/>
      <c r="F9" s="585"/>
      <c r="G9" s="585"/>
      <c r="H9" s="585"/>
      <c r="I9" s="585"/>
      <c r="J9" s="585"/>
    </row>
    <row r="10" spans="1:2" ht="14.25" thickBot="1">
      <c r="A10" s="798" t="s">
        <v>490</v>
      </c>
      <c r="B10" s="798"/>
    </row>
    <row r="11" spans="1:10" ht="15">
      <c r="A11" s="813" t="s">
        <v>30</v>
      </c>
      <c r="B11" s="815" t="s">
        <v>31</v>
      </c>
      <c r="C11" s="678" t="s">
        <v>480</v>
      </c>
      <c r="D11" s="679"/>
      <c r="E11" s="679"/>
      <c r="F11" s="679"/>
      <c r="G11" s="679"/>
      <c r="H11" s="679"/>
      <c r="I11" s="802" t="s">
        <v>1</v>
      </c>
      <c r="J11" s="586"/>
    </row>
    <row r="12" spans="1:10" ht="15.75" thickBot="1">
      <c r="A12" s="814"/>
      <c r="B12" s="816"/>
      <c r="C12" s="587" t="s">
        <v>491</v>
      </c>
      <c r="D12" s="587" t="s">
        <v>482</v>
      </c>
      <c r="E12" s="588" t="s">
        <v>483</v>
      </c>
      <c r="F12" s="588" t="s">
        <v>484</v>
      </c>
      <c r="G12" s="588" t="s">
        <v>485</v>
      </c>
      <c r="H12" s="589" t="s">
        <v>492</v>
      </c>
      <c r="I12" s="811"/>
      <c r="J12" s="586"/>
    </row>
    <row r="13" spans="1:10" ht="27.75">
      <c r="A13" s="590">
        <v>1</v>
      </c>
      <c r="B13" s="591" t="s">
        <v>493</v>
      </c>
      <c r="C13" s="571">
        <v>11285</v>
      </c>
      <c r="D13" s="571">
        <v>11286</v>
      </c>
      <c r="E13" s="571">
        <v>8465</v>
      </c>
      <c r="F13" s="571">
        <v>0</v>
      </c>
      <c r="G13" s="571"/>
      <c r="H13" s="571">
        <v>0</v>
      </c>
      <c r="I13" s="592">
        <f>SUM(D13:H13)</f>
        <v>19751</v>
      </c>
      <c r="J13" s="573"/>
    </row>
    <row r="14" spans="1:10" ht="27.75">
      <c r="A14" s="817">
        <v>2</v>
      </c>
      <c r="B14" s="593" t="s">
        <v>494</v>
      </c>
      <c r="C14" s="576"/>
      <c r="D14" s="576"/>
      <c r="E14" s="576"/>
      <c r="F14" s="576"/>
      <c r="G14" s="576"/>
      <c r="H14" s="576"/>
      <c r="I14" s="580"/>
      <c r="J14" s="573"/>
    </row>
    <row r="15" spans="1:11" ht="57.75" customHeight="1">
      <c r="A15" s="818"/>
      <c r="B15" s="594" t="s">
        <v>495</v>
      </c>
      <c r="C15" s="579">
        <v>0</v>
      </c>
      <c r="D15" s="579">
        <v>15969</v>
      </c>
      <c r="E15" s="579">
        <v>63877</v>
      </c>
      <c r="F15" s="579">
        <v>63876</v>
      </c>
      <c r="G15" s="579">
        <v>63876</v>
      </c>
      <c r="H15" s="579">
        <v>766523</v>
      </c>
      <c r="I15" s="595">
        <f aca="true" t="shared" si="1" ref="I15:I21">SUM(D15:H15)</f>
        <v>974121</v>
      </c>
      <c r="J15" s="573"/>
      <c r="K15" s="9"/>
    </row>
    <row r="16" spans="1:11" ht="15">
      <c r="A16" s="818"/>
      <c r="B16" s="653" t="s">
        <v>546</v>
      </c>
      <c r="C16" s="579"/>
      <c r="D16" s="579">
        <v>-9304</v>
      </c>
      <c r="E16" s="579">
        <v>-37216</v>
      </c>
      <c r="F16" s="579">
        <v>-37215</v>
      </c>
      <c r="G16" s="579">
        <v>-37215</v>
      </c>
      <c r="H16" s="579">
        <v>-446587</v>
      </c>
      <c r="I16" s="595">
        <f t="shared" si="1"/>
        <v>-567537</v>
      </c>
      <c r="J16" s="573"/>
      <c r="K16" s="9"/>
    </row>
    <row r="17" spans="1:11" ht="15">
      <c r="A17" s="818"/>
      <c r="B17" s="653" t="s">
        <v>276</v>
      </c>
      <c r="C17" s="579"/>
      <c r="D17" s="579">
        <f>SUM(D15:D16)</f>
        <v>6665</v>
      </c>
      <c r="E17" s="579">
        <f>SUM(E15:E16)</f>
        <v>26661</v>
      </c>
      <c r="F17" s="579">
        <f>SUM(F15:F16)</f>
        <v>26661</v>
      </c>
      <c r="G17" s="579">
        <f>SUM(G15:G16)</f>
        <v>26661</v>
      </c>
      <c r="H17" s="579">
        <f>SUM(H15:H16)</f>
        <v>319936</v>
      </c>
      <c r="I17" s="595">
        <f t="shared" si="1"/>
        <v>406584</v>
      </c>
      <c r="J17" s="573"/>
      <c r="K17" s="9"/>
    </row>
    <row r="18" spans="1:10" ht="15">
      <c r="A18" s="819"/>
      <c r="B18" s="594" t="s">
        <v>496</v>
      </c>
      <c r="C18" s="579">
        <v>0</v>
      </c>
      <c r="D18" s="579">
        <v>901</v>
      </c>
      <c r="E18" s="579">
        <v>3606</v>
      </c>
      <c r="F18" s="579">
        <v>3606</v>
      </c>
      <c r="G18" s="579">
        <v>3606</v>
      </c>
      <c r="H18" s="579">
        <v>43267</v>
      </c>
      <c r="I18" s="580">
        <f t="shared" si="1"/>
        <v>54986</v>
      </c>
      <c r="J18" s="573"/>
    </row>
    <row r="19" spans="1:10" ht="27.75">
      <c r="A19" s="596">
        <v>3</v>
      </c>
      <c r="B19" s="597" t="s">
        <v>497</v>
      </c>
      <c r="C19" s="598"/>
      <c r="D19" s="598"/>
      <c r="E19" s="598"/>
      <c r="F19" s="598">
        <v>12326</v>
      </c>
      <c r="G19" s="598">
        <v>12326</v>
      </c>
      <c r="H19" s="598">
        <v>163327</v>
      </c>
      <c r="I19" s="580">
        <f t="shared" si="1"/>
        <v>187979</v>
      </c>
      <c r="J19" s="573"/>
    </row>
    <row r="20" spans="1:10" ht="27.75">
      <c r="A20" s="599">
        <v>4</v>
      </c>
      <c r="B20" s="600" t="s">
        <v>498</v>
      </c>
      <c r="C20" s="579">
        <v>318113</v>
      </c>
      <c r="D20" s="579"/>
      <c r="E20" s="601"/>
      <c r="F20" s="579"/>
      <c r="G20" s="579"/>
      <c r="H20" s="579"/>
      <c r="I20" s="580">
        <f t="shared" si="1"/>
        <v>0</v>
      </c>
      <c r="J20" s="573"/>
    </row>
    <row r="21" spans="1:10" ht="28.5" thickBot="1">
      <c r="A21" s="602">
        <v>6</v>
      </c>
      <c r="B21" s="600" t="s">
        <v>499</v>
      </c>
      <c r="C21" s="579"/>
      <c r="D21" s="579">
        <v>179500</v>
      </c>
      <c r="E21" s="579"/>
      <c r="F21" s="579"/>
      <c r="G21" s="579"/>
      <c r="H21" s="579"/>
      <c r="I21" s="580">
        <f t="shared" si="1"/>
        <v>179500</v>
      </c>
      <c r="J21" s="573"/>
    </row>
    <row r="22" spans="1:10" s="2" customFormat="1" ht="18.75" customHeight="1" thickBot="1">
      <c r="A22" s="603"/>
      <c r="B22" s="582" t="s">
        <v>59</v>
      </c>
      <c r="C22" s="583">
        <f>SUM(C13+C14+C17+C19+C20+C21+C18)</f>
        <v>329398</v>
      </c>
      <c r="D22" s="583">
        <f aca="true" t="shared" si="2" ref="D22:I22">SUM(D13+D14+D17+D19+D20+D21+D18)</f>
        <v>198352</v>
      </c>
      <c r="E22" s="583">
        <f t="shared" si="2"/>
        <v>38732</v>
      </c>
      <c r="F22" s="583">
        <f t="shared" si="2"/>
        <v>42593</v>
      </c>
      <c r="G22" s="583">
        <f t="shared" si="2"/>
        <v>42593</v>
      </c>
      <c r="H22" s="583">
        <f t="shared" si="2"/>
        <v>526530</v>
      </c>
      <c r="I22" s="584">
        <f t="shared" si="2"/>
        <v>848800</v>
      </c>
      <c r="J22" s="585"/>
    </row>
    <row r="23" ht="13.5">
      <c r="J23" s="604"/>
    </row>
    <row r="24" spans="1:10" ht="14.25" thickBot="1">
      <c r="A24" s="812" t="s">
        <v>500</v>
      </c>
      <c r="B24" s="812"/>
      <c r="J24" s="604"/>
    </row>
    <row r="25" spans="1:10" s="2" customFormat="1" ht="18.75" customHeight="1">
      <c r="A25" s="799" t="s">
        <v>30</v>
      </c>
      <c r="B25" s="678" t="s">
        <v>31</v>
      </c>
      <c r="C25" s="676" t="s">
        <v>480</v>
      </c>
      <c r="D25" s="677"/>
      <c r="E25" s="677"/>
      <c r="F25" s="677"/>
      <c r="G25" s="677"/>
      <c r="H25" s="677"/>
      <c r="I25" s="802" t="s">
        <v>1</v>
      </c>
      <c r="J25" s="605"/>
    </row>
    <row r="26" spans="1:10" s="2" customFormat="1" ht="15.75" thickBot="1">
      <c r="A26" s="800"/>
      <c r="B26" s="801"/>
      <c r="C26" s="587" t="s">
        <v>491</v>
      </c>
      <c r="D26" s="587" t="s">
        <v>482</v>
      </c>
      <c r="E26" s="587" t="s">
        <v>483</v>
      </c>
      <c r="F26" s="587" t="s">
        <v>484</v>
      </c>
      <c r="G26" s="587" t="s">
        <v>485</v>
      </c>
      <c r="H26" s="587" t="s">
        <v>501</v>
      </c>
      <c r="I26" s="803"/>
      <c r="J26" s="606"/>
    </row>
    <row r="27" spans="1:11" ht="15">
      <c r="A27" s="607">
        <v>1</v>
      </c>
      <c r="B27" s="608" t="s">
        <v>502</v>
      </c>
      <c r="C27" s="609">
        <v>5000</v>
      </c>
      <c r="D27" s="17">
        <v>5000</v>
      </c>
      <c r="E27" s="17">
        <v>5000</v>
      </c>
      <c r="F27" s="17">
        <v>5000</v>
      </c>
      <c r="G27" s="17">
        <v>5000</v>
      </c>
      <c r="H27" s="17">
        <v>66438</v>
      </c>
      <c r="I27" s="610">
        <f>SUM(D27:H27)</f>
        <v>86438</v>
      </c>
      <c r="J27" s="611"/>
      <c r="K27" s="604"/>
    </row>
    <row r="28" spans="1:10" s="2" customFormat="1" ht="15.75" thickBot="1">
      <c r="A28" s="612"/>
      <c r="B28" s="172" t="s">
        <v>59</v>
      </c>
      <c r="C28" s="613">
        <f aca="true" t="shared" si="3" ref="C28:H28">SUM(C27)</f>
        <v>5000</v>
      </c>
      <c r="D28" s="613">
        <f t="shared" si="3"/>
        <v>5000</v>
      </c>
      <c r="E28" s="613">
        <f t="shared" si="3"/>
        <v>5000</v>
      </c>
      <c r="F28" s="613">
        <f t="shared" si="3"/>
        <v>5000</v>
      </c>
      <c r="G28" s="613">
        <f t="shared" si="3"/>
        <v>5000</v>
      </c>
      <c r="H28" s="613">
        <f t="shared" si="3"/>
        <v>66438</v>
      </c>
      <c r="I28" s="614">
        <f>SUM(D28:H28)</f>
        <v>86438</v>
      </c>
      <c r="J28" s="10"/>
    </row>
    <row r="29" ht="13.5">
      <c r="J29" s="604"/>
    </row>
    <row r="30" spans="1:10" ht="15" customHeight="1" thickBot="1">
      <c r="A30" s="812" t="s">
        <v>503</v>
      </c>
      <c r="B30" s="812"/>
      <c r="J30" s="604"/>
    </row>
    <row r="31" spans="1:10" ht="71.25" customHeight="1">
      <c r="A31" s="807" t="s">
        <v>30</v>
      </c>
      <c r="B31" s="809" t="s">
        <v>31</v>
      </c>
      <c r="C31" s="809" t="s">
        <v>504</v>
      </c>
      <c r="D31" s="678" t="s">
        <v>505</v>
      </c>
      <c r="E31" s="679"/>
      <c r="F31" s="680"/>
      <c r="G31" s="802" t="s">
        <v>1</v>
      </c>
      <c r="H31" s="586"/>
      <c r="J31" s="604"/>
    </row>
    <row r="32" spans="1:10" ht="15.75" thickBot="1">
      <c r="A32" s="808"/>
      <c r="B32" s="810"/>
      <c r="C32" s="810"/>
      <c r="D32" s="615" t="s">
        <v>506</v>
      </c>
      <c r="E32" s="615" t="s">
        <v>507</v>
      </c>
      <c r="F32" s="616" t="s">
        <v>508</v>
      </c>
      <c r="G32" s="811"/>
      <c r="H32" s="586"/>
      <c r="J32" s="604"/>
    </row>
    <row r="33" spans="1:10" ht="15">
      <c r="A33" s="607">
        <v>1</v>
      </c>
      <c r="B33" s="617" t="s">
        <v>509</v>
      </c>
      <c r="C33" s="618">
        <v>858000</v>
      </c>
      <c r="D33" s="618">
        <v>858000</v>
      </c>
      <c r="E33" s="618">
        <v>858000</v>
      </c>
      <c r="F33" s="618">
        <v>858000</v>
      </c>
      <c r="G33" s="619">
        <f>SUM(C33:F33)</f>
        <v>3432000</v>
      </c>
      <c r="H33" s="620"/>
      <c r="J33" s="604"/>
    </row>
    <row r="34" spans="1:10" ht="15">
      <c r="A34" s="621">
        <v>2</v>
      </c>
      <c r="B34" s="622" t="s">
        <v>510</v>
      </c>
      <c r="C34" s="623">
        <v>0</v>
      </c>
      <c r="D34" s="623"/>
      <c r="E34" s="623"/>
      <c r="F34" s="623"/>
      <c r="G34" s="624">
        <f aca="true" t="shared" si="4" ref="G34:G43">SUM(C34:F34)</f>
        <v>0</v>
      </c>
      <c r="H34" s="620"/>
      <c r="J34" s="604"/>
    </row>
    <row r="35" spans="1:10" ht="15">
      <c r="A35" s="621">
        <v>3</v>
      </c>
      <c r="B35" s="622" t="s">
        <v>511</v>
      </c>
      <c r="C35" s="623">
        <v>132462</v>
      </c>
      <c r="D35" s="623">
        <v>132000</v>
      </c>
      <c r="E35" s="623">
        <v>132000</v>
      </c>
      <c r="F35" s="623">
        <v>132000</v>
      </c>
      <c r="G35" s="624">
        <f t="shared" si="4"/>
        <v>528462</v>
      </c>
      <c r="H35" s="620"/>
      <c r="J35" s="604"/>
    </row>
    <row r="36" spans="1:10" ht="27.75">
      <c r="A36" s="621">
        <v>4</v>
      </c>
      <c r="B36" s="625" t="s">
        <v>512</v>
      </c>
      <c r="C36" s="623">
        <v>52523</v>
      </c>
      <c r="D36" s="623">
        <v>10000</v>
      </c>
      <c r="E36" s="623">
        <v>10000</v>
      </c>
      <c r="F36" s="623">
        <v>10000</v>
      </c>
      <c r="G36" s="624">
        <f t="shared" si="4"/>
        <v>82523</v>
      </c>
      <c r="H36" s="620"/>
      <c r="J36" s="604"/>
    </row>
    <row r="37" spans="1:10" ht="15">
      <c r="A37" s="621">
        <v>5</v>
      </c>
      <c r="B37" s="622" t="s">
        <v>513</v>
      </c>
      <c r="C37" s="623">
        <v>238184</v>
      </c>
      <c r="D37" s="623"/>
      <c r="E37" s="623"/>
      <c r="F37" s="623"/>
      <c r="G37" s="624">
        <f t="shared" si="4"/>
        <v>238184</v>
      </c>
      <c r="H37" s="620"/>
      <c r="J37" s="604"/>
    </row>
    <row r="38" spans="1:10" ht="15">
      <c r="A38" s="621"/>
      <c r="B38" s="654" t="s">
        <v>277</v>
      </c>
      <c r="C38" s="623">
        <v>-67392</v>
      </c>
      <c r="D38" s="623"/>
      <c r="E38" s="623"/>
      <c r="F38" s="623"/>
      <c r="G38" s="624">
        <f t="shared" si="4"/>
        <v>-67392</v>
      </c>
      <c r="H38" s="620"/>
      <c r="J38" s="604"/>
    </row>
    <row r="39" spans="1:10" ht="15">
      <c r="A39" s="621"/>
      <c r="B39" s="654" t="s">
        <v>276</v>
      </c>
      <c r="C39" s="623">
        <f>SUM(C37:C38)</f>
        <v>170792</v>
      </c>
      <c r="D39" s="623"/>
      <c r="E39" s="623"/>
      <c r="F39" s="623"/>
      <c r="G39" s="655">
        <f>SUM(G37:G38)</f>
        <v>170792</v>
      </c>
      <c r="H39" s="620"/>
      <c r="J39" s="604"/>
    </row>
    <row r="40" spans="1:10" ht="15">
      <c r="A40" s="621">
        <v>6</v>
      </c>
      <c r="B40" s="622" t="s">
        <v>514</v>
      </c>
      <c r="C40" s="623">
        <v>0</v>
      </c>
      <c r="D40" s="623"/>
      <c r="E40" s="623"/>
      <c r="F40" s="623"/>
      <c r="G40" s="624">
        <f t="shared" si="4"/>
        <v>0</v>
      </c>
      <c r="H40" s="620"/>
      <c r="J40" s="604"/>
    </row>
    <row r="41" spans="1:10" ht="15">
      <c r="A41" s="621">
        <v>7</v>
      </c>
      <c r="B41" s="625" t="s">
        <v>515</v>
      </c>
      <c r="C41" s="623">
        <v>0</v>
      </c>
      <c r="D41" s="623"/>
      <c r="E41" s="623"/>
      <c r="F41" s="623"/>
      <c r="G41" s="624">
        <f t="shared" si="4"/>
        <v>0</v>
      </c>
      <c r="H41" s="620"/>
      <c r="J41" s="604"/>
    </row>
    <row r="42" spans="1:10" ht="15">
      <c r="A42" s="621">
        <v>8</v>
      </c>
      <c r="B42" s="626" t="s">
        <v>503</v>
      </c>
      <c r="C42" s="627">
        <f>SUM(C33+C34+C35+C36+C39+C40+C41)</f>
        <v>1213777</v>
      </c>
      <c r="D42" s="627">
        <f>SUM(D33+D34+D35+D36+D39+D40+D41)</f>
        <v>1000000</v>
      </c>
      <c r="E42" s="627">
        <f>SUM(E33+E34+E35+E36+E39+E40+E41)</f>
        <v>1000000</v>
      </c>
      <c r="F42" s="627">
        <f>SUM(F33+F34+F35+F36+F39+F40+F41)</f>
        <v>1000000</v>
      </c>
      <c r="G42" s="655">
        <f>SUM(G33+G34+G35+G36+G39+G40+G41)</f>
        <v>4213777</v>
      </c>
      <c r="H42" s="620"/>
      <c r="J42" s="604"/>
    </row>
    <row r="43" spans="1:10" ht="15.75" thickBot="1">
      <c r="A43" s="628">
        <v>9</v>
      </c>
      <c r="B43" s="629" t="s">
        <v>516</v>
      </c>
      <c r="C43" s="630">
        <f>C42*0.5</f>
        <v>606888.5</v>
      </c>
      <c r="D43" s="630">
        <f>D42*0.5</f>
        <v>500000</v>
      </c>
      <c r="E43" s="630">
        <f>E42*0.5</f>
        <v>500000</v>
      </c>
      <c r="F43" s="630">
        <f>F42*0.5</f>
        <v>500000</v>
      </c>
      <c r="G43" s="631">
        <f t="shared" si="4"/>
        <v>2106888.5</v>
      </c>
      <c r="H43" s="620"/>
      <c r="J43" s="604"/>
    </row>
    <row r="44" ht="13.5">
      <c r="J44" s="604"/>
    </row>
    <row r="45" spans="1:10" ht="14.25" thickBot="1">
      <c r="A45" s="812" t="s">
        <v>517</v>
      </c>
      <c r="B45" s="812"/>
      <c r="J45" s="604"/>
    </row>
    <row r="46" spans="1:10" ht="15">
      <c r="A46" s="799" t="s">
        <v>30</v>
      </c>
      <c r="B46" s="678" t="s">
        <v>31</v>
      </c>
      <c r="C46" s="676" t="s">
        <v>480</v>
      </c>
      <c r="D46" s="677"/>
      <c r="E46" s="677"/>
      <c r="F46" s="677"/>
      <c r="G46" s="677"/>
      <c r="H46" s="677"/>
      <c r="I46" s="802" t="s">
        <v>1</v>
      </c>
      <c r="J46" s="604"/>
    </row>
    <row r="47" spans="1:10" ht="15.75" thickBot="1">
      <c r="A47" s="800"/>
      <c r="B47" s="801"/>
      <c r="C47" s="587" t="s">
        <v>491</v>
      </c>
      <c r="D47" s="587" t="s">
        <v>482</v>
      </c>
      <c r="E47" s="587" t="s">
        <v>483</v>
      </c>
      <c r="F47" s="587" t="s">
        <v>484</v>
      </c>
      <c r="G47" s="587" t="s">
        <v>485</v>
      </c>
      <c r="H47" s="587" t="s">
        <v>518</v>
      </c>
      <c r="I47" s="803"/>
      <c r="J47" s="604"/>
    </row>
    <row r="48" spans="1:10" ht="15">
      <c r="A48" s="607">
        <v>1</v>
      </c>
      <c r="B48" s="591" t="s">
        <v>519</v>
      </c>
      <c r="C48" s="609">
        <v>823</v>
      </c>
      <c r="D48" s="17">
        <v>292</v>
      </c>
      <c r="E48" s="17">
        <v>129</v>
      </c>
      <c r="F48" s="17">
        <v>0</v>
      </c>
      <c r="G48" s="17">
        <v>0</v>
      </c>
      <c r="H48" s="17">
        <v>0</v>
      </c>
      <c r="I48" s="610">
        <f aca="true" t="shared" si="5" ref="I48:I56">SUM(D48:H48)</f>
        <v>421</v>
      </c>
      <c r="J48" s="604"/>
    </row>
    <row r="49" spans="1:10" ht="15">
      <c r="A49" s="804">
        <v>2</v>
      </c>
      <c r="B49" s="593" t="s">
        <v>520</v>
      </c>
      <c r="C49" s="576"/>
      <c r="D49" s="577"/>
      <c r="E49" s="577"/>
      <c r="F49" s="577"/>
      <c r="G49" s="577"/>
      <c r="H49" s="577"/>
      <c r="I49" s="580">
        <f t="shared" si="5"/>
        <v>0</v>
      </c>
      <c r="J49" s="604"/>
    </row>
    <row r="50" spans="1:10" ht="42.75">
      <c r="A50" s="805"/>
      <c r="B50" s="594" t="s">
        <v>521</v>
      </c>
      <c r="C50" s="576">
        <v>22964</v>
      </c>
      <c r="D50" s="577">
        <v>30000</v>
      </c>
      <c r="E50" s="577">
        <v>41546</v>
      </c>
      <c r="F50" s="577">
        <v>38704</v>
      </c>
      <c r="G50" s="577">
        <v>35964</v>
      </c>
      <c r="H50" s="577">
        <v>208864</v>
      </c>
      <c r="I50" s="580">
        <f>SUM(D50:H50)</f>
        <v>355078</v>
      </c>
      <c r="J50" s="604"/>
    </row>
    <row r="51" spans="1:10" ht="15">
      <c r="A51" s="805"/>
      <c r="B51" s="654" t="s">
        <v>277</v>
      </c>
      <c r="C51" s="576">
        <v>0</v>
      </c>
      <c r="D51" s="577">
        <v>-11391</v>
      </c>
      <c r="E51" s="577">
        <v>-28822</v>
      </c>
      <c r="F51" s="577">
        <v>-26850</v>
      </c>
      <c r="G51" s="577">
        <v>-24950</v>
      </c>
      <c r="H51" s="577">
        <v>-144899</v>
      </c>
      <c r="I51" s="580">
        <f>SUM(D51:H51)</f>
        <v>-236912</v>
      </c>
      <c r="J51" s="604"/>
    </row>
    <row r="52" spans="1:10" ht="15">
      <c r="A52" s="805"/>
      <c r="B52" s="654" t="s">
        <v>276</v>
      </c>
      <c r="C52" s="576">
        <f aca="true" t="shared" si="6" ref="C52:H52">SUM(C50:C51)</f>
        <v>22964</v>
      </c>
      <c r="D52" s="576">
        <f t="shared" si="6"/>
        <v>18609</v>
      </c>
      <c r="E52" s="576">
        <f t="shared" si="6"/>
        <v>12724</v>
      </c>
      <c r="F52" s="576">
        <f t="shared" si="6"/>
        <v>11854</v>
      </c>
      <c r="G52" s="576">
        <f t="shared" si="6"/>
        <v>11014</v>
      </c>
      <c r="H52" s="576">
        <f t="shared" si="6"/>
        <v>63965</v>
      </c>
      <c r="I52" s="580">
        <f>SUM(D52:H52)</f>
        <v>118166</v>
      </c>
      <c r="J52" s="604"/>
    </row>
    <row r="53" spans="1:10" ht="15">
      <c r="A53" s="806"/>
      <c r="B53" s="594" t="s">
        <v>522</v>
      </c>
      <c r="C53" s="576">
        <v>0</v>
      </c>
      <c r="D53" s="577">
        <v>2446</v>
      </c>
      <c r="E53" s="577">
        <v>2345</v>
      </c>
      <c r="F53" s="577">
        <v>2185</v>
      </c>
      <c r="G53" s="577">
        <v>2030</v>
      </c>
      <c r="H53" s="577">
        <v>11790</v>
      </c>
      <c r="I53" s="580">
        <f t="shared" si="5"/>
        <v>20796</v>
      </c>
      <c r="J53" s="604"/>
    </row>
    <row r="54" spans="1:10" ht="15">
      <c r="A54" s="632">
        <v>3</v>
      </c>
      <c r="B54" s="633" t="s">
        <v>523</v>
      </c>
      <c r="C54" s="576">
        <v>2213</v>
      </c>
      <c r="D54" s="577">
        <v>8779</v>
      </c>
      <c r="E54" s="577">
        <v>8153</v>
      </c>
      <c r="F54" s="577">
        <v>8562</v>
      </c>
      <c r="G54" s="577">
        <v>8009</v>
      </c>
      <c r="H54" s="577">
        <v>51505</v>
      </c>
      <c r="I54" s="580">
        <f t="shared" si="5"/>
        <v>85008</v>
      </c>
      <c r="J54" s="604"/>
    </row>
    <row r="55" spans="1:10" ht="15">
      <c r="A55" s="621">
        <v>4</v>
      </c>
      <c r="B55" s="633" t="s">
        <v>524</v>
      </c>
      <c r="C55" s="579">
        <v>25000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580">
        <f t="shared" si="5"/>
        <v>0</v>
      </c>
      <c r="J55" s="604"/>
    </row>
    <row r="56" spans="1:10" ht="15">
      <c r="A56" s="621">
        <v>5</v>
      </c>
      <c r="B56" s="633" t="s">
        <v>525</v>
      </c>
      <c r="C56" s="579">
        <v>0</v>
      </c>
      <c r="D56" s="20">
        <v>20000</v>
      </c>
      <c r="E56" s="20">
        <v>0</v>
      </c>
      <c r="F56" s="20">
        <v>0</v>
      </c>
      <c r="G56" s="20">
        <v>0</v>
      </c>
      <c r="H56" s="20">
        <v>0</v>
      </c>
      <c r="I56" s="580">
        <f t="shared" si="5"/>
        <v>20000</v>
      </c>
      <c r="J56" s="604"/>
    </row>
    <row r="57" spans="1:10" ht="15.75" thickBot="1">
      <c r="A57" s="634"/>
      <c r="B57" s="635" t="s">
        <v>59</v>
      </c>
      <c r="C57" s="636">
        <f>SUM(C48+C49+C52+C53+C54+C55+C56)</f>
        <v>51000</v>
      </c>
      <c r="D57" s="636">
        <f aca="true" t="shared" si="7" ref="D57:I57">SUM(D48+D49+D52+D53+D54+D55+D56)</f>
        <v>50126</v>
      </c>
      <c r="E57" s="636">
        <f t="shared" si="7"/>
        <v>23351</v>
      </c>
      <c r="F57" s="636">
        <f t="shared" si="7"/>
        <v>22601</v>
      </c>
      <c r="G57" s="636">
        <f t="shared" si="7"/>
        <v>21053</v>
      </c>
      <c r="H57" s="636">
        <f t="shared" si="7"/>
        <v>127260</v>
      </c>
      <c r="I57" s="656">
        <f t="shared" si="7"/>
        <v>244391</v>
      </c>
      <c r="J57" s="604"/>
    </row>
    <row r="58" spans="1:10" ht="15">
      <c r="A58" s="10"/>
      <c r="B58" s="10"/>
      <c r="C58" s="637"/>
      <c r="D58" s="637"/>
      <c r="E58" s="637"/>
      <c r="F58" s="637"/>
      <c r="G58" s="637"/>
      <c r="H58" s="637"/>
      <c r="I58" s="637"/>
      <c r="J58" s="604"/>
    </row>
    <row r="59" spans="1:10" ht="14.25" thickBot="1">
      <c r="A59" s="798" t="s">
        <v>526</v>
      </c>
      <c r="B59" s="798"/>
      <c r="J59" s="604"/>
    </row>
    <row r="60" spans="1:10" ht="15">
      <c r="A60" s="790" t="s">
        <v>30</v>
      </c>
      <c r="B60" s="792" t="s">
        <v>31</v>
      </c>
      <c r="C60" s="794" t="s">
        <v>480</v>
      </c>
      <c r="D60" s="795"/>
      <c r="E60" s="795"/>
      <c r="F60" s="795"/>
      <c r="G60" s="795"/>
      <c r="H60" s="795"/>
      <c r="I60" s="796" t="s">
        <v>1</v>
      </c>
      <c r="J60" s="604"/>
    </row>
    <row r="61" spans="1:10" ht="15.75" thickBot="1">
      <c r="A61" s="791"/>
      <c r="B61" s="793"/>
      <c r="C61" s="563" t="s">
        <v>491</v>
      </c>
      <c r="D61" s="563" t="s">
        <v>482</v>
      </c>
      <c r="E61" s="563" t="s">
        <v>483</v>
      </c>
      <c r="F61" s="564" t="s">
        <v>484</v>
      </c>
      <c r="G61" s="565" t="s">
        <v>485</v>
      </c>
      <c r="H61" s="564" t="s">
        <v>486</v>
      </c>
      <c r="I61" s="797"/>
      <c r="J61" s="604"/>
    </row>
    <row r="62" spans="1:10" ht="55.5" thickBot="1">
      <c r="A62" s="638">
        <v>1</v>
      </c>
      <c r="B62" s="575" t="s">
        <v>527</v>
      </c>
      <c r="C62" s="576">
        <v>3000</v>
      </c>
      <c r="D62" s="577">
        <v>3051</v>
      </c>
      <c r="E62" s="576">
        <v>2750</v>
      </c>
      <c r="F62" s="578">
        <v>2449</v>
      </c>
      <c r="G62" s="20">
        <v>2147</v>
      </c>
      <c r="H62" s="20">
        <v>6773</v>
      </c>
      <c r="I62" s="580">
        <f>SUM(D62:H62)</f>
        <v>17170</v>
      </c>
      <c r="J62" s="604"/>
    </row>
    <row r="63" spans="1:10" ht="17.25" customHeight="1" thickBot="1">
      <c r="A63" s="603"/>
      <c r="B63" s="582" t="s">
        <v>59</v>
      </c>
      <c r="C63" s="583">
        <f>SUM(C62)</f>
        <v>3000</v>
      </c>
      <c r="D63" s="583">
        <f aca="true" t="shared" si="8" ref="D63:I63">SUM(D62)</f>
        <v>3051</v>
      </c>
      <c r="E63" s="583">
        <f t="shared" si="8"/>
        <v>2750</v>
      </c>
      <c r="F63" s="583">
        <f t="shared" si="8"/>
        <v>2449</v>
      </c>
      <c r="G63" s="583">
        <f t="shared" si="8"/>
        <v>2147</v>
      </c>
      <c r="H63" s="583">
        <f t="shared" si="8"/>
        <v>6773</v>
      </c>
      <c r="I63" s="584">
        <f t="shared" si="8"/>
        <v>17170</v>
      </c>
      <c r="J63" s="604"/>
    </row>
    <row r="64" spans="1:10" ht="15">
      <c r="A64" s="10"/>
      <c r="B64" s="525"/>
      <c r="C64" s="585"/>
      <c r="D64" s="585"/>
      <c r="E64" s="585"/>
      <c r="F64" s="585"/>
      <c r="G64" s="585"/>
      <c r="H64" s="585"/>
      <c r="I64" s="585"/>
      <c r="J64" s="604"/>
    </row>
    <row r="65" spans="1:2" ht="14.25" thickBot="1">
      <c r="A65" s="798" t="s">
        <v>528</v>
      </c>
      <c r="B65" s="798"/>
    </row>
    <row r="66" spans="1:10" s="2" customFormat="1" ht="15">
      <c r="A66" s="799" t="s">
        <v>30</v>
      </c>
      <c r="B66" s="678" t="s">
        <v>31</v>
      </c>
      <c r="C66" s="676" t="s">
        <v>480</v>
      </c>
      <c r="D66" s="677"/>
      <c r="E66" s="677"/>
      <c r="F66" s="677"/>
      <c r="G66" s="677"/>
      <c r="H66" s="677"/>
      <c r="I66" s="802" t="s">
        <v>1</v>
      </c>
      <c r="J66" s="605"/>
    </row>
    <row r="67" spans="1:10" s="2" customFormat="1" ht="15.75" thickBot="1">
      <c r="A67" s="800"/>
      <c r="B67" s="801"/>
      <c r="C67" s="587" t="s">
        <v>491</v>
      </c>
      <c r="D67" s="587" t="s">
        <v>482</v>
      </c>
      <c r="E67" s="587" t="s">
        <v>483</v>
      </c>
      <c r="F67" s="587" t="s">
        <v>484</v>
      </c>
      <c r="G67" s="587" t="s">
        <v>485</v>
      </c>
      <c r="H67" s="587" t="s">
        <v>529</v>
      </c>
      <c r="I67" s="803"/>
      <c r="J67" s="606"/>
    </row>
    <row r="68" spans="1:10" ht="15">
      <c r="A68" s="639">
        <v>1</v>
      </c>
      <c r="B68" s="640" t="s">
        <v>530</v>
      </c>
      <c r="C68" s="571">
        <v>8600</v>
      </c>
      <c r="D68" s="154">
        <v>3779</v>
      </c>
      <c r="E68" s="154">
        <v>3962</v>
      </c>
      <c r="F68" s="154">
        <v>4152</v>
      </c>
      <c r="G68" s="154">
        <v>4349</v>
      </c>
      <c r="H68" s="154">
        <v>4492</v>
      </c>
      <c r="I68" s="580">
        <f>SUM(D68:H68)</f>
        <v>20734</v>
      </c>
      <c r="J68" s="611"/>
    </row>
    <row r="69" spans="1:10" ht="15">
      <c r="A69" s="632">
        <v>2</v>
      </c>
      <c r="B69" s="641" t="s">
        <v>531</v>
      </c>
      <c r="C69" s="576">
        <v>280</v>
      </c>
      <c r="D69" s="577">
        <v>280</v>
      </c>
      <c r="E69" s="577">
        <v>280</v>
      </c>
      <c r="F69" s="577">
        <v>0</v>
      </c>
      <c r="G69" s="577">
        <v>0</v>
      </c>
      <c r="H69" s="20">
        <v>0</v>
      </c>
      <c r="I69" s="580">
        <f>SUM(D69:H69)</f>
        <v>560</v>
      </c>
      <c r="J69" s="611"/>
    </row>
    <row r="70" spans="1:10" ht="15">
      <c r="A70" s="632">
        <v>3</v>
      </c>
      <c r="B70" s="641" t="s">
        <v>532</v>
      </c>
      <c r="C70" s="576">
        <v>500</v>
      </c>
      <c r="D70" s="577">
        <v>500</v>
      </c>
      <c r="E70" s="577">
        <v>0</v>
      </c>
      <c r="F70" s="577">
        <v>0</v>
      </c>
      <c r="G70" s="577">
        <v>0</v>
      </c>
      <c r="H70" s="20"/>
      <c r="I70" s="580">
        <f aca="true" t="shared" si="9" ref="I70:I82">SUM(D70:H70)</f>
        <v>500</v>
      </c>
      <c r="J70" s="611"/>
    </row>
    <row r="71" spans="1:11" ht="15">
      <c r="A71" s="632">
        <v>4</v>
      </c>
      <c r="B71" s="641" t="s">
        <v>533</v>
      </c>
      <c r="C71" s="576">
        <v>20</v>
      </c>
      <c r="D71" s="577">
        <v>20</v>
      </c>
      <c r="E71" s="577">
        <v>20</v>
      </c>
      <c r="F71" s="577">
        <v>20</v>
      </c>
      <c r="G71" s="577">
        <v>20</v>
      </c>
      <c r="H71" s="20">
        <v>0</v>
      </c>
      <c r="I71" s="580">
        <f t="shared" si="9"/>
        <v>80</v>
      </c>
      <c r="J71" s="611"/>
      <c r="K71" s="604"/>
    </row>
    <row r="72" spans="1:11" ht="15">
      <c r="A72" s="632">
        <v>5</v>
      </c>
      <c r="B72" s="641" t="s">
        <v>534</v>
      </c>
      <c r="C72" s="576">
        <v>255982</v>
      </c>
      <c r="D72" s="577">
        <v>650</v>
      </c>
      <c r="E72" s="577">
        <v>0</v>
      </c>
      <c r="F72" s="577">
        <v>0</v>
      </c>
      <c r="G72" s="577">
        <v>0</v>
      </c>
      <c r="H72" s="642">
        <v>0</v>
      </c>
      <c r="I72" s="580">
        <f t="shared" si="9"/>
        <v>650</v>
      </c>
      <c r="J72" s="611"/>
      <c r="K72" s="604"/>
    </row>
    <row r="73" spans="1:11" ht="15">
      <c r="A73" s="632">
        <v>6</v>
      </c>
      <c r="B73" s="641" t="s">
        <v>535</v>
      </c>
      <c r="C73" s="576">
        <v>297979</v>
      </c>
      <c r="D73" s="577">
        <v>66000</v>
      </c>
      <c r="E73" s="577">
        <v>0</v>
      </c>
      <c r="F73" s="577">
        <v>0</v>
      </c>
      <c r="G73" s="577">
        <v>0</v>
      </c>
      <c r="H73" s="643">
        <v>0</v>
      </c>
      <c r="I73" s="580">
        <f t="shared" si="9"/>
        <v>66000</v>
      </c>
      <c r="J73" s="611"/>
      <c r="K73" s="604"/>
    </row>
    <row r="74" spans="1:11" ht="15">
      <c r="A74" s="632">
        <v>7</v>
      </c>
      <c r="B74" s="641" t="s">
        <v>536</v>
      </c>
      <c r="C74" s="576">
        <v>0</v>
      </c>
      <c r="D74" s="577">
        <v>0</v>
      </c>
      <c r="E74" s="577">
        <v>0</v>
      </c>
      <c r="F74" s="577">
        <v>0</v>
      </c>
      <c r="G74" s="577">
        <v>0</v>
      </c>
      <c r="H74" s="577">
        <v>170880</v>
      </c>
      <c r="I74" s="580">
        <f t="shared" si="9"/>
        <v>170880</v>
      </c>
      <c r="J74" s="611"/>
      <c r="K74" s="604"/>
    </row>
    <row r="75" spans="1:11" ht="15">
      <c r="A75" s="632">
        <v>8</v>
      </c>
      <c r="B75" s="641" t="s">
        <v>537</v>
      </c>
      <c r="C75" s="576">
        <v>15240</v>
      </c>
      <c r="D75" s="577">
        <v>15240</v>
      </c>
      <c r="E75" s="577">
        <v>7620</v>
      </c>
      <c r="F75" s="577">
        <v>0</v>
      </c>
      <c r="G75" s="577">
        <v>0</v>
      </c>
      <c r="H75" s="577">
        <v>0</v>
      </c>
      <c r="I75" s="580">
        <f t="shared" si="9"/>
        <v>22860</v>
      </c>
      <c r="J75" s="611"/>
      <c r="K75" s="604"/>
    </row>
    <row r="76" spans="1:11" ht="27.75">
      <c r="A76" s="632">
        <v>9</v>
      </c>
      <c r="B76" s="641" t="s">
        <v>538</v>
      </c>
      <c r="C76" s="576">
        <v>3000</v>
      </c>
      <c r="D76" s="577">
        <v>3000</v>
      </c>
      <c r="E76" s="577">
        <v>3000</v>
      </c>
      <c r="F76" s="577">
        <v>3000</v>
      </c>
      <c r="G76" s="577">
        <v>3000</v>
      </c>
      <c r="H76" s="577">
        <v>0</v>
      </c>
      <c r="I76" s="580">
        <f t="shared" si="9"/>
        <v>12000</v>
      </c>
      <c r="J76" s="611"/>
      <c r="K76" s="604"/>
    </row>
    <row r="77" spans="1:11" ht="15">
      <c r="A77" s="632">
        <v>10</v>
      </c>
      <c r="B77" s="641" t="s">
        <v>539</v>
      </c>
      <c r="C77" s="576">
        <v>0</v>
      </c>
      <c r="D77" s="577">
        <v>0</v>
      </c>
      <c r="E77" s="577">
        <v>330000</v>
      </c>
      <c r="F77" s="577">
        <v>0</v>
      </c>
      <c r="G77" s="577">
        <v>0</v>
      </c>
      <c r="H77" s="577">
        <v>0</v>
      </c>
      <c r="I77" s="580">
        <f t="shared" si="9"/>
        <v>330000</v>
      </c>
      <c r="J77" s="611"/>
      <c r="K77" s="604"/>
    </row>
    <row r="78" spans="1:11" ht="27.75">
      <c r="A78" s="632">
        <v>11</v>
      </c>
      <c r="B78" s="644" t="s">
        <v>540</v>
      </c>
      <c r="C78" s="576">
        <v>52176</v>
      </c>
      <c r="D78" s="577">
        <v>150</v>
      </c>
      <c r="E78" s="577">
        <v>0</v>
      </c>
      <c r="F78" s="577">
        <v>0</v>
      </c>
      <c r="G78" s="577">
        <v>0</v>
      </c>
      <c r="H78" s="577">
        <v>0</v>
      </c>
      <c r="I78" s="580">
        <f t="shared" si="9"/>
        <v>150</v>
      </c>
      <c r="J78" s="611"/>
      <c r="K78" s="604"/>
    </row>
    <row r="79" spans="1:11" ht="27.75">
      <c r="A79" s="632">
        <v>12</v>
      </c>
      <c r="B79" s="644" t="s">
        <v>541</v>
      </c>
      <c r="C79" s="576">
        <v>15000</v>
      </c>
      <c r="D79" s="577">
        <v>20500</v>
      </c>
      <c r="E79" s="577"/>
      <c r="F79" s="577"/>
      <c r="G79" s="577"/>
      <c r="H79" s="577"/>
      <c r="I79" s="580">
        <f t="shared" si="9"/>
        <v>20500</v>
      </c>
      <c r="J79" s="611"/>
      <c r="K79" s="604"/>
    </row>
    <row r="80" spans="1:11" ht="15">
      <c r="A80" s="632">
        <v>13</v>
      </c>
      <c r="B80" s="644" t="s">
        <v>542</v>
      </c>
      <c r="C80" s="576">
        <v>35000</v>
      </c>
      <c r="D80" s="577">
        <v>0</v>
      </c>
      <c r="E80" s="577">
        <v>0</v>
      </c>
      <c r="F80" s="577">
        <v>0</v>
      </c>
      <c r="G80" s="577">
        <v>0</v>
      </c>
      <c r="H80" s="577">
        <v>0</v>
      </c>
      <c r="I80" s="580">
        <f t="shared" si="9"/>
        <v>0</v>
      </c>
      <c r="J80" s="611"/>
      <c r="K80" s="604"/>
    </row>
    <row r="81" spans="1:11" ht="27.75">
      <c r="A81" s="632">
        <v>14</v>
      </c>
      <c r="B81" s="645" t="s">
        <v>543</v>
      </c>
      <c r="C81" s="576">
        <v>557</v>
      </c>
      <c r="D81" s="577">
        <v>557</v>
      </c>
      <c r="E81" s="577">
        <v>557</v>
      </c>
      <c r="F81" s="577">
        <v>557</v>
      </c>
      <c r="G81" s="577">
        <v>557</v>
      </c>
      <c r="H81" s="577">
        <v>2671</v>
      </c>
      <c r="I81" s="595">
        <f t="shared" si="9"/>
        <v>4899</v>
      </c>
      <c r="J81" s="611"/>
      <c r="K81" s="604"/>
    </row>
    <row r="82" spans="1:11" ht="15.75" thickBot="1">
      <c r="A82" s="632">
        <v>15</v>
      </c>
      <c r="B82" s="641" t="s">
        <v>544</v>
      </c>
      <c r="C82" s="576">
        <v>3244</v>
      </c>
      <c r="D82" s="576">
        <v>990</v>
      </c>
      <c r="E82" s="576">
        <v>0</v>
      </c>
      <c r="F82" s="576">
        <v>0</v>
      </c>
      <c r="G82" s="576">
        <v>0</v>
      </c>
      <c r="H82" s="576">
        <v>0</v>
      </c>
      <c r="I82" s="595">
        <f t="shared" si="9"/>
        <v>990</v>
      </c>
      <c r="J82" s="611"/>
      <c r="K82" s="604"/>
    </row>
    <row r="83" spans="1:11" s="2" customFormat="1" ht="15.75" thickBot="1">
      <c r="A83" s="646"/>
      <c r="B83" s="647" t="s">
        <v>59</v>
      </c>
      <c r="C83" s="648">
        <f>SUM(C68:C82)</f>
        <v>687578</v>
      </c>
      <c r="D83" s="648">
        <f aca="true" t="shared" si="10" ref="D83:I83">SUM(D68:D82)</f>
        <v>111666</v>
      </c>
      <c r="E83" s="648">
        <f t="shared" si="10"/>
        <v>345439</v>
      </c>
      <c r="F83" s="648">
        <f t="shared" si="10"/>
        <v>7729</v>
      </c>
      <c r="G83" s="648">
        <f t="shared" si="10"/>
        <v>7926</v>
      </c>
      <c r="H83" s="648">
        <f t="shared" si="10"/>
        <v>178043</v>
      </c>
      <c r="I83" s="649">
        <f t="shared" si="10"/>
        <v>650803</v>
      </c>
      <c r="J83" s="611"/>
      <c r="K83" s="10"/>
    </row>
    <row r="85" ht="13.5">
      <c r="B85" s="1" t="s">
        <v>545</v>
      </c>
    </row>
    <row r="86" spans="3:4" ht="12.75" customHeight="1">
      <c r="C86" s="650"/>
      <c r="D86" s="650"/>
    </row>
    <row r="87" spans="3:4" ht="12.75" customHeight="1">
      <c r="C87" s="650"/>
      <c r="D87" s="650"/>
    </row>
    <row r="88" spans="3:4" ht="13.5">
      <c r="C88" s="650"/>
      <c r="D88" s="651"/>
    </row>
    <row r="89" spans="3:4" ht="13.5">
      <c r="C89" s="650"/>
      <c r="D89" s="651"/>
    </row>
    <row r="90" spans="3:4" ht="13.5">
      <c r="C90" s="650"/>
      <c r="D90" s="651"/>
    </row>
    <row r="91" spans="3:4" ht="13.5">
      <c r="C91" s="650"/>
      <c r="D91" s="651"/>
    </row>
    <row r="92" spans="3:4" ht="13.5">
      <c r="C92" s="650"/>
      <c r="D92" s="651"/>
    </row>
    <row r="93" spans="3:4" ht="13.5">
      <c r="C93" s="650"/>
      <c r="D93" s="651"/>
    </row>
    <row r="94" spans="3:4" ht="13.5">
      <c r="C94" s="650"/>
      <c r="D94" s="651"/>
    </row>
    <row r="95" spans="3:4" ht="13.5">
      <c r="C95" s="650"/>
      <c r="D95" s="651"/>
    </row>
    <row r="96" spans="3:4" ht="13.5">
      <c r="C96" s="650"/>
      <c r="D96" s="651"/>
    </row>
    <row r="97" spans="3:4" ht="13.5">
      <c r="C97" s="650"/>
      <c r="D97" s="651"/>
    </row>
    <row r="98" spans="3:4" ht="13.5">
      <c r="C98" s="650"/>
      <c r="D98" s="651"/>
    </row>
    <row r="99" spans="3:4" ht="13.5">
      <c r="C99" s="650"/>
      <c r="D99" s="651"/>
    </row>
    <row r="100" spans="3:4" ht="15">
      <c r="C100" s="652"/>
      <c r="D100" s="611"/>
    </row>
    <row r="101" spans="3:4" ht="13.5">
      <c r="C101" s="103"/>
      <c r="D101" s="103"/>
    </row>
    <row r="102" spans="3:4" ht="13.5">
      <c r="C102" s="103"/>
      <c r="D102" s="103"/>
    </row>
    <row r="103" spans="3:4" ht="13.5">
      <c r="C103" s="103"/>
      <c r="D103" s="103"/>
    </row>
    <row r="104" spans="3:4" ht="13.5">
      <c r="C104" s="103"/>
      <c r="D104" s="103"/>
    </row>
    <row r="105" spans="3:4" ht="13.5">
      <c r="C105" s="103"/>
      <c r="D105" s="103"/>
    </row>
    <row r="106" spans="3:4" ht="13.5">
      <c r="C106" s="103"/>
      <c r="D106" s="103"/>
    </row>
    <row r="107" spans="3:4" ht="13.5">
      <c r="C107" s="103"/>
      <c r="D107" s="103"/>
    </row>
    <row r="108" spans="3:4" ht="13.5">
      <c r="C108" s="103"/>
      <c r="D108" s="103"/>
    </row>
    <row r="109" spans="3:4" ht="13.5">
      <c r="C109" s="103"/>
      <c r="D109" s="103"/>
    </row>
    <row r="110" spans="3:4" ht="13.5">
      <c r="C110" s="103"/>
      <c r="D110" s="103"/>
    </row>
    <row r="111" spans="3:4" ht="13.5">
      <c r="C111" s="103"/>
      <c r="D111" s="103"/>
    </row>
    <row r="112" spans="3:4" ht="13.5">
      <c r="C112" s="103"/>
      <c r="D112" s="103"/>
    </row>
    <row r="113" spans="3:4" ht="13.5">
      <c r="C113" s="103"/>
      <c r="D113" s="103"/>
    </row>
    <row r="114" spans="3:4" ht="13.5">
      <c r="C114" s="103"/>
      <c r="D114" s="103"/>
    </row>
    <row r="115" spans="3:4" ht="13.5">
      <c r="C115" s="103"/>
      <c r="D115" s="103"/>
    </row>
    <row r="116" spans="3:4" ht="13.5">
      <c r="C116" s="103"/>
      <c r="D116" s="103"/>
    </row>
    <row r="117" spans="3:4" ht="13.5">
      <c r="C117" s="103"/>
      <c r="D117" s="103"/>
    </row>
    <row r="118" spans="3:4" ht="13.5">
      <c r="C118" s="103"/>
      <c r="D118" s="103"/>
    </row>
    <row r="119" spans="3:4" ht="13.5">
      <c r="C119" s="103"/>
      <c r="D119" s="103"/>
    </row>
    <row r="120" spans="3:4" ht="13.5">
      <c r="C120" s="103"/>
      <c r="D120" s="103"/>
    </row>
    <row r="121" spans="3:4" ht="13.5">
      <c r="C121" s="103"/>
      <c r="D121" s="103"/>
    </row>
    <row r="122" spans="3:4" ht="13.5">
      <c r="C122" s="103"/>
      <c r="D122" s="103"/>
    </row>
    <row r="123" spans="3:4" ht="13.5">
      <c r="C123" s="103"/>
      <c r="D123" s="103"/>
    </row>
  </sheetData>
  <sheetProtection/>
  <mergeCells count="39">
    <mergeCell ref="A1:C1"/>
    <mergeCell ref="A3:B3"/>
    <mergeCell ref="A4:A5"/>
    <mergeCell ref="B4:B5"/>
    <mergeCell ref="C4:H4"/>
    <mergeCell ref="I4:I5"/>
    <mergeCell ref="A10:B10"/>
    <mergeCell ref="A11:A12"/>
    <mergeCell ref="B11:B12"/>
    <mergeCell ref="C11:H11"/>
    <mergeCell ref="I11:I12"/>
    <mergeCell ref="A14:A18"/>
    <mergeCell ref="A24:B24"/>
    <mergeCell ref="A25:A26"/>
    <mergeCell ref="B25:B26"/>
    <mergeCell ref="C25:H25"/>
    <mergeCell ref="I25:I26"/>
    <mergeCell ref="A30:B30"/>
    <mergeCell ref="A31:A32"/>
    <mergeCell ref="B31:B32"/>
    <mergeCell ref="C31:C32"/>
    <mergeCell ref="D31:F31"/>
    <mergeCell ref="G31:G32"/>
    <mergeCell ref="A45:B45"/>
    <mergeCell ref="A46:A47"/>
    <mergeCell ref="B46:B47"/>
    <mergeCell ref="C46:H46"/>
    <mergeCell ref="I46:I47"/>
    <mergeCell ref="A49:A53"/>
    <mergeCell ref="A59:B59"/>
    <mergeCell ref="A60:A61"/>
    <mergeCell ref="B60:B61"/>
    <mergeCell ref="C60:H60"/>
    <mergeCell ref="I60:I61"/>
    <mergeCell ref="A65:B65"/>
    <mergeCell ref="A66:A67"/>
    <mergeCell ref="B66:B67"/>
    <mergeCell ref="C66:H66"/>
    <mergeCell ref="I66:I67"/>
  </mergeCells>
  <printOptions/>
  <pageMargins left="0.1968503937007874" right="0.2362204724409449" top="0.7480314960629921" bottom="0.4330708661417323" header="0.31496062992125984" footer="0.1968503937007874"/>
  <pageSetup horizontalDpi="600" verticalDpi="600" orientation="landscape" paperSize="9" scale="85" r:id="rId1"/>
  <headerFooter>
    <oddHeader>&amp;C&amp;"Book Antiqua,Félkövér"&amp;12KIMUTATÁS&amp;"Arial,Normál"&amp;10
&amp;"Book Antiqua,Félkövér"az Önkormányzat többéves kihatással járó várható kötelezettségeiről&amp;R&amp;"Book Antiqua,Félkövér"15. sz. melléklet
A Rendelet 16.sz. melléklete
ezer Ft</oddHeader>
  </headerFooter>
  <rowBreaks count="1" manualBreakCount="1">
    <brk id="5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13">
      <selection activeCell="F53" sqref="F53"/>
    </sheetView>
  </sheetViews>
  <sheetFormatPr defaultColWidth="9.140625" defaultRowHeight="12.75"/>
  <cols>
    <col min="1" max="1" width="27.421875" style="88" bestFit="1" customWidth="1"/>
    <col min="2" max="8" width="10.57421875" style="1" bestFit="1" customWidth="1"/>
    <col min="9" max="9" width="11.28125" style="1" bestFit="1" customWidth="1"/>
    <col min="10" max="10" width="11.7109375" style="1" bestFit="1" customWidth="1"/>
    <col min="11" max="11" width="10.57421875" style="1" bestFit="1" customWidth="1"/>
    <col min="12" max="12" width="10.7109375" style="1" bestFit="1" customWidth="1"/>
    <col min="13" max="13" width="10.57421875" style="1" bestFit="1" customWidth="1"/>
    <col min="14" max="14" width="12.00390625" style="2" bestFit="1" customWidth="1"/>
    <col min="15" max="15" width="14.7109375" style="1" customWidth="1"/>
    <col min="16" max="16384" width="9.140625" style="1" customWidth="1"/>
  </cols>
  <sheetData>
    <row r="1" spans="1:14" s="511" customFormat="1" ht="21" customHeight="1" thickBot="1">
      <c r="A1" s="508" t="s">
        <v>31</v>
      </c>
      <c r="B1" s="509" t="s">
        <v>165</v>
      </c>
      <c r="C1" s="509" t="s">
        <v>166</v>
      </c>
      <c r="D1" s="509" t="s">
        <v>167</v>
      </c>
      <c r="E1" s="509" t="s">
        <v>168</v>
      </c>
      <c r="F1" s="509" t="s">
        <v>169</v>
      </c>
      <c r="G1" s="509" t="s">
        <v>170</v>
      </c>
      <c r="H1" s="509" t="s">
        <v>171</v>
      </c>
      <c r="I1" s="509" t="s">
        <v>172</v>
      </c>
      <c r="J1" s="509" t="s">
        <v>173</v>
      </c>
      <c r="K1" s="509" t="s">
        <v>174</v>
      </c>
      <c r="L1" s="509" t="s">
        <v>175</v>
      </c>
      <c r="M1" s="509" t="s">
        <v>176</v>
      </c>
      <c r="N1" s="510" t="s">
        <v>1</v>
      </c>
    </row>
    <row r="2" spans="1:14" s="511" customFormat="1" ht="15.75" thickBot="1">
      <c r="A2" s="512" t="s">
        <v>248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10"/>
    </row>
    <row r="3" spans="1:15" ht="27">
      <c r="A3" s="513" t="s">
        <v>442</v>
      </c>
      <c r="B3" s="527">
        <v>97624</v>
      </c>
      <c r="C3" s="527">
        <v>87054</v>
      </c>
      <c r="D3" s="527">
        <v>304396</v>
      </c>
      <c r="E3" s="527">
        <v>89568</v>
      </c>
      <c r="F3" s="527">
        <v>86012</v>
      </c>
      <c r="G3" s="527">
        <v>58562</v>
      </c>
      <c r="H3" s="527">
        <v>78265</v>
      </c>
      <c r="I3" s="527">
        <v>87713</v>
      </c>
      <c r="J3" s="527">
        <v>301377</v>
      </c>
      <c r="K3" s="527">
        <v>142567</v>
      </c>
      <c r="L3" s="527">
        <v>128825</v>
      </c>
      <c r="M3" s="527">
        <v>96839</v>
      </c>
      <c r="N3" s="528">
        <f aca="true" t="shared" si="0" ref="N3:N22">SUM(B3:M3)</f>
        <v>1558802</v>
      </c>
      <c r="O3" s="514"/>
    </row>
    <row r="4" spans="1:15" ht="13.5">
      <c r="A4" s="515" t="s">
        <v>277</v>
      </c>
      <c r="B4" s="527">
        <v>0</v>
      </c>
      <c r="C4" s="527">
        <v>0</v>
      </c>
      <c r="D4" s="527">
        <v>0</v>
      </c>
      <c r="E4" s="527">
        <v>0</v>
      </c>
      <c r="F4" s="527">
        <v>0</v>
      </c>
      <c r="G4" s="527">
        <v>0</v>
      </c>
      <c r="H4" s="527">
        <v>0</v>
      </c>
      <c r="I4" s="527">
        <v>0</v>
      </c>
      <c r="J4" s="527">
        <v>34908</v>
      </c>
      <c r="K4" s="527">
        <v>0</v>
      </c>
      <c r="L4" s="527">
        <v>0</v>
      </c>
      <c r="M4" s="527">
        <v>0</v>
      </c>
      <c r="N4" s="528">
        <f>SUM(B4:M4)</f>
        <v>34908</v>
      </c>
      <c r="O4" s="514"/>
    </row>
    <row r="5" spans="1:15" ht="13.5">
      <c r="A5" s="515" t="s">
        <v>276</v>
      </c>
      <c r="B5" s="527">
        <f>SUM(B3:B4)</f>
        <v>97624</v>
      </c>
      <c r="C5" s="527">
        <f aca="true" t="shared" si="1" ref="C5:N5">SUM(C3:C4)</f>
        <v>87054</v>
      </c>
      <c r="D5" s="527">
        <f t="shared" si="1"/>
        <v>304396</v>
      </c>
      <c r="E5" s="527">
        <f t="shared" si="1"/>
        <v>89568</v>
      </c>
      <c r="F5" s="527">
        <f t="shared" si="1"/>
        <v>86012</v>
      </c>
      <c r="G5" s="527">
        <f t="shared" si="1"/>
        <v>58562</v>
      </c>
      <c r="H5" s="527">
        <f t="shared" si="1"/>
        <v>78265</v>
      </c>
      <c r="I5" s="527">
        <f t="shared" si="1"/>
        <v>87713</v>
      </c>
      <c r="J5" s="527">
        <f t="shared" si="1"/>
        <v>336285</v>
      </c>
      <c r="K5" s="527">
        <f t="shared" si="1"/>
        <v>142567</v>
      </c>
      <c r="L5" s="527">
        <f t="shared" si="1"/>
        <v>128825</v>
      </c>
      <c r="M5" s="527">
        <f t="shared" si="1"/>
        <v>96839</v>
      </c>
      <c r="N5" s="528">
        <f t="shared" si="1"/>
        <v>1593710</v>
      </c>
      <c r="O5" s="514"/>
    </row>
    <row r="6" spans="1:15" ht="27">
      <c r="A6" s="513" t="s">
        <v>429</v>
      </c>
      <c r="B6" s="527">
        <v>76474</v>
      </c>
      <c r="C6" s="527">
        <v>76474</v>
      </c>
      <c r="D6" s="527">
        <v>76474</v>
      </c>
      <c r="E6" s="527">
        <v>76474</v>
      </c>
      <c r="F6" s="527">
        <v>76474</v>
      </c>
      <c r="G6" s="527">
        <v>101167</v>
      </c>
      <c r="H6" s="527">
        <v>76474</v>
      </c>
      <c r="I6" s="527">
        <v>76474</v>
      </c>
      <c r="J6" s="527">
        <v>71474</v>
      </c>
      <c r="K6" s="527">
        <v>76474</v>
      </c>
      <c r="L6" s="527">
        <v>81474</v>
      </c>
      <c r="M6" s="527">
        <v>76475</v>
      </c>
      <c r="N6" s="528">
        <f t="shared" si="0"/>
        <v>942382</v>
      </c>
      <c r="O6" s="514"/>
    </row>
    <row r="7" spans="1:15" ht="13.5">
      <c r="A7" s="515" t="s">
        <v>277</v>
      </c>
      <c r="B7" s="527">
        <v>0</v>
      </c>
      <c r="C7" s="527">
        <v>0</v>
      </c>
      <c r="D7" s="527">
        <v>0</v>
      </c>
      <c r="E7" s="527">
        <v>0</v>
      </c>
      <c r="F7" s="527">
        <v>0</v>
      </c>
      <c r="G7" s="527">
        <v>179500</v>
      </c>
      <c r="H7" s="527">
        <v>0</v>
      </c>
      <c r="I7" s="527"/>
      <c r="J7" s="527">
        <v>134760</v>
      </c>
      <c r="K7" s="527">
        <v>0</v>
      </c>
      <c r="L7" s="527">
        <v>0</v>
      </c>
      <c r="M7" s="527">
        <v>0</v>
      </c>
      <c r="N7" s="528">
        <f t="shared" si="0"/>
        <v>314260</v>
      </c>
      <c r="O7" s="514"/>
    </row>
    <row r="8" spans="1:15" ht="13.5">
      <c r="A8" s="515" t="s">
        <v>276</v>
      </c>
      <c r="B8" s="527">
        <f>SUM(B6:B7)</f>
        <v>76474</v>
      </c>
      <c r="C8" s="527">
        <f aca="true" t="shared" si="2" ref="C8:N8">SUM(C6:C7)</f>
        <v>76474</v>
      </c>
      <c r="D8" s="527">
        <f t="shared" si="2"/>
        <v>76474</v>
      </c>
      <c r="E8" s="527">
        <f t="shared" si="2"/>
        <v>76474</v>
      </c>
      <c r="F8" s="527">
        <f t="shared" si="2"/>
        <v>76474</v>
      </c>
      <c r="G8" s="527">
        <f t="shared" si="2"/>
        <v>280667</v>
      </c>
      <c r="H8" s="527">
        <f t="shared" si="2"/>
        <v>76474</v>
      </c>
      <c r="I8" s="527">
        <f t="shared" si="2"/>
        <v>76474</v>
      </c>
      <c r="J8" s="527">
        <f t="shared" si="2"/>
        <v>206234</v>
      </c>
      <c r="K8" s="527">
        <f t="shared" si="2"/>
        <v>76474</v>
      </c>
      <c r="L8" s="527">
        <f t="shared" si="2"/>
        <v>81474</v>
      </c>
      <c r="M8" s="527">
        <f t="shared" si="2"/>
        <v>76475</v>
      </c>
      <c r="N8" s="528">
        <f t="shared" si="2"/>
        <v>1256642</v>
      </c>
      <c r="O8" s="514"/>
    </row>
    <row r="9" spans="1:15" ht="27">
      <c r="A9" s="513" t="s">
        <v>379</v>
      </c>
      <c r="B9" s="527">
        <v>906</v>
      </c>
      <c r="C9" s="527">
        <v>0</v>
      </c>
      <c r="D9" s="527">
        <v>0</v>
      </c>
      <c r="E9" s="527">
        <v>906</v>
      </c>
      <c r="F9" s="527">
        <v>0</v>
      </c>
      <c r="G9" s="527">
        <v>147942</v>
      </c>
      <c r="H9" s="527">
        <v>906</v>
      </c>
      <c r="I9" s="527">
        <v>134142</v>
      </c>
      <c r="J9" s="527">
        <v>0</v>
      </c>
      <c r="K9" s="527">
        <v>5905</v>
      </c>
      <c r="L9" s="527">
        <v>0</v>
      </c>
      <c r="M9" s="527">
        <v>0</v>
      </c>
      <c r="N9" s="528">
        <f t="shared" si="0"/>
        <v>290707</v>
      </c>
      <c r="O9" s="514"/>
    </row>
    <row r="10" spans="1:15" ht="13.5">
      <c r="A10" s="515" t="s">
        <v>277</v>
      </c>
      <c r="B10" s="527">
        <v>0</v>
      </c>
      <c r="C10" s="527">
        <v>0</v>
      </c>
      <c r="D10" s="527">
        <v>0</v>
      </c>
      <c r="E10" s="527">
        <v>0</v>
      </c>
      <c r="F10" s="527">
        <v>0</v>
      </c>
      <c r="G10" s="527">
        <v>-67392</v>
      </c>
      <c r="H10" s="527">
        <v>0</v>
      </c>
      <c r="I10" s="527"/>
      <c r="J10" s="527">
        <v>0</v>
      </c>
      <c r="K10" s="527">
        <v>0</v>
      </c>
      <c r="L10" s="527">
        <v>0</v>
      </c>
      <c r="M10" s="527">
        <v>0</v>
      </c>
      <c r="N10" s="528">
        <f t="shared" si="0"/>
        <v>-67392</v>
      </c>
      <c r="O10" s="514"/>
    </row>
    <row r="11" spans="1:15" ht="13.5">
      <c r="A11" s="515" t="s">
        <v>276</v>
      </c>
      <c r="B11" s="527">
        <f>SUM(B9:B10)</f>
        <v>906</v>
      </c>
      <c r="C11" s="527">
        <f aca="true" t="shared" si="3" ref="C11:N11">SUM(C9:C10)</f>
        <v>0</v>
      </c>
      <c r="D11" s="527">
        <f t="shared" si="3"/>
        <v>0</v>
      </c>
      <c r="E11" s="527">
        <f t="shared" si="3"/>
        <v>906</v>
      </c>
      <c r="F11" s="527">
        <f t="shared" si="3"/>
        <v>0</v>
      </c>
      <c r="G11" s="527">
        <f t="shared" si="3"/>
        <v>80550</v>
      </c>
      <c r="H11" s="527">
        <f t="shared" si="3"/>
        <v>906</v>
      </c>
      <c r="I11" s="527">
        <f t="shared" si="3"/>
        <v>134142</v>
      </c>
      <c r="J11" s="527">
        <f t="shared" si="3"/>
        <v>0</v>
      </c>
      <c r="K11" s="527">
        <f t="shared" si="3"/>
        <v>5905</v>
      </c>
      <c r="L11" s="527">
        <f t="shared" si="3"/>
        <v>0</v>
      </c>
      <c r="M11" s="527">
        <f t="shared" si="3"/>
        <v>0</v>
      </c>
      <c r="N11" s="528">
        <f t="shared" si="3"/>
        <v>223315</v>
      </c>
      <c r="O11" s="514"/>
    </row>
    <row r="12" spans="1:15" ht="27">
      <c r="A12" s="513" t="s">
        <v>380</v>
      </c>
      <c r="B12" s="527">
        <v>21531</v>
      </c>
      <c r="C12" s="527">
        <v>11878</v>
      </c>
      <c r="D12" s="527">
        <v>5281</v>
      </c>
      <c r="E12" s="527">
        <v>286537</v>
      </c>
      <c r="F12" s="527">
        <v>191234</v>
      </c>
      <c r="G12" s="527">
        <v>26903</v>
      </c>
      <c r="H12" s="527">
        <v>45348</v>
      </c>
      <c r="I12" s="527">
        <v>5280</v>
      </c>
      <c r="J12" s="527">
        <v>5280</v>
      </c>
      <c r="K12" s="527">
        <v>8530</v>
      </c>
      <c r="L12" s="527">
        <v>5280</v>
      </c>
      <c r="M12" s="527">
        <v>75006</v>
      </c>
      <c r="N12" s="528">
        <f t="shared" si="0"/>
        <v>688088</v>
      </c>
      <c r="O12" s="514"/>
    </row>
    <row r="13" spans="1:15" ht="13.5">
      <c r="A13" s="515" t="s">
        <v>277</v>
      </c>
      <c r="B13" s="527">
        <v>0</v>
      </c>
      <c r="C13" s="527">
        <v>0</v>
      </c>
      <c r="D13" s="527">
        <v>0</v>
      </c>
      <c r="E13" s="527">
        <v>0</v>
      </c>
      <c r="F13" s="527">
        <v>0</v>
      </c>
      <c r="G13" s="527">
        <v>0</v>
      </c>
      <c r="H13" s="527">
        <v>0</v>
      </c>
      <c r="I13" s="527">
        <v>0</v>
      </c>
      <c r="J13" s="527">
        <v>33732</v>
      </c>
      <c r="K13" s="527">
        <v>0</v>
      </c>
      <c r="L13" s="527">
        <v>0</v>
      </c>
      <c r="M13" s="527">
        <v>0</v>
      </c>
      <c r="N13" s="528">
        <f t="shared" si="0"/>
        <v>33732</v>
      </c>
      <c r="O13" s="514"/>
    </row>
    <row r="14" spans="1:15" ht="13.5">
      <c r="A14" s="515" t="s">
        <v>276</v>
      </c>
      <c r="B14" s="527">
        <f>SUM(B12:B13)</f>
        <v>21531</v>
      </c>
      <c r="C14" s="527">
        <f aca="true" t="shared" si="4" ref="C14:N14">SUM(C12:C13)</f>
        <v>11878</v>
      </c>
      <c r="D14" s="527">
        <f t="shared" si="4"/>
        <v>5281</v>
      </c>
      <c r="E14" s="527">
        <f t="shared" si="4"/>
        <v>286537</v>
      </c>
      <c r="F14" s="527">
        <f>SUM(F12:F13)</f>
        <v>191234</v>
      </c>
      <c r="G14" s="527">
        <f t="shared" si="4"/>
        <v>26903</v>
      </c>
      <c r="H14" s="527">
        <f t="shared" si="4"/>
        <v>45348</v>
      </c>
      <c r="I14" s="527">
        <f t="shared" si="4"/>
        <v>5280</v>
      </c>
      <c r="J14" s="527">
        <f t="shared" si="4"/>
        <v>39012</v>
      </c>
      <c r="K14" s="527">
        <f t="shared" si="4"/>
        <v>8530</v>
      </c>
      <c r="L14" s="527">
        <f t="shared" si="4"/>
        <v>5280</v>
      </c>
      <c r="M14" s="527">
        <f t="shared" si="4"/>
        <v>75006</v>
      </c>
      <c r="N14" s="528">
        <f t="shared" si="4"/>
        <v>721820</v>
      </c>
      <c r="O14" s="514"/>
    </row>
    <row r="15" spans="1:15" ht="13.5">
      <c r="A15" s="513" t="s">
        <v>381</v>
      </c>
      <c r="B15" s="529">
        <v>500</v>
      </c>
      <c r="C15" s="527">
        <v>0</v>
      </c>
      <c r="D15" s="527">
        <v>0</v>
      </c>
      <c r="E15" s="529">
        <v>500</v>
      </c>
      <c r="F15" s="527">
        <v>0</v>
      </c>
      <c r="G15" s="527">
        <v>59324</v>
      </c>
      <c r="H15" s="529">
        <v>500</v>
      </c>
      <c r="I15" s="527">
        <v>0</v>
      </c>
      <c r="J15" s="527">
        <v>0</v>
      </c>
      <c r="K15" s="529">
        <v>500</v>
      </c>
      <c r="L15" s="527">
        <v>0</v>
      </c>
      <c r="M15" s="527">
        <v>0</v>
      </c>
      <c r="N15" s="528">
        <f t="shared" si="0"/>
        <v>61324</v>
      </c>
      <c r="O15" s="514"/>
    </row>
    <row r="16" spans="1:15" ht="13.5">
      <c r="A16" s="515" t="s">
        <v>277</v>
      </c>
      <c r="B16" s="530">
        <v>0</v>
      </c>
      <c r="C16" s="530">
        <v>0</v>
      </c>
      <c r="D16" s="530">
        <v>0</v>
      </c>
      <c r="E16" s="530">
        <v>0</v>
      </c>
      <c r="F16" s="530">
        <v>0</v>
      </c>
      <c r="G16" s="530">
        <v>0</v>
      </c>
      <c r="H16" s="530">
        <v>0</v>
      </c>
      <c r="I16" s="530">
        <v>0</v>
      </c>
      <c r="J16" s="530">
        <v>0</v>
      </c>
      <c r="K16" s="530">
        <v>0</v>
      </c>
      <c r="L16" s="530">
        <v>0</v>
      </c>
      <c r="M16" s="530">
        <v>0</v>
      </c>
      <c r="N16" s="528">
        <f t="shared" si="0"/>
        <v>0</v>
      </c>
      <c r="O16" s="514"/>
    </row>
    <row r="17" spans="1:15" ht="13.5">
      <c r="A17" s="515" t="s">
        <v>276</v>
      </c>
      <c r="B17" s="530">
        <f>SUM(B15:B16)</f>
        <v>500</v>
      </c>
      <c r="C17" s="530">
        <f aca="true" t="shared" si="5" ref="C17:N17">SUM(C15:C16)</f>
        <v>0</v>
      </c>
      <c r="D17" s="530">
        <f t="shared" si="5"/>
        <v>0</v>
      </c>
      <c r="E17" s="530">
        <f t="shared" si="5"/>
        <v>500</v>
      </c>
      <c r="F17" s="530">
        <f t="shared" si="5"/>
        <v>0</v>
      </c>
      <c r="G17" s="530">
        <f t="shared" si="5"/>
        <v>59324</v>
      </c>
      <c r="H17" s="530">
        <f t="shared" si="5"/>
        <v>500</v>
      </c>
      <c r="I17" s="530">
        <f t="shared" si="5"/>
        <v>0</v>
      </c>
      <c r="J17" s="530">
        <f t="shared" si="5"/>
        <v>0</v>
      </c>
      <c r="K17" s="530">
        <f t="shared" si="5"/>
        <v>500</v>
      </c>
      <c r="L17" s="530">
        <f t="shared" si="5"/>
        <v>0</v>
      </c>
      <c r="M17" s="530">
        <f t="shared" si="5"/>
        <v>0</v>
      </c>
      <c r="N17" s="531">
        <f t="shared" si="5"/>
        <v>61324</v>
      </c>
      <c r="O17" s="514"/>
    </row>
    <row r="18" spans="1:15" ht="13.5">
      <c r="A18" s="516" t="s">
        <v>382</v>
      </c>
      <c r="B18" s="532">
        <v>0</v>
      </c>
      <c r="C18" s="532">
        <v>0</v>
      </c>
      <c r="D18" s="532">
        <v>0</v>
      </c>
      <c r="E18" s="532">
        <v>0</v>
      </c>
      <c r="F18" s="532">
        <v>65700</v>
      </c>
      <c r="G18" s="532">
        <v>0</v>
      </c>
      <c r="H18" s="532">
        <v>0</v>
      </c>
      <c r="I18" s="532">
        <v>0</v>
      </c>
      <c r="J18" s="532">
        <v>0</v>
      </c>
      <c r="K18" s="532">
        <v>51979</v>
      </c>
      <c r="L18" s="532">
        <v>64500</v>
      </c>
      <c r="M18" s="532">
        <v>0</v>
      </c>
      <c r="N18" s="528">
        <f t="shared" si="0"/>
        <v>182179</v>
      </c>
      <c r="O18" s="514"/>
    </row>
    <row r="19" spans="1:15" ht="13.5">
      <c r="A19" s="515" t="s">
        <v>277</v>
      </c>
      <c r="B19" s="532">
        <v>0</v>
      </c>
      <c r="C19" s="532">
        <v>0</v>
      </c>
      <c r="D19" s="532">
        <v>0</v>
      </c>
      <c r="E19" s="532">
        <v>0</v>
      </c>
      <c r="F19" s="532">
        <v>0</v>
      </c>
      <c r="G19" s="532">
        <v>0</v>
      </c>
      <c r="H19" s="532">
        <v>0</v>
      </c>
      <c r="I19" s="532">
        <v>0</v>
      </c>
      <c r="J19" s="532">
        <v>0</v>
      </c>
      <c r="K19" s="532">
        <v>0</v>
      </c>
      <c r="L19" s="532">
        <v>0</v>
      </c>
      <c r="M19" s="532">
        <v>0</v>
      </c>
      <c r="N19" s="528">
        <f t="shared" si="0"/>
        <v>0</v>
      </c>
      <c r="O19" s="514"/>
    </row>
    <row r="20" spans="1:15" ht="13.5">
      <c r="A20" s="515" t="s">
        <v>276</v>
      </c>
      <c r="B20" s="532">
        <f>SUM(B18:B19)</f>
        <v>0</v>
      </c>
      <c r="C20" s="532">
        <f aca="true" t="shared" si="6" ref="C20:N20">SUM(C18:C19)</f>
        <v>0</v>
      </c>
      <c r="D20" s="532">
        <f t="shared" si="6"/>
        <v>0</v>
      </c>
      <c r="E20" s="532">
        <f t="shared" si="6"/>
        <v>0</v>
      </c>
      <c r="F20" s="532">
        <f t="shared" si="6"/>
        <v>65700</v>
      </c>
      <c r="G20" s="532">
        <f t="shared" si="6"/>
        <v>0</v>
      </c>
      <c r="H20" s="532">
        <f t="shared" si="6"/>
        <v>0</v>
      </c>
      <c r="I20" s="532">
        <f t="shared" si="6"/>
        <v>0</v>
      </c>
      <c r="J20" s="532">
        <f t="shared" si="6"/>
        <v>0</v>
      </c>
      <c r="K20" s="532">
        <f t="shared" si="6"/>
        <v>51979</v>
      </c>
      <c r="L20" s="532">
        <f t="shared" si="6"/>
        <v>64500</v>
      </c>
      <c r="M20" s="532">
        <f t="shared" si="6"/>
        <v>0</v>
      </c>
      <c r="N20" s="533">
        <f t="shared" si="6"/>
        <v>182179</v>
      </c>
      <c r="O20" s="514"/>
    </row>
    <row r="21" spans="1:15" ht="13.5">
      <c r="A21" s="513" t="s">
        <v>383</v>
      </c>
      <c r="B21" s="529">
        <v>5080</v>
      </c>
      <c r="C21" s="529">
        <v>0</v>
      </c>
      <c r="D21" s="529">
        <v>0</v>
      </c>
      <c r="E21" s="529">
        <v>0</v>
      </c>
      <c r="F21" s="527">
        <v>22484</v>
      </c>
      <c r="G21" s="527">
        <v>45923</v>
      </c>
      <c r="H21" s="527">
        <v>0</v>
      </c>
      <c r="I21" s="527">
        <v>0</v>
      </c>
      <c r="J21" s="527">
        <v>0</v>
      </c>
      <c r="K21" s="527">
        <v>0</v>
      </c>
      <c r="L21" s="527">
        <v>0</v>
      </c>
      <c r="M21" s="527">
        <v>0</v>
      </c>
      <c r="N21" s="528">
        <f t="shared" si="0"/>
        <v>73487</v>
      </c>
      <c r="O21" s="514"/>
    </row>
    <row r="22" spans="1:15" ht="13.5">
      <c r="A22" s="515" t="s">
        <v>277</v>
      </c>
      <c r="B22" s="529">
        <v>0</v>
      </c>
      <c r="C22" s="529">
        <v>0</v>
      </c>
      <c r="D22" s="529">
        <v>0</v>
      </c>
      <c r="E22" s="529">
        <v>0</v>
      </c>
      <c r="F22" s="529">
        <v>0</v>
      </c>
      <c r="G22" s="529">
        <v>0</v>
      </c>
      <c r="H22" s="529">
        <v>0</v>
      </c>
      <c r="I22" s="529">
        <v>0</v>
      </c>
      <c r="J22" s="529">
        <v>0</v>
      </c>
      <c r="K22" s="529">
        <v>0</v>
      </c>
      <c r="L22" s="529">
        <v>0</v>
      </c>
      <c r="M22" s="529">
        <v>0</v>
      </c>
      <c r="N22" s="528">
        <f t="shared" si="0"/>
        <v>0</v>
      </c>
      <c r="O22" s="514"/>
    </row>
    <row r="23" spans="1:15" ht="14.25" thickBot="1">
      <c r="A23" s="517" t="s">
        <v>276</v>
      </c>
      <c r="B23" s="530">
        <f>SUM(B21:B22)</f>
        <v>5080</v>
      </c>
      <c r="C23" s="530">
        <f aca="true" t="shared" si="7" ref="C23:N23">SUM(C21:C22)</f>
        <v>0</v>
      </c>
      <c r="D23" s="530">
        <f t="shared" si="7"/>
        <v>0</v>
      </c>
      <c r="E23" s="530">
        <f t="shared" si="7"/>
        <v>0</v>
      </c>
      <c r="F23" s="530">
        <f t="shared" si="7"/>
        <v>22484</v>
      </c>
      <c r="G23" s="530">
        <f t="shared" si="7"/>
        <v>45923</v>
      </c>
      <c r="H23" s="530">
        <f t="shared" si="7"/>
        <v>0</v>
      </c>
      <c r="I23" s="530">
        <f t="shared" si="7"/>
        <v>0</v>
      </c>
      <c r="J23" s="530">
        <f t="shared" si="7"/>
        <v>0</v>
      </c>
      <c r="K23" s="530">
        <f t="shared" si="7"/>
        <v>0</v>
      </c>
      <c r="L23" s="530">
        <f t="shared" si="7"/>
        <v>0</v>
      </c>
      <c r="M23" s="530">
        <f t="shared" si="7"/>
        <v>0</v>
      </c>
      <c r="N23" s="531">
        <f t="shared" si="7"/>
        <v>73487</v>
      </c>
      <c r="O23" s="514"/>
    </row>
    <row r="24" spans="1:15" s="2" customFormat="1" ht="15">
      <c r="A24" s="518" t="s">
        <v>384</v>
      </c>
      <c r="B24" s="665">
        <f>SUM(B3+B6+B9+B12+B15+B18+B21)</f>
        <v>202115</v>
      </c>
      <c r="C24" s="665">
        <f aca="true" t="shared" si="8" ref="C24:N24">SUM(C3+C6+C9+C12+C15+C18+C21)</f>
        <v>175406</v>
      </c>
      <c r="D24" s="665">
        <f t="shared" si="8"/>
        <v>386151</v>
      </c>
      <c r="E24" s="665">
        <f t="shared" si="8"/>
        <v>453985</v>
      </c>
      <c r="F24" s="665">
        <f t="shared" si="8"/>
        <v>441904</v>
      </c>
      <c r="G24" s="665">
        <f t="shared" si="8"/>
        <v>439821</v>
      </c>
      <c r="H24" s="665">
        <f t="shared" si="8"/>
        <v>201493</v>
      </c>
      <c r="I24" s="665">
        <f t="shared" si="8"/>
        <v>303609</v>
      </c>
      <c r="J24" s="665">
        <f t="shared" si="8"/>
        <v>378131</v>
      </c>
      <c r="K24" s="665">
        <f t="shared" si="8"/>
        <v>285955</v>
      </c>
      <c r="L24" s="665">
        <f t="shared" si="8"/>
        <v>280079</v>
      </c>
      <c r="M24" s="665">
        <f t="shared" si="8"/>
        <v>248320</v>
      </c>
      <c r="N24" s="666">
        <f t="shared" si="8"/>
        <v>3796969</v>
      </c>
      <c r="O24" s="667"/>
    </row>
    <row r="25" spans="1:15" s="2" customFormat="1" ht="15" customHeight="1">
      <c r="A25" s="520" t="s">
        <v>277</v>
      </c>
      <c r="B25" s="668">
        <f>B4+B7+B10+B13+B16+B19+B22</f>
        <v>0</v>
      </c>
      <c r="C25" s="668">
        <f aca="true" t="shared" si="9" ref="C25:N25">C4+C7+C10+C13+C16+C19+C22</f>
        <v>0</v>
      </c>
      <c r="D25" s="668">
        <f t="shared" si="9"/>
        <v>0</v>
      </c>
      <c r="E25" s="668">
        <f t="shared" si="9"/>
        <v>0</v>
      </c>
      <c r="F25" s="668">
        <f t="shared" si="9"/>
        <v>0</v>
      </c>
      <c r="G25" s="668">
        <f t="shared" si="9"/>
        <v>112108</v>
      </c>
      <c r="H25" s="668">
        <f t="shared" si="9"/>
        <v>0</v>
      </c>
      <c r="I25" s="668">
        <f t="shared" si="9"/>
        <v>0</v>
      </c>
      <c r="J25" s="668">
        <f t="shared" si="9"/>
        <v>203400</v>
      </c>
      <c r="K25" s="668">
        <f t="shared" si="9"/>
        <v>0</v>
      </c>
      <c r="L25" s="668">
        <f t="shared" si="9"/>
        <v>0</v>
      </c>
      <c r="M25" s="668">
        <f t="shared" si="9"/>
        <v>0</v>
      </c>
      <c r="N25" s="669">
        <f t="shared" si="9"/>
        <v>315508</v>
      </c>
      <c r="O25" s="667"/>
    </row>
    <row r="26" spans="1:15" s="2" customFormat="1" ht="15.75" thickBot="1">
      <c r="A26" s="521" t="s">
        <v>276</v>
      </c>
      <c r="B26" s="670">
        <f>SUM(B24:B25)</f>
        <v>202115</v>
      </c>
      <c r="C26" s="670">
        <f aca="true" t="shared" si="10" ref="C26:N26">SUM(C24:C25)</f>
        <v>175406</v>
      </c>
      <c r="D26" s="670">
        <f t="shared" si="10"/>
        <v>386151</v>
      </c>
      <c r="E26" s="670">
        <f t="shared" si="10"/>
        <v>453985</v>
      </c>
      <c r="F26" s="670">
        <f>SUM(F24:F25)</f>
        <v>441904</v>
      </c>
      <c r="G26" s="670">
        <f t="shared" si="10"/>
        <v>551929</v>
      </c>
      <c r="H26" s="670">
        <f t="shared" si="10"/>
        <v>201493</v>
      </c>
      <c r="I26" s="670">
        <f t="shared" si="10"/>
        <v>303609</v>
      </c>
      <c r="J26" s="670">
        <f t="shared" si="10"/>
        <v>581531</v>
      </c>
      <c r="K26" s="670">
        <f t="shared" si="10"/>
        <v>285955</v>
      </c>
      <c r="L26" s="670">
        <f t="shared" si="10"/>
        <v>280079</v>
      </c>
      <c r="M26" s="670">
        <f t="shared" si="10"/>
        <v>248320</v>
      </c>
      <c r="N26" s="671">
        <f t="shared" si="10"/>
        <v>4112477</v>
      </c>
      <c r="O26" s="667"/>
    </row>
    <row r="27" spans="1:15" s="2" customFormat="1" ht="15.75" thickBot="1">
      <c r="A27" s="508" t="s">
        <v>31</v>
      </c>
      <c r="B27" s="559" t="s">
        <v>165</v>
      </c>
      <c r="C27" s="559" t="s">
        <v>166</v>
      </c>
      <c r="D27" s="559" t="s">
        <v>167</v>
      </c>
      <c r="E27" s="559" t="s">
        <v>168</v>
      </c>
      <c r="F27" s="559" t="s">
        <v>169</v>
      </c>
      <c r="G27" s="559" t="s">
        <v>170</v>
      </c>
      <c r="H27" s="559" t="s">
        <v>171</v>
      </c>
      <c r="I27" s="559" t="s">
        <v>172</v>
      </c>
      <c r="J27" s="559" t="s">
        <v>173</v>
      </c>
      <c r="K27" s="559" t="s">
        <v>174</v>
      </c>
      <c r="L27" s="559" t="s">
        <v>175</v>
      </c>
      <c r="M27" s="559" t="s">
        <v>176</v>
      </c>
      <c r="N27" s="560" t="s">
        <v>1</v>
      </c>
      <c r="O27" s="514"/>
    </row>
    <row r="28" spans="1:15" ht="13.5">
      <c r="A28" s="522" t="s">
        <v>385</v>
      </c>
      <c r="B28" s="534">
        <v>79109</v>
      </c>
      <c r="C28" s="534">
        <v>59948</v>
      </c>
      <c r="D28" s="534">
        <v>69948</v>
      </c>
      <c r="E28" s="534">
        <v>69948</v>
      </c>
      <c r="F28" s="534">
        <v>69948</v>
      </c>
      <c r="G28" s="534">
        <v>84175</v>
      </c>
      <c r="H28" s="534">
        <v>69948</v>
      </c>
      <c r="I28" s="534">
        <v>74948</v>
      </c>
      <c r="J28" s="534">
        <v>74948</v>
      </c>
      <c r="K28" s="534">
        <v>69948</v>
      </c>
      <c r="L28" s="534">
        <v>69948</v>
      </c>
      <c r="M28" s="534">
        <v>69945</v>
      </c>
      <c r="N28" s="528">
        <f aca="true" t="shared" si="11" ref="N28:N53">SUM(B28:M28)</f>
        <v>862761</v>
      </c>
      <c r="O28" s="514"/>
    </row>
    <row r="29" spans="1:15" ht="13.5">
      <c r="A29" s="515" t="s">
        <v>277</v>
      </c>
      <c r="B29" s="534">
        <v>0</v>
      </c>
      <c r="C29" s="534">
        <v>0</v>
      </c>
      <c r="D29" s="534">
        <v>0</v>
      </c>
      <c r="E29" s="534">
        <v>0</v>
      </c>
      <c r="F29" s="534">
        <v>0</v>
      </c>
      <c r="G29" s="534">
        <v>0</v>
      </c>
      <c r="H29" s="534">
        <v>0</v>
      </c>
      <c r="I29" s="534">
        <v>0</v>
      </c>
      <c r="J29" s="838">
        <v>28500</v>
      </c>
      <c r="K29" s="534">
        <v>0</v>
      </c>
      <c r="L29" s="534">
        <v>0</v>
      </c>
      <c r="M29" s="534">
        <v>0</v>
      </c>
      <c r="N29" s="840">
        <f t="shared" si="11"/>
        <v>28500</v>
      </c>
      <c r="O29" s="514"/>
    </row>
    <row r="30" spans="1:15" ht="13.5">
      <c r="A30" s="515" t="s">
        <v>276</v>
      </c>
      <c r="B30" s="534">
        <f>SUM(B28:B29)</f>
        <v>79109</v>
      </c>
      <c r="C30" s="534">
        <f aca="true" t="shared" si="12" ref="C30:N30">SUM(C28:C29)</f>
        <v>59948</v>
      </c>
      <c r="D30" s="534">
        <f t="shared" si="12"/>
        <v>69948</v>
      </c>
      <c r="E30" s="534">
        <f t="shared" si="12"/>
        <v>69948</v>
      </c>
      <c r="F30" s="534">
        <f t="shared" si="12"/>
        <v>69948</v>
      </c>
      <c r="G30" s="534">
        <f t="shared" si="12"/>
        <v>84175</v>
      </c>
      <c r="H30" s="534">
        <f t="shared" si="12"/>
        <v>69948</v>
      </c>
      <c r="I30" s="534">
        <f t="shared" si="12"/>
        <v>74948</v>
      </c>
      <c r="J30" s="838">
        <f t="shared" si="12"/>
        <v>103448</v>
      </c>
      <c r="K30" s="534">
        <f t="shared" si="12"/>
        <v>69948</v>
      </c>
      <c r="L30" s="534">
        <f t="shared" si="12"/>
        <v>69948</v>
      </c>
      <c r="M30" s="534">
        <f t="shared" si="12"/>
        <v>69945</v>
      </c>
      <c r="N30" s="841">
        <f t="shared" si="12"/>
        <v>891261</v>
      </c>
      <c r="O30" s="514"/>
    </row>
    <row r="31" spans="1:15" ht="13.5">
      <c r="A31" s="513" t="s">
        <v>386</v>
      </c>
      <c r="B31" s="527">
        <v>21359</v>
      </c>
      <c r="C31" s="527">
        <v>16222</v>
      </c>
      <c r="D31" s="527">
        <v>18922</v>
      </c>
      <c r="E31" s="527">
        <v>18922</v>
      </c>
      <c r="F31" s="527">
        <v>18922</v>
      </c>
      <c r="G31" s="527">
        <v>22412</v>
      </c>
      <c r="H31" s="527">
        <v>18922</v>
      </c>
      <c r="I31" s="527">
        <v>20272</v>
      </c>
      <c r="J31" s="839">
        <v>20272</v>
      </c>
      <c r="K31" s="527">
        <v>18922</v>
      </c>
      <c r="L31" s="527">
        <v>18928</v>
      </c>
      <c r="M31" s="527">
        <v>18922</v>
      </c>
      <c r="N31" s="840">
        <f t="shared" si="11"/>
        <v>232997</v>
      </c>
      <c r="O31" s="514"/>
    </row>
    <row r="32" spans="1:15" ht="13.5">
      <c r="A32" s="515" t="s">
        <v>277</v>
      </c>
      <c r="B32" s="527">
        <v>0</v>
      </c>
      <c r="C32" s="527">
        <v>0</v>
      </c>
      <c r="D32" s="527">
        <v>0</v>
      </c>
      <c r="E32" s="527">
        <v>0</v>
      </c>
      <c r="F32" s="527">
        <v>0</v>
      </c>
      <c r="G32" s="527">
        <v>0</v>
      </c>
      <c r="H32" s="527">
        <v>0</v>
      </c>
      <c r="I32" s="527">
        <v>0</v>
      </c>
      <c r="J32" s="839">
        <v>6358</v>
      </c>
      <c r="K32" s="527">
        <v>0</v>
      </c>
      <c r="L32" s="527">
        <v>0</v>
      </c>
      <c r="M32" s="527">
        <v>0</v>
      </c>
      <c r="N32" s="840">
        <f t="shared" si="11"/>
        <v>6358</v>
      </c>
      <c r="O32" s="514"/>
    </row>
    <row r="33" spans="1:15" ht="13.5">
      <c r="A33" s="515" t="s">
        <v>276</v>
      </c>
      <c r="B33" s="527">
        <f>SUM(B31:B32)</f>
        <v>21359</v>
      </c>
      <c r="C33" s="527">
        <f aca="true" t="shared" si="13" ref="C33:N33">SUM(C31:C32)</f>
        <v>16222</v>
      </c>
      <c r="D33" s="527">
        <f t="shared" si="13"/>
        <v>18922</v>
      </c>
      <c r="E33" s="527">
        <f t="shared" si="13"/>
        <v>18922</v>
      </c>
      <c r="F33" s="527">
        <f t="shared" si="13"/>
        <v>18922</v>
      </c>
      <c r="G33" s="527">
        <f t="shared" si="13"/>
        <v>22412</v>
      </c>
      <c r="H33" s="527">
        <f t="shared" si="13"/>
        <v>18922</v>
      </c>
      <c r="I33" s="527">
        <f t="shared" si="13"/>
        <v>20272</v>
      </c>
      <c r="J33" s="839">
        <f t="shared" si="13"/>
        <v>26630</v>
      </c>
      <c r="K33" s="527">
        <f t="shared" si="13"/>
        <v>18922</v>
      </c>
      <c r="L33" s="527">
        <f t="shared" si="13"/>
        <v>18928</v>
      </c>
      <c r="M33" s="527">
        <f t="shared" si="13"/>
        <v>18922</v>
      </c>
      <c r="N33" s="840">
        <f t="shared" si="13"/>
        <v>239355</v>
      </c>
      <c r="O33" s="514"/>
    </row>
    <row r="34" spans="1:15" ht="13.5">
      <c r="A34" s="513" t="s">
        <v>387</v>
      </c>
      <c r="B34" s="527">
        <v>87102</v>
      </c>
      <c r="C34" s="527">
        <v>87102</v>
      </c>
      <c r="D34" s="527">
        <v>177013</v>
      </c>
      <c r="E34" s="527">
        <v>74868</v>
      </c>
      <c r="F34" s="527">
        <v>104562</v>
      </c>
      <c r="G34" s="527">
        <v>125350</v>
      </c>
      <c r="H34" s="527">
        <v>86078</v>
      </c>
      <c r="I34" s="527">
        <v>142041</v>
      </c>
      <c r="J34" s="839">
        <v>164407</v>
      </c>
      <c r="K34" s="527">
        <v>104562</v>
      </c>
      <c r="L34" s="527">
        <v>104564</v>
      </c>
      <c r="M34" s="527">
        <v>63201</v>
      </c>
      <c r="N34" s="840">
        <f t="shared" si="11"/>
        <v>1320850</v>
      </c>
      <c r="O34" s="514"/>
    </row>
    <row r="35" spans="1:15" ht="13.5">
      <c r="A35" s="515" t="s">
        <v>277</v>
      </c>
      <c r="B35" s="527">
        <v>0</v>
      </c>
      <c r="C35" s="527">
        <v>0</v>
      </c>
      <c r="D35" s="527">
        <v>0</v>
      </c>
      <c r="E35" s="527">
        <v>0</v>
      </c>
      <c r="F35" s="527">
        <v>0</v>
      </c>
      <c r="G35" s="527">
        <v>18935</v>
      </c>
      <c r="H35" s="527">
        <v>0</v>
      </c>
      <c r="I35" s="527">
        <v>7926</v>
      </c>
      <c r="J35" s="839">
        <v>96334</v>
      </c>
      <c r="K35" s="527">
        <v>0</v>
      </c>
      <c r="L35" s="527">
        <v>0</v>
      </c>
      <c r="M35" s="527">
        <v>0</v>
      </c>
      <c r="N35" s="840">
        <f t="shared" si="11"/>
        <v>123195</v>
      </c>
      <c r="O35" s="514"/>
    </row>
    <row r="36" spans="1:15" ht="13.5">
      <c r="A36" s="515" t="s">
        <v>276</v>
      </c>
      <c r="B36" s="527">
        <f>SUM(B34:B35)</f>
        <v>87102</v>
      </c>
      <c r="C36" s="527">
        <f aca="true" t="shared" si="14" ref="C36:N36">SUM(C34:C35)</f>
        <v>87102</v>
      </c>
      <c r="D36" s="527">
        <f t="shared" si="14"/>
        <v>177013</v>
      </c>
      <c r="E36" s="527">
        <f t="shared" si="14"/>
        <v>74868</v>
      </c>
      <c r="F36" s="527">
        <f t="shared" si="14"/>
        <v>104562</v>
      </c>
      <c r="G36" s="527">
        <f t="shared" si="14"/>
        <v>144285</v>
      </c>
      <c r="H36" s="527">
        <f t="shared" si="14"/>
        <v>86078</v>
      </c>
      <c r="I36" s="527">
        <f t="shared" si="14"/>
        <v>149967</v>
      </c>
      <c r="J36" s="839">
        <f t="shared" si="14"/>
        <v>260741</v>
      </c>
      <c r="K36" s="527">
        <f t="shared" si="14"/>
        <v>104562</v>
      </c>
      <c r="L36" s="527">
        <f t="shared" si="14"/>
        <v>104564</v>
      </c>
      <c r="M36" s="527">
        <f t="shared" si="14"/>
        <v>63201</v>
      </c>
      <c r="N36" s="840">
        <f t="shared" si="14"/>
        <v>1444045</v>
      </c>
      <c r="O36" s="514"/>
    </row>
    <row r="37" spans="1:15" ht="27">
      <c r="A37" s="513" t="s">
        <v>388</v>
      </c>
      <c r="B37" s="527">
        <v>500</v>
      </c>
      <c r="C37" s="527"/>
      <c r="D37" s="527">
        <v>5747</v>
      </c>
      <c r="E37" s="527">
        <v>5000</v>
      </c>
      <c r="F37" s="527">
        <v>10000</v>
      </c>
      <c r="G37" s="527">
        <v>15324</v>
      </c>
      <c r="H37" s="527">
        <v>12500</v>
      </c>
      <c r="I37" s="527">
        <v>13747</v>
      </c>
      <c r="J37" s="527">
        <v>10000</v>
      </c>
      <c r="K37" s="527">
        <v>12500</v>
      </c>
      <c r="L37" s="527">
        <v>10000</v>
      </c>
      <c r="M37" s="527">
        <v>5507</v>
      </c>
      <c r="N37" s="528">
        <f t="shared" si="11"/>
        <v>100825</v>
      </c>
      <c r="O37" s="514"/>
    </row>
    <row r="38" spans="1:15" ht="13.5">
      <c r="A38" s="515" t="s">
        <v>277</v>
      </c>
      <c r="B38" s="527">
        <v>0</v>
      </c>
      <c r="C38" s="527">
        <v>0</v>
      </c>
      <c r="D38" s="527">
        <v>0</v>
      </c>
      <c r="E38" s="527">
        <v>0</v>
      </c>
      <c r="F38" s="527">
        <v>0</v>
      </c>
      <c r="G38" s="527">
        <v>0</v>
      </c>
      <c r="H38" s="527">
        <v>0</v>
      </c>
      <c r="I38" s="527">
        <v>0</v>
      </c>
      <c r="J38" s="527">
        <v>44504</v>
      </c>
      <c r="K38" s="527">
        <v>0</v>
      </c>
      <c r="L38" s="527">
        <v>0</v>
      </c>
      <c r="M38" s="527">
        <v>0</v>
      </c>
      <c r="N38" s="528">
        <f t="shared" si="11"/>
        <v>44504</v>
      </c>
      <c r="O38" s="514"/>
    </row>
    <row r="39" spans="1:15" ht="13.5">
      <c r="A39" s="515" t="s">
        <v>276</v>
      </c>
      <c r="B39" s="527">
        <f>SUM(B37:B38)</f>
        <v>500</v>
      </c>
      <c r="C39" s="527">
        <f aca="true" t="shared" si="15" ref="C39:N39">SUM(C37:C38)</f>
        <v>0</v>
      </c>
      <c r="D39" s="527">
        <f t="shared" si="15"/>
        <v>5747</v>
      </c>
      <c r="E39" s="527">
        <f t="shared" si="15"/>
        <v>5000</v>
      </c>
      <c r="F39" s="527">
        <f t="shared" si="15"/>
        <v>10000</v>
      </c>
      <c r="G39" s="527">
        <f t="shared" si="15"/>
        <v>15324</v>
      </c>
      <c r="H39" s="527">
        <f t="shared" si="15"/>
        <v>12500</v>
      </c>
      <c r="I39" s="527">
        <f t="shared" si="15"/>
        <v>13747</v>
      </c>
      <c r="J39" s="527">
        <f t="shared" si="15"/>
        <v>54504</v>
      </c>
      <c r="K39" s="527">
        <f t="shared" si="15"/>
        <v>12500</v>
      </c>
      <c r="L39" s="527">
        <f t="shared" si="15"/>
        <v>10000</v>
      </c>
      <c r="M39" s="527">
        <f t="shared" si="15"/>
        <v>5507</v>
      </c>
      <c r="N39" s="528">
        <f t="shared" si="15"/>
        <v>145329</v>
      </c>
      <c r="O39" s="514"/>
    </row>
    <row r="40" spans="1:15" ht="27">
      <c r="A40" s="513" t="s">
        <v>389</v>
      </c>
      <c r="B40" s="527">
        <v>12134</v>
      </c>
      <c r="C40" s="527">
        <v>12134</v>
      </c>
      <c r="D40" s="527">
        <v>12134</v>
      </c>
      <c r="E40" s="527">
        <v>12134</v>
      </c>
      <c r="F40" s="527">
        <v>12134</v>
      </c>
      <c r="G40" s="527">
        <v>11293</v>
      </c>
      <c r="H40" s="527">
        <v>12134</v>
      </c>
      <c r="I40" s="527">
        <v>12134</v>
      </c>
      <c r="J40" s="527">
        <v>12134</v>
      </c>
      <c r="K40" s="527">
        <v>12134</v>
      </c>
      <c r="L40" s="527">
        <v>12139</v>
      </c>
      <c r="M40" s="527">
        <v>12134</v>
      </c>
      <c r="N40" s="528">
        <f t="shared" si="11"/>
        <v>144772</v>
      </c>
      <c r="O40" s="514"/>
    </row>
    <row r="41" spans="1:15" ht="13.5">
      <c r="A41" s="515" t="s">
        <v>277</v>
      </c>
      <c r="B41" s="527">
        <v>0</v>
      </c>
      <c r="C41" s="527">
        <v>0</v>
      </c>
      <c r="D41" s="527">
        <v>0</v>
      </c>
      <c r="E41" s="527">
        <v>0</v>
      </c>
      <c r="F41" s="527">
        <v>0</v>
      </c>
      <c r="G41" s="527">
        <v>0</v>
      </c>
      <c r="H41" s="527">
        <v>0</v>
      </c>
      <c r="I41" s="527">
        <v>0</v>
      </c>
      <c r="J41" s="527">
        <v>2160</v>
      </c>
      <c r="K41" s="527">
        <v>0</v>
      </c>
      <c r="L41" s="527">
        <v>0</v>
      </c>
      <c r="M41" s="527">
        <v>0</v>
      </c>
      <c r="N41" s="528">
        <f t="shared" si="11"/>
        <v>2160</v>
      </c>
      <c r="O41" s="514"/>
    </row>
    <row r="42" spans="1:15" ht="13.5">
      <c r="A42" s="515" t="s">
        <v>276</v>
      </c>
      <c r="B42" s="527">
        <f>SUM(B40:B41)</f>
        <v>12134</v>
      </c>
      <c r="C42" s="527">
        <f aca="true" t="shared" si="16" ref="C42:N42">SUM(C40:C41)</f>
        <v>12134</v>
      </c>
      <c r="D42" s="527">
        <f t="shared" si="16"/>
        <v>12134</v>
      </c>
      <c r="E42" s="527">
        <f t="shared" si="16"/>
        <v>12134</v>
      </c>
      <c r="F42" s="527">
        <f t="shared" si="16"/>
        <v>12134</v>
      </c>
      <c r="G42" s="527">
        <f t="shared" si="16"/>
        <v>11293</v>
      </c>
      <c r="H42" s="527">
        <f t="shared" si="16"/>
        <v>12134</v>
      </c>
      <c r="I42" s="527">
        <f t="shared" si="16"/>
        <v>12134</v>
      </c>
      <c r="J42" s="527">
        <f t="shared" si="16"/>
        <v>14294</v>
      </c>
      <c r="K42" s="527">
        <f t="shared" si="16"/>
        <v>12134</v>
      </c>
      <c r="L42" s="527">
        <f t="shared" si="16"/>
        <v>12139</v>
      </c>
      <c r="M42" s="527">
        <f t="shared" si="16"/>
        <v>12134</v>
      </c>
      <c r="N42" s="528">
        <f t="shared" si="16"/>
        <v>146932</v>
      </c>
      <c r="O42" s="514"/>
    </row>
    <row r="43" spans="1:15" ht="13.5">
      <c r="A43" s="513" t="s">
        <v>390</v>
      </c>
      <c r="B43" s="527">
        <v>0</v>
      </c>
      <c r="C43" s="527">
        <v>0</v>
      </c>
      <c r="D43" s="527">
        <v>7170</v>
      </c>
      <c r="E43" s="527">
        <v>0</v>
      </c>
      <c r="F43" s="527">
        <v>0</v>
      </c>
      <c r="G43" s="527">
        <v>10690</v>
      </c>
      <c r="H43" s="527">
        <v>0</v>
      </c>
      <c r="I43" s="527">
        <v>9606</v>
      </c>
      <c r="J43" s="527">
        <v>0</v>
      </c>
      <c r="K43" s="527">
        <v>0</v>
      </c>
      <c r="L43" s="527">
        <v>0</v>
      </c>
      <c r="M43" s="527">
        <v>0</v>
      </c>
      <c r="N43" s="528">
        <f t="shared" si="11"/>
        <v>27466</v>
      </c>
      <c r="O43" s="514"/>
    </row>
    <row r="44" spans="1:15" ht="13.5">
      <c r="A44" s="515" t="s">
        <v>277</v>
      </c>
      <c r="B44" s="527">
        <v>0</v>
      </c>
      <c r="C44" s="527">
        <v>0</v>
      </c>
      <c r="D44" s="527">
        <v>0</v>
      </c>
      <c r="E44" s="527">
        <v>0</v>
      </c>
      <c r="F44" s="527">
        <v>0</v>
      </c>
      <c r="G44" s="527">
        <v>0</v>
      </c>
      <c r="H44" s="527">
        <v>0</v>
      </c>
      <c r="I44" s="527">
        <v>0</v>
      </c>
      <c r="J44" s="527">
        <v>6611</v>
      </c>
      <c r="K44" s="527">
        <v>0</v>
      </c>
      <c r="L44" s="527">
        <v>0</v>
      </c>
      <c r="M44" s="527">
        <v>0</v>
      </c>
      <c r="N44" s="528">
        <f t="shared" si="11"/>
        <v>6611</v>
      </c>
      <c r="O44" s="514"/>
    </row>
    <row r="45" spans="1:15" ht="13.5">
      <c r="A45" s="515" t="s">
        <v>276</v>
      </c>
      <c r="B45" s="527">
        <f>SUM(B43:B44)</f>
        <v>0</v>
      </c>
      <c r="C45" s="527">
        <f aca="true" t="shared" si="17" ref="C45:N45">SUM(C43:C44)</f>
        <v>0</v>
      </c>
      <c r="D45" s="527">
        <f t="shared" si="17"/>
        <v>7170</v>
      </c>
      <c r="E45" s="527">
        <f t="shared" si="17"/>
        <v>0</v>
      </c>
      <c r="F45" s="527">
        <f t="shared" si="17"/>
        <v>0</v>
      </c>
      <c r="G45" s="527">
        <f t="shared" si="17"/>
        <v>10690</v>
      </c>
      <c r="H45" s="527">
        <f t="shared" si="17"/>
        <v>0</v>
      </c>
      <c r="I45" s="527">
        <f t="shared" si="17"/>
        <v>9606</v>
      </c>
      <c r="J45" s="527">
        <f t="shared" si="17"/>
        <v>6611</v>
      </c>
      <c r="K45" s="527">
        <f t="shared" si="17"/>
        <v>0</v>
      </c>
      <c r="L45" s="527">
        <f t="shared" si="17"/>
        <v>0</v>
      </c>
      <c r="M45" s="527">
        <f t="shared" si="17"/>
        <v>0</v>
      </c>
      <c r="N45" s="528">
        <f t="shared" si="17"/>
        <v>34077</v>
      </c>
      <c r="O45" s="514"/>
    </row>
    <row r="46" spans="1:15" ht="13.5">
      <c r="A46" s="513" t="s">
        <v>391</v>
      </c>
      <c r="B46" s="527">
        <v>0</v>
      </c>
      <c r="C46" s="527">
        <v>0</v>
      </c>
      <c r="D46" s="527">
        <v>95217</v>
      </c>
      <c r="E46" s="527">
        <v>270000</v>
      </c>
      <c r="F46" s="527">
        <v>226338</v>
      </c>
      <c r="G46" s="527">
        <v>49324</v>
      </c>
      <c r="H46" s="527">
        <v>0</v>
      </c>
      <c r="I46" s="527">
        <v>25111</v>
      </c>
      <c r="J46" s="527">
        <v>7407</v>
      </c>
      <c r="K46" s="527">
        <v>0</v>
      </c>
      <c r="L46" s="527">
        <v>0</v>
      </c>
      <c r="M46" s="527">
        <v>69726</v>
      </c>
      <c r="N46" s="528">
        <f t="shared" si="11"/>
        <v>743123</v>
      </c>
      <c r="O46" s="514"/>
    </row>
    <row r="47" spans="1:15" ht="15" customHeight="1">
      <c r="A47" s="515" t="s">
        <v>277</v>
      </c>
      <c r="B47" s="527">
        <v>0</v>
      </c>
      <c r="C47" s="527">
        <v>0</v>
      </c>
      <c r="D47" s="527">
        <v>0</v>
      </c>
      <c r="E47" s="527">
        <v>0</v>
      </c>
      <c r="F47" s="527">
        <v>0</v>
      </c>
      <c r="G47" s="527">
        <v>0</v>
      </c>
      <c r="H47" s="527">
        <v>0</v>
      </c>
      <c r="I47" s="527">
        <v>-7926</v>
      </c>
      <c r="J47" s="527">
        <v>0</v>
      </c>
      <c r="K47" s="527">
        <v>0</v>
      </c>
      <c r="L47" s="527">
        <v>0</v>
      </c>
      <c r="M47" s="527">
        <v>0</v>
      </c>
      <c r="N47" s="528">
        <f t="shared" si="11"/>
        <v>-7926</v>
      </c>
      <c r="O47" s="514"/>
    </row>
    <row r="48" spans="1:15" ht="13.5">
      <c r="A48" s="515" t="s">
        <v>276</v>
      </c>
      <c r="B48" s="527">
        <f>SUM(B46:B47)</f>
        <v>0</v>
      </c>
      <c r="C48" s="527">
        <f aca="true" t="shared" si="18" ref="C48:N48">SUM(C46:C47)</f>
        <v>0</v>
      </c>
      <c r="D48" s="527">
        <f t="shared" si="18"/>
        <v>95217</v>
      </c>
      <c r="E48" s="527">
        <f t="shared" si="18"/>
        <v>270000</v>
      </c>
      <c r="F48" s="527">
        <f t="shared" si="18"/>
        <v>226338</v>
      </c>
      <c r="G48" s="527">
        <f t="shared" si="18"/>
        <v>49324</v>
      </c>
      <c r="H48" s="527">
        <f t="shared" si="18"/>
        <v>0</v>
      </c>
      <c r="I48" s="527">
        <f t="shared" si="18"/>
        <v>17185</v>
      </c>
      <c r="J48" s="527">
        <f t="shared" si="18"/>
        <v>7407</v>
      </c>
      <c r="K48" s="527">
        <f t="shared" si="18"/>
        <v>0</v>
      </c>
      <c r="L48" s="527">
        <f t="shared" si="18"/>
        <v>0</v>
      </c>
      <c r="M48" s="527">
        <f t="shared" si="18"/>
        <v>69726</v>
      </c>
      <c r="N48" s="528">
        <f t="shared" si="18"/>
        <v>735197</v>
      </c>
      <c r="O48" s="514"/>
    </row>
    <row r="49" spans="1:15" ht="27">
      <c r="A49" s="513" t="s">
        <v>392</v>
      </c>
      <c r="B49" s="527">
        <v>1911</v>
      </c>
      <c r="C49" s="527"/>
      <c r="D49" s="527"/>
      <c r="E49" s="527">
        <v>3113</v>
      </c>
      <c r="F49" s="527"/>
      <c r="G49" s="527">
        <v>121253</v>
      </c>
      <c r="H49" s="527">
        <v>1911</v>
      </c>
      <c r="I49" s="527"/>
      <c r="J49" s="527"/>
      <c r="K49" s="527">
        <v>1910</v>
      </c>
      <c r="L49" s="527"/>
      <c r="M49" s="527">
        <v>8885</v>
      </c>
      <c r="N49" s="528">
        <f t="shared" si="11"/>
        <v>138983</v>
      </c>
      <c r="O49" s="514"/>
    </row>
    <row r="50" spans="1:15" ht="13.5">
      <c r="A50" s="515" t="s">
        <v>277</v>
      </c>
      <c r="B50" s="532">
        <v>0</v>
      </c>
      <c r="C50" s="532">
        <v>0</v>
      </c>
      <c r="D50" s="532">
        <v>0</v>
      </c>
      <c r="E50" s="532">
        <v>0</v>
      </c>
      <c r="F50" s="532">
        <v>0</v>
      </c>
      <c r="G50" s="532">
        <v>93173</v>
      </c>
      <c r="H50" s="532">
        <v>0</v>
      </c>
      <c r="I50" s="532"/>
      <c r="J50" s="532">
        <v>0</v>
      </c>
      <c r="K50" s="532">
        <v>0</v>
      </c>
      <c r="L50" s="532">
        <v>0</v>
      </c>
      <c r="M50" s="532">
        <v>0</v>
      </c>
      <c r="N50" s="528">
        <f t="shared" si="11"/>
        <v>93173</v>
      </c>
      <c r="O50" s="514"/>
    </row>
    <row r="51" spans="1:15" ht="13.5">
      <c r="A51" s="515" t="s">
        <v>276</v>
      </c>
      <c r="B51" s="532">
        <f>SUM(B49:B50)</f>
        <v>1911</v>
      </c>
      <c r="C51" s="532">
        <f aca="true" t="shared" si="19" ref="C51:N51">SUM(C49:C50)</f>
        <v>0</v>
      </c>
      <c r="D51" s="532">
        <f t="shared" si="19"/>
        <v>0</v>
      </c>
      <c r="E51" s="532">
        <f t="shared" si="19"/>
        <v>3113</v>
      </c>
      <c r="F51" s="532">
        <f t="shared" si="19"/>
        <v>0</v>
      </c>
      <c r="G51" s="532">
        <f t="shared" si="19"/>
        <v>214426</v>
      </c>
      <c r="H51" s="532">
        <f t="shared" si="19"/>
        <v>1911</v>
      </c>
      <c r="I51" s="532">
        <f t="shared" si="19"/>
        <v>0</v>
      </c>
      <c r="J51" s="532">
        <f t="shared" si="19"/>
        <v>0</v>
      </c>
      <c r="K51" s="532">
        <f t="shared" si="19"/>
        <v>1910</v>
      </c>
      <c r="L51" s="532">
        <f t="shared" si="19"/>
        <v>0</v>
      </c>
      <c r="M51" s="532">
        <f t="shared" si="19"/>
        <v>8885</v>
      </c>
      <c r="N51" s="533">
        <f t="shared" si="19"/>
        <v>232156</v>
      </c>
      <c r="O51" s="514"/>
    </row>
    <row r="52" spans="1:15" ht="13.5">
      <c r="A52" s="513" t="s">
        <v>393</v>
      </c>
      <c r="B52" s="527"/>
      <c r="C52" s="527"/>
      <c r="D52" s="527">
        <v>0</v>
      </c>
      <c r="E52" s="527"/>
      <c r="F52" s="527"/>
      <c r="G52" s="527"/>
      <c r="H52" s="527"/>
      <c r="I52" s="527">
        <v>5750</v>
      </c>
      <c r="J52" s="527">
        <v>88963</v>
      </c>
      <c r="K52" s="527">
        <v>65979</v>
      </c>
      <c r="L52" s="527">
        <v>64500</v>
      </c>
      <c r="M52" s="527"/>
      <c r="N52" s="528">
        <f t="shared" si="11"/>
        <v>225192</v>
      </c>
      <c r="O52" s="514"/>
    </row>
    <row r="53" spans="1:15" ht="13.5">
      <c r="A53" s="515" t="s">
        <v>277</v>
      </c>
      <c r="B53" s="527">
        <v>0</v>
      </c>
      <c r="C53" s="527">
        <v>0</v>
      </c>
      <c r="D53" s="527">
        <v>0</v>
      </c>
      <c r="E53" s="527">
        <v>0</v>
      </c>
      <c r="F53" s="527">
        <v>0</v>
      </c>
      <c r="G53" s="527">
        <v>0</v>
      </c>
      <c r="H53" s="527">
        <v>0</v>
      </c>
      <c r="I53" s="527">
        <v>0</v>
      </c>
      <c r="J53" s="839">
        <v>18933</v>
      </c>
      <c r="K53" s="527">
        <v>0</v>
      </c>
      <c r="L53" s="527">
        <v>0</v>
      </c>
      <c r="M53" s="527">
        <v>0</v>
      </c>
      <c r="N53" s="840">
        <f t="shared" si="11"/>
        <v>18933</v>
      </c>
      <c r="O53" s="514"/>
    </row>
    <row r="54" spans="1:15" ht="14.25" thickBot="1">
      <c r="A54" s="515" t="s">
        <v>276</v>
      </c>
      <c r="B54" s="532">
        <f>SUM(B52:B53)</f>
        <v>0</v>
      </c>
      <c r="C54" s="532">
        <f aca="true" t="shared" si="20" ref="C54:N54">SUM(C52:C53)</f>
        <v>0</v>
      </c>
      <c r="D54" s="532">
        <f t="shared" si="20"/>
        <v>0</v>
      </c>
      <c r="E54" s="532">
        <f t="shared" si="20"/>
        <v>0</v>
      </c>
      <c r="F54" s="532">
        <f t="shared" si="20"/>
        <v>0</v>
      </c>
      <c r="G54" s="532">
        <f t="shared" si="20"/>
        <v>0</v>
      </c>
      <c r="H54" s="532">
        <f t="shared" si="20"/>
        <v>0</v>
      </c>
      <c r="I54" s="532">
        <f t="shared" si="20"/>
        <v>5750</v>
      </c>
      <c r="J54" s="842">
        <f t="shared" si="20"/>
        <v>107896</v>
      </c>
      <c r="K54" s="532">
        <f t="shared" si="20"/>
        <v>65979</v>
      </c>
      <c r="L54" s="532">
        <f t="shared" si="20"/>
        <v>64500</v>
      </c>
      <c r="M54" s="532">
        <f t="shared" si="20"/>
        <v>0</v>
      </c>
      <c r="N54" s="843">
        <f t="shared" si="20"/>
        <v>244125</v>
      </c>
      <c r="O54" s="514"/>
    </row>
    <row r="55" spans="1:15" s="2" customFormat="1" ht="15" customHeight="1">
      <c r="A55" s="523" t="s">
        <v>394</v>
      </c>
      <c r="B55" s="672">
        <f>SUM(B28+B31+B34+B37+B40+B43+B46+B49+B52)</f>
        <v>202115</v>
      </c>
      <c r="C55" s="672">
        <f aca="true" t="shared" si="21" ref="C55:N55">SUM(C28+C31+C34+C37+C40+C43+C46+C49+C52)</f>
        <v>175406</v>
      </c>
      <c r="D55" s="672">
        <f t="shared" si="21"/>
        <v>386151</v>
      </c>
      <c r="E55" s="672">
        <f t="shared" si="21"/>
        <v>453985</v>
      </c>
      <c r="F55" s="672">
        <f t="shared" si="21"/>
        <v>441904</v>
      </c>
      <c r="G55" s="672">
        <f t="shared" si="21"/>
        <v>439821</v>
      </c>
      <c r="H55" s="672">
        <f t="shared" si="21"/>
        <v>201493</v>
      </c>
      <c r="I55" s="672">
        <f t="shared" si="21"/>
        <v>303609</v>
      </c>
      <c r="J55" s="672">
        <f t="shared" si="21"/>
        <v>378131</v>
      </c>
      <c r="K55" s="672">
        <f t="shared" si="21"/>
        <v>285955</v>
      </c>
      <c r="L55" s="672">
        <f t="shared" si="21"/>
        <v>280079</v>
      </c>
      <c r="M55" s="672">
        <f t="shared" si="21"/>
        <v>248320</v>
      </c>
      <c r="N55" s="673">
        <f t="shared" si="21"/>
        <v>3796969</v>
      </c>
      <c r="O55" s="667"/>
    </row>
    <row r="56" spans="1:15" s="2" customFormat="1" ht="15" customHeight="1">
      <c r="A56" s="520" t="s">
        <v>277</v>
      </c>
      <c r="B56" s="668">
        <f>B29+B32+B35+B41+B44+B47+B50+B53</f>
        <v>0</v>
      </c>
      <c r="C56" s="668">
        <f>C29+C32+C35+C41+C44+C47+C50+C53</f>
        <v>0</v>
      </c>
      <c r="D56" s="668">
        <f>D29+D32+D35+D41+D44+D47+D50+D53+D38</f>
        <v>0</v>
      </c>
      <c r="E56" s="668">
        <f aca="true" t="shared" si="22" ref="E56:N56">E29+E32+E35+E41+E44+E47+E50+E53+E38</f>
        <v>0</v>
      </c>
      <c r="F56" s="668">
        <f t="shared" si="22"/>
        <v>0</v>
      </c>
      <c r="G56" s="668">
        <f t="shared" si="22"/>
        <v>112108</v>
      </c>
      <c r="H56" s="668">
        <f t="shared" si="22"/>
        <v>0</v>
      </c>
      <c r="I56" s="668">
        <f t="shared" si="22"/>
        <v>0</v>
      </c>
      <c r="J56" s="668">
        <f t="shared" si="22"/>
        <v>203400</v>
      </c>
      <c r="K56" s="668">
        <f t="shared" si="22"/>
        <v>0</v>
      </c>
      <c r="L56" s="668">
        <f t="shared" si="22"/>
        <v>0</v>
      </c>
      <c r="M56" s="668">
        <f t="shared" si="22"/>
        <v>0</v>
      </c>
      <c r="N56" s="669">
        <f t="shared" si="22"/>
        <v>315508</v>
      </c>
      <c r="O56" s="667"/>
    </row>
    <row r="57" spans="1:15" s="2" customFormat="1" ht="15" customHeight="1">
      <c r="A57" s="520" t="s">
        <v>276</v>
      </c>
      <c r="B57" s="668">
        <f>SUM(B55:B56)</f>
        <v>202115</v>
      </c>
      <c r="C57" s="668">
        <f aca="true" t="shared" si="23" ref="C57:N57">SUM(C55:C56)</f>
        <v>175406</v>
      </c>
      <c r="D57" s="668">
        <f t="shared" si="23"/>
        <v>386151</v>
      </c>
      <c r="E57" s="668">
        <f t="shared" si="23"/>
        <v>453985</v>
      </c>
      <c r="F57" s="668">
        <f t="shared" si="23"/>
        <v>441904</v>
      </c>
      <c r="G57" s="668">
        <f t="shared" si="23"/>
        <v>551929</v>
      </c>
      <c r="H57" s="668">
        <f t="shared" si="23"/>
        <v>201493</v>
      </c>
      <c r="I57" s="668">
        <f t="shared" si="23"/>
        <v>303609</v>
      </c>
      <c r="J57" s="668">
        <f t="shared" si="23"/>
        <v>581531</v>
      </c>
      <c r="K57" s="668">
        <f t="shared" si="23"/>
        <v>285955</v>
      </c>
      <c r="L57" s="668">
        <f t="shared" si="23"/>
        <v>280079</v>
      </c>
      <c r="M57" s="668">
        <f t="shared" si="23"/>
        <v>248320</v>
      </c>
      <c r="N57" s="669">
        <f t="shared" si="23"/>
        <v>4112477</v>
      </c>
      <c r="O57" s="667"/>
    </row>
    <row r="58" spans="1:15" s="2" customFormat="1" ht="16.5" customHeight="1" thickBot="1">
      <c r="A58" s="524" t="s">
        <v>249</v>
      </c>
      <c r="B58" s="535"/>
      <c r="C58" s="535"/>
      <c r="D58" s="535"/>
      <c r="E58" s="535"/>
      <c r="F58" s="535"/>
      <c r="G58" s="535"/>
      <c r="H58" s="535"/>
      <c r="I58" s="535"/>
      <c r="J58" s="535"/>
      <c r="K58" s="535"/>
      <c r="L58" s="535"/>
      <c r="M58" s="535"/>
      <c r="N58" s="536"/>
      <c r="O58" s="514"/>
    </row>
    <row r="59" spans="1:15" s="2" customFormat="1" ht="15" customHeight="1">
      <c r="A59" s="525"/>
      <c r="B59" s="396"/>
      <c r="C59" s="396"/>
      <c r="D59" s="396"/>
      <c r="E59" s="396"/>
      <c r="F59" s="396"/>
      <c r="G59" s="396"/>
      <c r="H59" s="396"/>
      <c r="I59" s="396"/>
      <c r="J59" s="396"/>
      <c r="K59" s="396"/>
      <c r="L59" s="396"/>
      <c r="M59" s="396"/>
      <c r="N59" s="396"/>
      <c r="O59" s="514"/>
    </row>
    <row r="61" spans="2:16" ht="13.5">
      <c r="B61" s="526"/>
      <c r="C61" s="526"/>
      <c r="D61" s="526"/>
      <c r="E61" s="526"/>
      <c r="F61" s="526"/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</sheetData>
  <sheetProtection/>
  <printOptions/>
  <pageMargins left="0.1968503937007874" right="0.1968503937007874" top="0.7480314960629921" bottom="0.35433070866141736" header="0.1968503937007874" footer="0.1968503937007874"/>
  <pageSetup horizontalDpi="600" verticalDpi="600" orientation="landscape" paperSize="9" scale="85" r:id="rId1"/>
  <headerFooter>
    <oddHeader>&amp;C&amp;"Book Antiqua,Félkövér"&amp;11Keszthely Város Önkormányzata
2013. évi előirányzat-felhasználási ütemterve&amp;R&amp;"Book Antiqua,Félkövér"16. sz. melléklet
A Rendelet18. sz. melléklete
ezer Ft</oddHeader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37">
      <selection activeCell="F42" sqref="F42"/>
    </sheetView>
  </sheetViews>
  <sheetFormatPr defaultColWidth="9.140625" defaultRowHeight="12.75"/>
  <cols>
    <col min="1" max="1" width="5.57421875" style="61" customWidth="1"/>
    <col min="2" max="2" width="51.8515625" style="3" bestFit="1" customWidth="1"/>
    <col min="3" max="3" width="13.7109375" style="14" customWidth="1"/>
    <col min="4" max="4" width="12.7109375" style="14" customWidth="1"/>
    <col min="5" max="5" width="14.140625" style="14" bestFit="1" customWidth="1"/>
    <col min="6" max="7" width="13.7109375" style="4" customWidth="1"/>
    <col min="8" max="16384" width="9.140625" style="3" customWidth="1"/>
  </cols>
  <sheetData>
    <row r="1" spans="1:7" ht="45.75" thickBot="1">
      <c r="A1" s="541" t="s">
        <v>30</v>
      </c>
      <c r="B1" s="185" t="s">
        <v>31</v>
      </c>
      <c r="C1" s="221" t="s">
        <v>276</v>
      </c>
      <c r="D1" s="221" t="s">
        <v>277</v>
      </c>
      <c r="E1" s="221" t="s">
        <v>276</v>
      </c>
      <c r="F1" s="205" t="s">
        <v>250</v>
      </c>
      <c r="G1" s="287" t="s">
        <v>251</v>
      </c>
    </row>
    <row r="2" spans="1:7" s="54" customFormat="1" ht="15">
      <c r="A2" s="230" t="s">
        <v>261</v>
      </c>
      <c r="B2" s="231" t="s">
        <v>260</v>
      </c>
      <c r="C2" s="232">
        <f>SUM(C3+C16+C23+C25+C26)</f>
        <v>2659429</v>
      </c>
      <c r="D2" s="232">
        <f>SUM(D3+D16+D23+D25+D26)</f>
        <v>381981</v>
      </c>
      <c r="E2" s="232">
        <f>SUM(E3+E16+E23+E25+E26)</f>
        <v>3041410</v>
      </c>
      <c r="F2" s="232">
        <f>SUM(F3+F16+F23+F25+F26)</f>
        <v>1449879</v>
      </c>
      <c r="G2" s="233">
        <f>SUM(G3+G16+G23+G25+G26)</f>
        <v>1591531</v>
      </c>
    </row>
    <row r="3" spans="1:7" ht="16.5">
      <c r="A3" s="43">
        <v>1</v>
      </c>
      <c r="B3" s="44" t="s">
        <v>62</v>
      </c>
      <c r="C3" s="222">
        <f>SUM(C5+C6+C13+C15+C4+C14)</f>
        <v>936100</v>
      </c>
      <c r="D3" s="222">
        <f>SUM(D5+D6+D13+D15+D4+D14)</f>
        <v>0</v>
      </c>
      <c r="E3" s="222">
        <f>SUM(C3:D3)</f>
        <v>936100</v>
      </c>
      <c r="F3" s="222">
        <f>SUM(F5+F6+F13+F15+F4+F14)</f>
        <v>69100</v>
      </c>
      <c r="G3" s="45">
        <f>SUM(G5+G6+G13+G15+G4+G14)</f>
        <v>867000</v>
      </c>
    </row>
    <row r="4" spans="1:7" ht="16.5">
      <c r="A4" s="43"/>
      <c r="B4" s="363" t="s">
        <v>445</v>
      </c>
      <c r="C4" s="222">
        <v>2000</v>
      </c>
      <c r="D4" s="225"/>
      <c r="E4" s="222">
        <f aca="true" t="shared" si="0" ref="E4:E14">SUM(C4:D4)</f>
        <v>2000</v>
      </c>
      <c r="F4" s="225">
        <v>2000</v>
      </c>
      <c r="G4" s="56">
        <f>E4-F4</f>
        <v>0</v>
      </c>
    </row>
    <row r="5" spans="1:7" ht="16.5">
      <c r="A5" s="43"/>
      <c r="B5" s="59" t="s">
        <v>63</v>
      </c>
      <c r="C5" s="222">
        <v>64000</v>
      </c>
      <c r="D5" s="225">
        <v>0</v>
      </c>
      <c r="E5" s="222">
        <f t="shared" si="0"/>
        <v>64000</v>
      </c>
      <c r="F5" s="225">
        <v>64000</v>
      </c>
      <c r="G5" s="56">
        <f aca="true" t="shared" si="1" ref="G5:G15">E5-F5</f>
        <v>0</v>
      </c>
    </row>
    <row r="6" spans="1:7" ht="16.5">
      <c r="A6" s="43"/>
      <c r="B6" s="59" t="s">
        <v>423</v>
      </c>
      <c r="C6" s="223">
        <f>SUM(C7:C12)</f>
        <v>860000</v>
      </c>
      <c r="D6" s="223">
        <f>SUM(D7:D12)</f>
        <v>0</v>
      </c>
      <c r="E6" s="222">
        <f t="shared" si="0"/>
        <v>860000</v>
      </c>
      <c r="F6" s="225">
        <f>SUM(F7:F12)</f>
        <v>0</v>
      </c>
      <c r="G6" s="56">
        <f t="shared" si="1"/>
        <v>860000</v>
      </c>
    </row>
    <row r="7" spans="1:7" ht="16.5">
      <c r="A7" s="43"/>
      <c r="B7" s="59" t="s">
        <v>41</v>
      </c>
      <c r="C7" s="222">
        <v>160000</v>
      </c>
      <c r="D7" s="225">
        <v>0</v>
      </c>
      <c r="E7" s="222">
        <f t="shared" si="0"/>
        <v>160000</v>
      </c>
      <c r="F7" s="225">
        <v>0</v>
      </c>
      <c r="G7" s="56">
        <f t="shared" si="1"/>
        <v>160000</v>
      </c>
    </row>
    <row r="8" spans="1:7" ht="16.5">
      <c r="A8" s="43"/>
      <c r="B8" s="323" t="s">
        <v>42</v>
      </c>
      <c r="C8" s="222">
        <v>18000</v>
      </c>
      <c r="D8" s="225">
        <v>0</v>
      </c>
      <c r="E8" s="222">
        <f t="shared" si="0"/>
        <v>18000</v>
      </c>
      <c r="F8" s="225">
        <v>0</v>
      </c>
      <c r="G8" s="56">
        <f t="shared" si="1"/>
        <v>18000</v>
      </c>
    </row>
    <row r="9" spans="1:7" ht="16.5">
      <c r="A9" s="43"/>
      <c r="B9" s="323" t="s">
        <v>43</v>
      </c>
      <c r="C9" s="222">
        <v>15000</v>
      </c>
      <c r="D9" s="225">
        <v>0</v>
      </c>
      <c r="E9" s="222">
        <f t="shared" si="0"/>
        <v>15000</v>
      </c>
      <c r="F9" s="225">
        <v>0</v>
      </c>
      <c r="G9" s="56">
        <f t="shared" si="1"/>
        <v>15000</v>
      </c>
    </row>
    <row r="10" spans="1:7" ht="16.5">
      <c r="A10" s="43"/>
      <c r="B10" s="323" t="s">
        <v>44</v>
      </c>
      <c r="C10" s="222">
        <v>55000</v>
      </c>
      <c r="D10" s="225">
        <v>0</v>
      </c>
      <c r="E10" s="222">
        <f t="shared" si="0"/>
        <v>55000</v>
      </c>
      <c r="F10" s="225">
        <v>0</v>
      </c>
      <c r="G10" s="56">
        <f t="shared" si="1"/>
        <v>55000</v>
      </c>
    </row>
    <row r="11" spans="1:7" ht="16.5">
      <c r="A11" s="49"/>
      <c r="B11" s="324" t="s">
        <v>325</v>
      </c>
      <c r="C11" s="224">
        <v>2000</v>
      </c>
      <c r="D11" s="225">
        <v>0</v>
      </c>
      <c r="E11" s="222">
        <f t="shared" si="0"/>
        <v>2000</v>
      </c>
      <c r="F11" s="225">
        <v>0</v>
      </c>
      <c r="G11" s="56">
        <f t="shared" si="1"/>
        <v>2000</v>
      </c>
    </row>
    <row r="12" spans="1:7" ht="16.5">
      <c r="A12" s="49"/>
      <c r="B12" s="324" t="s">
        <v>45</v>
      </c>
      <c r="C12" s="224">
        <v>610000</v>
      </c>
      <c r="D12" s="153">
        <v>0</v>
      </c>
      <c r="E12" s="222">
        <f t="shared" si="0"/>
        <v>610000</v>
      </c>
      <c r="F12" s="225">
        <v>0</v>
      </c>
      <c r="G12" s="56">
        <f t="shared" si="1"/>
        <v>610000</v>
      </c>
    </row>
    <row r="13" spans="1:7" ht="16.5">
      <c r="A13" s="43"/>
      <c r="B13" s="59" t="s">
        <v>424</v>
      </c>
      <c r="C13" s="222">
        <v>5500</v>
      </c>
      <c r="D13" s="153">
        <v>0</v>
      </c>
      <c r="E13" s="222">
        <f t="shared" si="0"/>
        <v>5500</v>
      </c>
      <c r="F13" s="225">
        <v>0</v>
      </c>
      <c r="G13" s="56">
        <f t="shared" si="1"/>
        <v>5500</v>
      </c>
    </row>
    <row r="14" spans="1:7" ht="16.5">
      <c r="A14" s="43"/>
      <c r="B14" s="59" t="s">
        <v>426</v>
      </c>
      <c r="C14" s="222">
        <v>3100</v>
      </c>
      <c r="D14" s="225">
        <v>0</v>
      </c>
      <c r="E14" s="222">
        <f t="shared" si="0"/>
        <v>3100</v>
      </c>
      <c r="F14" s="225">
        <v>1600</v>
      </c>
      <c r="G14" s="56">
        <f t="shared" si="1"/>
        <v>1500</v>
      </c>
    </row>
    <row r="15" spans="1:7" ht="16.5">
      <c r="A15" s="43"/>
      <c r="B15" s="59" t="s">
        <v>425</v>
      </c>
      <c r="C15" s="223">
        <v>1500</v>
      </c>
      <c r="D15" s="322">
        <v>0</v>
      </c>
      <c r="E15" s="225">
        <f>SUM(C15:D15)</f>
        <v>1500</v>
      </c>
      <c r="F15" s="225">
        <v>1500</v>
      </c>
      <c r="G15" s="56">
        <f t="shared" si="1"/>
        <v>0</v>
      </c>
    </row>
    <row r="16" spans="1:7" ht="16.5">
      <c r="A16" s="43">
        <v>2</v>
      </c>
      <c r="B16" s="44" t="s">
        <v>408</v>
      </c>
      <c r="C16" s="223">
        <f>SUM(C17+C18+C19+C22)</f>
        <v>942093</v>
      </c>
      <c r="D16" s="223">
        <f>SUM(D17+D18+D19+D22)</f>
        <v>314034</v>
      </c>
      <c r="E16" s="223">
        <f>SUM(E17+E18+E19+E22)</f>
        <v>1256127</v>
      </c>
      <c r="F16" s="225">
        <f>SUM(F17+F18+F19+F22:F22)</f>
        <v>957253</v>
      </c>
      <c r="G16" s="56">
        <f>SUM(G17+G18+G19+G22:G22)</f>
        <v>298874</v>
      </c>
    </row>
    <row r="17" spans="1:7" ht="16.5">
      <c r="A17" s="43"/>
      <c r="B17" s="59" t="s">
        <v>7</v>
      </c>
      <c r="C17" s="222">
        <v>840762</v>
      </c>
      <c r="D17" s="225">
        <v>47217</v>
      </c>
      <c r="E17" s="225">
        <f aca="true" t="shared" si="2" ref="E17:E26">SUM(C17:D17)</f>
        <v>887979</v>
      </c>
      <c r="F17" s="225">
        <v>768605</v>
      </c>
      <c r="G17" s="56">
        <f>E17-F17</f>
        <v>119374</v>
      </c>
    </row>
    <row r="18" spans="1:7" ht="16.5">
      <c r="A18" s="43"/>
      <c r="B18" s="59" t="s">
        <v>409</v>
      </c>
      <c r="C18" s="222">
        <v>0</v>
      </c>
      <c r="D18" s="225">
        <v>65177</v>
      </c>
      <c r="E18" s="225">
        <f>SUM(C18:D18)</f>
        <v>65177</v>
      </c>
      <c r="F18" s="225">
        <v>65177</v>
      </c>
      <c r="G18" s="56">
        <f>E18-F18</f>
        <v>0</v>
      </c>
    </row>
    <row r="19" spans="1:7" ht="16.5">
      <c r="A19" s="43"/>
      <c r="B19" s="59" t="s">
        <v>324</v>
      </c>
      <c r="C19" s="222">
        <f>SUM(C20:C21)</f>
        <v>11215</v>
      </c>
      <c r="D19" s="222">
        <f>SUM(D20:D21)</f>
        <v>188096</v>
      </c>
      <c r="E19" s="222">
        <f>SUM(E20:E21)</f>
        <v>199311</v>
      </c>
      <c r="F19" s="222">
        <v>19811</v>
      </c>
      <c r="G19" s="56">
        <f aca="true" t="shared" si="3" ref="G19:G26">E19-F19</f>
        <v>179500</v>
      </c>
    </row>
    <row r="20" spans="1:7" ht="16.5">
      <c r="A20" s="43"/>
      <c r="B20" s="398" t="s">
        <v>410</v>
      </c>
      <c r="C20" s="222">
        <v>0</v>
      </c>
      <c r="D20" s="225">
        <v>179500</v>
      </c>
      <c r="E20" s="225">
        <f>SUM(C20:D20)</f>
        <v>179500</v>
      </c>
      <c r="F20" s="225">
        <v>0</v>
      </c>
      <c r="G20" s="56">
        <f t="shared" si="3"/>
        <v>179500</v>
      </c>
    </row>
    <row r="21" spans="1:7" ht="16.5">
      <c r="A21" s="43"/>
      <c r="B21" s="495" t="s">
        <v>411</v>
      </c>
      <c r="C21" s="222">
        <v>11215</v>
      </c>
      <c r="D21" s="225">
        <v>8596</v>
      </c>
      <c r="E21" s="225">
        <f>SUM(C21:D21)</f>
        <v>19811</v>
      </c>
      <c r="F21" s="225">
        <v>19811</v>
      </c>
      <c r="G21" s="56">
        <f t="shared" si="3"/>
        <v>0</v>
      </c>
    </row>
    <row r="22" spans="1:7" ht="16.5">
      <c r="A22" s="43"/>
      <c r="B22" s="59" t="s">
        <v>46</v>
      </c>
      <c r="C22" s="222">
        <v>90116</v>
      </c>
      <c r="D22" s="225">
        <v>13544</v>
      </c>
      <c r="E22" s="225">
        <f t="shared" si="2"/>
        <v>103660</v>
      </c>
      <c r="F22" s="225">
        <v>103660</v>
      </c>
      <c r="G22" s="56">
        <f t="shared" si="3"/>
        <v>0</v>
      </c>
    </row>
    <row r="23" spans="1:7" ht="16.5">
      <c r="A23" s="58">
        <v>3</v>
      </c>
      <c r="B23" s="183" t="s">
        <v>323</v>
      </c>
      <c r="C23" s="225">
        <v>622702</v>
      </c>
      <c r="D23" s="225">
        <v>34908</v>
      </c>
      <c r="E23" s="225">
        <f t="shared" si="2"/>
        <v>657610</v>
      </c>
      <c r="F23" s="225">
        <v>321318</v>
      </c>
      <c r="G23" s="56">
        <f t="shared" si="3"/>
        <v>336292</v>
      </c>
    </row>
    <row r="24" spans="1:7" ht="16.5">
      <c r="A24" s="43"/>
      <c r="B24" s="496" t="s">
        <v>65</v>
      </c>
      <c r="C24" s="222">
        <v>1314</v>
      </c>
      <c r="D24" s="225">
        <v>0</v>
      </c>
      <c r="E24" s="225">
        <f t="shared" si="2"/>
        <v>1314</v>
      </c>
      <c r="F24" s="225">
        <v>0</v>
      </c>
      <c r="G24" s="56">
        <f t="shared" si="3"/>
        <v>1314</v>
      </c>
    </row>
    <row r="25" spans="1:7" ht="16.5">
      <c r="A25" s="43">
        <v>4</v>
      </c>
      <c r="B25" s="44" t="s">
        <v>47</v>
      </c>
      <c r="C25" s="222">
        <v>150034</v>
      </c>
      <c r="D25" s="225">
        <v>32592</v>
      </c>
      <c r="E25" s="225">
        <f t="shared" si="2"/>
        <v>182626</v>
      </c>
      <c r="F25" s="225">
        <v>102208</v>
      </c>
      <c r="G25" s="56">
        <f t="shared" si="3"/>
        <v>80418</v>
      </c>
    </row>
    <row r="26" spans="1:7" ht="16.5">
      <c r="A26" s="49">
        <v>5</v>
      </c>
      <c r="B26" s="50" t="s">
        <v>48</v>
      </c>
      <c r="C26" s="224">
        <v>8500</v>
      </c>
      <c r="D26" s="153">
        <v>447</v>
      </c>
      <c r="E26" s="225">
        <f t="shared" si="2"/>
        <v>8947</v>
      </c>
      <c r="F26" s="225">
        <v>0</v>
      </c>
      <c r="G26" s="56">
        <f t="shared" si="3"/>
        <v>8947</v>
      </c>
    </row>
    <row r="27" spans="1:7" ht="16.5">
      <c r="A27" s="43"/>
      <c r="B27" s="44"/>
      <c r="C27" s="222"/>
      <c r="D27" s="153"/>
      <c r="E27" s="153"/>
      <c r="F27" s="225"/>
      <c r="G27" s="56"/>
    </row>
    <row r="28" spans="1:7" ht="16.5">
      <c r="A28" s="55" t="s">
        <v>262</v>
      </c>
      <c r="B28" s="57" t="s">
        <v>263</v>
      </c>
      <c r="C28" s="226">
        <f>SUM(C29:C38)</f>
        <v>2673056</v>
      </c>
      <c r="D28" s="226">
        <f>SUM(D29:D38)</f>
        <v>229846</v>
      </c>
      <c r="E28" s="226">
        <f>SUM(E29:E38)</f>
        <v>2902902</v>
      </c>
      <c r="F28" s="226">
        <f>SUM(F29:F38)</f>
        <v>1424190</v>
      </c>
      <c r="G28" s="62">
        <f>SUM(G29:G38)</f>
        <v>1478712</v>
      </c>
    </row>
    <row r="29" spans="1:7" ht="16.5">
      <c r="A29" s="43">
        <v>1</v>
      </c>
      <c r="B29" s="44" t="s">
        <v>0</v>
      </c>
      <c r="C29" s="222">
        <v>862761</v>
      </c>
      <c r="D29" s="844">
        <v>28500</v>
      </c>
      <c r="E29" s="844">
        <f>SUM(C29:D29)</f>
        <v>891261</v>
      </c>
      <c r="F29" s="225">
        <v>503499</v>
      </c>
      <c r="G29" s="56">
        <f>E29-F29</f>
        <v>387762</v>
      </c>
    </row>
    <row r="30" spans="1:7" ht="16.5">
      <c r="A30" s="43">
        <v>2</v>
      </c>
      <c r="B30" s="155" t="s">
        <v>331</v>
      </c>
      <c r="C30" s="222">
        <v>232997</v>
      </c>
      <c r="D30" s="844">
        <v>6358</v>
      </c>
      <c r="E30" s="844">
        <f aca="true" t="shared" si="4" ref="E30:E38">SUM(C30:D30)</f>
        <v>239355</v>
      </c>
      <c r="F30" s="225">
        <v>133211</v>
      </c>
      <c r="G30" s="56">
        <f aca="true" t="shared" si="5" ref="G30:G38">E30-F30</f>
        <v>106144</v>
      </c>
    </row>
    <row r="31" spans="1:7" ht="16.5">
      <c r="A31" s="43">
        <v>3</v>
      </c>
      <c r="B31" s="44" t="s">
        <v>19</v>
      </c>
      <c r="C31" s="222">
        <v>1305493</v>
      </c>
      <c r="D31" s="844">
        <v>104260</v>
      </c>
      <c r="E31" s="844">
        <f t="shared" si="4"/>
        <v>1409753</v>
      </c>
      <c r="F31" s="225">
        <v>589169</v>
      </c>
      <c r="G31" s="56">
        <f t="shared" si="5"/>
        <v>820584</v>
      </c>
    </row>
    <row r="32" spans="1:7" ht="16.5">
      <c r="A32" s="43"/>
      <c r="B32" s="44" t="s">
        <v>238</v>
      </c>
      <c r="C32" s="222">
        <v>-4225</v>
      </c>
      <c r="D32" s="225">
        <v>4225</v>
      </c>
      <c r="E32" s="225">
        <f t="shared" si="4"/>
        <v>0</v>
      </c>
      <c r="F32" s="225">
        <v>0</v>
      </c>
      <c r="G32" s="56">
        <f t="shared" si="5"/>
        <v>0</v>
      </c>
    </row>
    <row r="33" spans="1:7" ht="16.5">
      <c r="A33" s="43">
        <v>4</v>
      </c>
      <c r="B33" s="44" t="s">
        <v>34</v>
      </c>
      <c r="C33" s="222">
        <v>144772</v>
      </c>
      <c r="D33" s="225">
        <v>2160</v>
      </c>
      <c r="E33" s="225">
        <f t="shared" si="4"/>
        <v>146932</v>
      </c>
      <c r="F33" s="225">
        <v>146932</v>
      </c>
      <c r="G33" s="56">
        <f t="shared" si="5"/>
        <v>0</v>
      </c>
    </row>
    <row r="34" spans="1:7" ht="16.5">
      <c r="A34" s="43">
        <v>5</v>
      </c>
      <c r="B34" s="44" t="s">
        <v>32</v>
      </c>
      <c r="C34" s="222">
        <v>12945</v>
      </c>
      <c r="D34" s="225">
        <v>42759</v>
      </c>
      <c r="E34" s="225">
        <f t="shared" si="4"/>
        <v>55704</v>
      </c>
      <c r="F34" s="225">
        <v>48109</v>
      </c>
      <c r="G34" s="56">
        <f t="shared" si="5"/>
        <v>7595</v>
      </c>
    </row>
    <row r="35" spans="1:7" ht="16.5">
      <c r="A35" s="43">
        <v>6</v>
      </c>
      <c r="B35" s="44" t="s">
        <v>33</v>
      </c>
      <c r="C35" s="222">
        <v>69659</v>
      </c>
      <c r="D35" s="225">
        <v>997</v>
      </c>
      <c r="E35" s="225">
        <f t="shared" si="4"/>
        <v>70656</v>
      </c>
      <c r="F35" s="225">
        <v>1270</v>
      </c>
      <c r="G35" s="56">
        <f t="shared" si="5"/>
        <v>69386</v>
      </c>
    </row>
    <row r="36" spans="1:7" ht="16.5">
      <c r="A36" s="43">
        <v>7</v>
      </c>
      <c r="B36" s="44" t="s">
        <v>229</v>
      </c>
      <c r="C36" s="222">
        <v>0</v>
      </c>
      <c r="D36" s="225">
        <v>0</v>
      </c>
      <c r="E36" s="225">
        <f t="shared" si="4"/>
        <v>0</v>
      </c>
      <c r="F36" s="225">
        <v>0</v>
      </c>
      <c r="G36" s="56">
        <f t="shared" si="5"/>
        <v>0</v>
      </c>
    </row>
    <row r="37" spans="1:7" ht="16.5">
      <c r="A37" s="43">
        <v>8</v>
      </c>
      <c r="B37" s="44" t="s">
        <v>35</v>
      </c>
      <c r="C37" s="222">
        <v>5954</v>
      </c>
      <c r="D37" s="225">
        <v>191</v>
      </c>
      <c r="E37" s="225">
        <f t="shared" si="4"/>
        <v>6145</v>
      </c>
      <c r="F37" s="225">
        <v>0</v>
      </c>
      <c r="G37" s="56">
        <f t="shared" si="5"/>
        <v>6145</v>
      </c>
    </row>
    <row r="38" spans="1:7" ht="16.5">
      <c r="A38" s="43">
        <v>9</v>
      </c>
      <c r="B38" s="44" t="s">
        <v>36</v>
      </c>
      <c r="C38" s="222">
        <v>42700</v>
      </c>
      <c r="D38" s="844">
        <v>40396</v>
      </c>
      <c r="E38" s="844">
        <f t="shared" si="4"/>
        <v>83096</v>
      </c>
      <c r="F38" s="225">
        <v>2000</v>
      </c>
      <c r="G38" s="56">
        <f t="shared" si="5"/>
        <v>81096</v>
      </c>
    </row>
    <row r="39" spans="1:7" ht="16.5">
      <c r="A39" s="43"/>
      <c r="B39" s="44"/>
      <c r="C39" s="222"/>
      <c r="D39" s="225"/>
      <c r="E39" s="225"/>
      <c r="F39" s="225"/>
      <c r="G39" s="56"/>
    </row>
    <row r="40" spans="1:7" s="54" customFormat="1" ht="15">
      <c r="A40" s="46"/>
      <c r="B40" s="47" t="s">
        <v>264</v>
      </c>
      <c r="C40" s="227">
        <f>C2-C28</f>
        <v>-13627</v>
      </c>
      <c r="D40" s="227">
        <f>D2-D28</f>
        <v>152135</v>
      </c>
      <c r="E40" s="227">
        <f>E2-E28</f>
        <v>138508</v>
      </c>
      <c r="F40" s="226">
        <f>F2-F28</f>
        <v>25689</v>
      </c>
      <c r="G40" s="62">
        <f>G2-G28</f>
        <v>112819</v>
      </c>
    </row>
    <row r="41" spans="1:7" s="54" customFormat="1" ht="16.5">
      <c r="A41" s="46"/>
      <c r="B41" s="47"/>
      <c r="C41" s="227"/>
      <c r="D41" s="226"/>
      <c r="E41" s="226"/>
      <c r="F41" s="225"/>
      <c r="G41" s="56"/>
    </row>
    <row r="42" spans="1:7" s="54" customFormat="1" ht="15">
      <c r="A42" s="46" t="s">
        <v>265</v>
      </c>
      <c r="B42" s="47" t="s">
        <v>56</v>
      </c>
      <c r="C42" s="227">
        <f>SUM(C43:C45)</f>
        <v>106750</v>
      </c>
      <c r="D42" s="227">
        <f>SUM(D43:D45)</f>
        <v>89750</v>
      </c>
      <c r="E42" s="227">
        <f>SUM(E43:E45)</f>
        <v>196500</v>
      </c>
      <c r="F42" s="226">
        <f>SUM(F43:F45)</f>
        <v>0</v>
      </c>
      <c r="G42" s="62">
        <f>SUM(G43:G45)</f>
        <v>196500</v>
      </c>
    </row>
    <row r="43" spans="1:7" ht="16.5">
      <c r="A43" s="43">
        <v>1</v>
      </c>
      <c r="B43" s="44" t="s">
        <v>57</v>
      </c>
      <c r="C43" s="222">
        <v>179500</v>
      </c>
      <c r="D43" s="225">
        <v>0</v>
      </c>
      <c r="E43" s="225">
        <f>SUM(C43:D43)</f>
        <v>179500</v>
      </c>
      <c r="F43" s="225"/>
      <c r="G43" s="56">
        <f>E43-F43</f>
        <v>179500</v>
      </c>
    </row>
    <row r="44" spans="1:7" ht="16.5">
      <c r="A44" s="58">
        <v>2</v>
      </c>
      <c r="B44" s="183" t="s">
        <v>239</v>
      </c>
      <c r="C44" s="225">
        <v>-89750</v>
      </c>
      <c r="D44" s="225">
        <v>89750</v>
      </c>
      <c r="E44" s="225">
        <f>SUM(C44:D44)</f>
        <v>0</v>
      </c>
      <c r="F44" s="225"/>
      <c r="G44" s="56">
        <f>E44-F44</f>
        <v>0</v>
      </c>
    </row>
    <row r="45" spans="1:7" ht="16.5">
      <c r="A45" s="58">
        <v>3</v>
      </c>
      <c r="B45" s="44" t="s">
        <v>40</v>
      </c>
      <c r="C45" s="225">
        <v>17000</v>
      </c>
      <c r="D45" s="225">
        <v>0</v>
      </c>
      <c r="E45" s="225">
        <f>SUM(C45:D45)</f>
        <v>17000</v>
      </c>
      <c r="F45" s="225"/>
      <c r="G45" s="56">
        <f>E45-F45</f>
        <v>17000</v>
      </c>
    </row>
    <row r="46" spans="1:7" ht="16.5">
      <c r="A46" s="58"/>
      <c r="B46" s="183"/>
      <c r="C46" s="225"/>
      <c r="D46" s="225"/>
      <c r="E46" s="225"/>
      <c r="F46" s="225"/>
      <c r="G46" s="56"/>
    </row>
    <row r="47" spans="1:7" ht="16.5">
      <c r="A47" s="55" t="s">
        <v>266</v>
      </c>
      <c r="B47" s="57" t="s">
        <v>54</v>
      </c>
      <c r="C47" s="226">
        <f>SUM(C49+C51)</f>
        <v>110254</v>
      </c>
      <c r="D47" s="226">
        <f>SUM(D49+D51)</f>
        <v>0</v>
      </c>
      <c r="E47" s="226">
        <f>SUM(E49+E51)</f>
        <v>110254</v>
      </c>
      <c r="F47" s="226">
        <f>SUM(F49+F51)</f>
        <v>3878</v>
      </c>
      <c r="G47" s="62">
        <f>SUM(G49+G51)</f>
        <v>106376</v>
      </c>
    </row>
    <row r="48" spans="1:7" ht="16.5">
      <c r="A48" s="55"/>
      <c r="B48" s="216" t="s">
        <v>230</v>
      </c>
      <c r="C48" s="226"/>
      <c r="D48" s="226"/>
      <c r="E48" s="226"/>
      <c r="F48" s="225"/>
      <c r="G48" s="56"/>
    </row>
    <row r="49" spans="1:7" ht="16.5">
      <c r="A49" s="43">
        <v>1</v>
      </c>
      <c r="B49" s="155" t="s">
        <v>232</v>
      </c>
      <c r="C49" s="222">
        <v>50930</v>
      </c>
      <c r="D49" s="225">
        <v>0</v>
      </c>
      <c r="E49" s="225">
        <f>SUM(C49:D49)</f>
        <v>50930</v>
      </c>
      <c r="F49" s="225">
        <v>3878</v>
      </c>
      <c r="G49" s="56">
        <f>E49-F49</f>
        <v>47052</v>
      </c>
    </row>
    <row r="50" spans="1:7" ht="16.5">
      <c r="A50" s="43"/>
      <c r="B50" s="186" t="s">
        <v>231</v>
      </c>
      <c r="C50" s="222"/>
      <c r="D50" s="225"/>
      <c r="E50" s="225"/>
      <c r="F50" s="225"/>
      <c r="G50" s="56"/>
    </row>
    <row r="51" spans="1:7" ht="16.5">
      <c r="A51" s="49">
        <v>1</v>
      </c>
      <c r="B51" s="50" t="s">
        <v>228</v>
      </c>
      <c r="C51" s="224">
        <v>59324</v>
      </c>
      <c r="D51" s="153">
        <v>0</v>
      </c>
      <c r="E51" s="225">
        <f>SUM(C51:D51)</f>
        <v>59324</v>
      </c>
      <c r="F51" s="225"/>
      <c r="G51" s="56">
        <f>E51-F51</f>
        <v>59324</v>
      </c>
    </row>
    <row r="52" spans="1:7" ht="16.5">
      <c r="A52" s="49"/>
      <c r="B52" s="50"/>
      <c r="C52" s="224"/>
      <c r="D52" s="153"/>
      <c r="E52" s="153"/>
      <c r="F52" s="225"/>
      <c r="G52" s="56"/>
    </row>
    <row r="53" spans="1:7" s="54" customFormat="1" ht="15">
      <c r="A53" s="52"/>
      <c r="B53" s="53" t="s">
        <v>270</v>
      </c>
      <c r="C53" s="228">
        <f>SUM(C2+C47)</f>
        <v>2769683</v>
      </c>
      <c r="D53" s="228">
        <f>SUM(D2+D47)</f>
        <v>381981</v>
      </c>
      <c r="E53" s="228">
        <f>SUM(E2+E47)</f>
        <v>3151664</v>
      </c>
      <c r="F53" s="226">
        <f>SUM(F2+F47)</f>
        <v>1453757</v>
      </c>
      <c r="G53" s="62">
        <f>SUM(G2+G47)</f>
        <v>1697907</v>
      </c>
    </row>
    <row r="54" spans="1:7" s="54" customFormat="1" ht="15">
      <c r="A54" s="52"/>
      <c r="B54" s="53" t="s">
        <v>271</v>
      </c>
      <c r="C54" s="228">
        <f>C28+C42</f>
        <v>2779806</v>
      </c>
      <c r="D54" s="228">
        <f>D28+D42</f>
        <v>319596</v>
      </c>
      <c r="E54" s="228">
        <f>E28+E42</f>
        <v>3099402</v>
      </c>
      <c r="F54" s="226">
        <f>F28+F42</f>
        <v>1424190</v>
      </c>
      <c r="G54" s="62">
        <f>G28+G42</f>
        <v>1675212</v>
      </c>
    </row>
    <row r="55" spans="1:7" s="54" customFormat="1" ht="15">
      <c r="A55" s="52"/>
      <c r="B55" s="53"/>
      <c r="C55" s="228"/>
      <c r="D55" s="296"/>
      <c r="E55" s="296"/>
      <c r="F55" s="226"/>
      <c r="G55" s="62"/>
    </row>
    <row r="56" spans="1:7" ht="16.5">
      <c r="A56" s="43"/>
      <c r="B56" s="47" t="s">
        <v>267</v>
      </c>
      <c r="C56" s="296">
        <f>SUM(C57:C58)</f>
        <v>393</v>
      </c>
      <c r="D56" s="296">
        <f>SUM(D57:D58)</f>
        <v>2</v>
      </c>
      <c r="E56" s="296">
        <f>SUM(E57:E58)</f>
        <v>395</v>
      </c>
      <c r="F56" s="296">
        <f>SUM(F57:F58)</f>
        <v>216</v>
      </c>
      <c r="G56" s="48">
        <f>SUM(G57:G58)</f>
        <v>179</v>
      </c>
    </row>
    <row r="57" spans="1:7" ht="16.5">
      <c r="A57" s="43"/>
      <c r="B57" s="47" t="s">
        <v>268</v>
      </c>
      <c r="C57" s="153">
        <v>1</v>
      </c>
      <c r="D57" s="153">
        <v>0</v>
      </c>
      <c r="E57" s="153">
        <v>1</v>
      </c>
      <c r="F57" s="288"/>
      <c r="G57" s="45">
        <v>1</v>
      </c>
    </row>
    <row r="58" spans="1:7" ht="17.25" thickBot="1">
      <c r="A58" s="297"/>
      <c r="B58" s="298" t="s">
        <v>148</v>
      </c>
      <c r="C58" s="299">
        <v>392</v>
      </c>
      <c r="D58" s="299">
        <v>2</v>
      </c>
      <c r="E58" s="299">
        <f>SUM(C58:D58)</f>
        <v>394</v>
      </c>
      <c r="F58" s="299">
        <v>216</v>
      </c>
      <c r="G58" s="300">
        <v>178</v>
      </c>
    </row>
  </sheetData>
  <sheetProtection/>
  <printOptions/>
  <pageMargins left="0.2362204724409449" right="0.15748031496062992" top="0.69" bottom="0.3" header="0.2362204724409449" footer="0.1968503937007874"/>
  <pageSetup horizontalDpi="600" verticalDpi="600" orientation="portrait" paperSize="9" scale="80" r:id="rId1"/>
  <headerFooter>
    <oddHeader>&amp;C&amp;"Book Antiqua,Félkövér"&amp;11Keszthely Város Önkormányzata
2013. évi működési költségvetése&amp;R&amp;"Book Antiqua,Félkövér"2. sz.melléklet
ezer 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25">
      <selection activeCell="D22" sqref="D22"/>
    </sheetView>
  </sheetViews>
  <sheetFormatPr defaultColWidth="9.140625" defaultRowHeight="12.75"/>
  <cols>
    <col min="1" max="1" width="6.140625" style="0" bestFit="1" customWidth="1"/>
    <col min="2" max="2" width="49.421875" style="0" bestFit="1" customWidth="1"/>
    <col min="3" max="3" width="14.140625" style="0" bestFit="1" customWidth="1"/>
    <col min="4" max="4" width="11.8515625" style="0" bestFit="1" customWidth="1"/>
    <col min="5" max="5" width="14.140625" style="0" bestFit="1" customWidth="1"/>
    <col min="6" max="6" width="11.140625" style="664" bestFit="1" customWidth="1"/>
    <col min="7" max="7" width="14.140625" style="664" bestFit="1" customWidth="1"/>
    <col min="10" max="10" width="11.140625" style="0" bestFit="1" customWidth="1"/>
  </cols>
  <sheetData>
    <row r="1" spans="1:7" s="3" customFormat="1" ht="45.75" thickBot="1">
      <c r="A1" s="184" t="s">
        <v>30</v>
      </c>
      <c r="B1" s="185" t="s">
        <v>31</v>
      </c>
      <c r="C1" s="221" t="s">
        <v>276</v>
      </c>
      <c r="D1" s="221" t="s">
        <v>277</v>
      </c>
      <c r="E1" s="221" t="s">
        <v>276</v>
      </c>
      <c r="F1" s="205" t="s">
        <v>250</v>
      </c>
      <c r="G1" s="287" t="s">
        <v>251</v>
      </c>
    </row>
    <row r="2" spans="1:7" s="3" customFormat="1" ht="16.5">
      <c r="A2" s="230" t="s">
        <v>261</v>
      </c>
      <c r="B2" s="231" t="s">
        <v>22</v>
      </c>
      <c r="C2" s="234">
        <f>SUM(C3+C11+C12+C13)</f>
        <v>820550</v>
      </c>
      <c r="D2" s="234">
        <f>SUM(D3+D11+D12+D13)</f>
        <v>-66473</v>
      </c>
      <c r="E2" s="234">
        <f>SUM(E3+E11+E12+E13)</f>
        <v>754077</v>
      </c>
      <c r="F2" s="234">
        <f>SUM(F3+F11+F12+F13)</f>
        <v>515</v>
      </c>
      <c r="G2" s="537">
        <f>E2-F2</f>
        <v>753562</v>
      </c>
    </row>
    <row r="3" spans="1:7" s="3" customFormat="1" ht="16.5">
      <c r="A3" s="43">
        <v>1</v>
      </c>
      <c r="B3" s="44" t="s">
        <v>417</v>
      </c>
      <c r="C3" s="222">
        <f>SUM(C4+C7+C8)</f>
        <v>290707</v>
      </c>
      <c r="D3" s="222">
        <f>SUM(D4+D7+D8)</f>
        <v>-67392</v>
      </c>
      <c r="E3" s="222">
        <f>SUM(E4+E7+E8)</f>
        <v>223315</v>
      </c>
      <c r="F3" s="222">
        <f>SUM(F4+F7+F8)</f>
        <v>0</v>
      </c>
      <c r="G3" s="45">
        <f aca="true" t="shared" si="0" ref="G3:G12">E3-F3</f>
        <v>223315</v>
      </c>
    </row>
    <row r="4" spans="1:7" s="3" customFormat="1" ht="16.5">
      <c r="A4" s="43"/>
      <c r="B4" s="59" t="s">
        <v>422</v>
      </c>
      <c r="C4" s="222">
        <f>SUM(C5:C6)</f>
        <v>50956</v>
      </c>
      <c r="D4" s="222"/>
      <c r="E4" s="222">
        <f aca="true" t="shared" si="1" ref="E4:E13">SUM(C4:D4)</f>
        <v>50956</v>
      </c>
      <c r="F4" s="222"/>
      <c r="G4" s="45">
        <f t="shared" si="0"/>
        <v>50956</v>
      </c>
    </row>
    <row r="5" spans="1:7" s="3" customFormat="1" ht="16.5">
      <c r="A5" s="43"/>
      <c r="B5" s="495" t="s">
        <v>421</v>
      </c>
      <c r="C5" s="222">
        <v>43900</v>
      </c>
      <c r="D5" s="222"/>
      <c r="E5" s="222">
        <f t="shared" si="1"/>
        <v>43900</v>
      </c>
      <c r="F5" s="497"/>
      <c r="G5" s="45">
        <f t="shared" si="0"/>
        <v>43900</v>
      </c>
    </row>
    <row r="6" spans="1:7" s="3" customFormat="1" ht="16.5">
      <c r="A6" s="43"/>
      <c r="B6" s="495" t="s">
        <v>418</v>
      </c>
      <c r="C6" s="222">
        <v>7056</v>
      </c>
      <c r="D6" s="222"/>
      <c r="E6" s="222">
        <f t="shared" si="1"/>
        <v>7056</v>
      </c>
      <c r="F6" s="497"/>
      <c r="G6" s="45">
        <f t="shared" si="0"/>
        <v>7056</v>
      </c>
    </row>
    <row r="7" spans="1:7" s="3" customFormat="1" ht="16.5">
      <c r="A7" s="43"/>
      <c r="B7" s="494" t="s">
        <v>419</v>
      </c>
      <c r="C7" s="222">
        <v>238184</v>
      </c>
      <c r="D7" s="222">
        <v>-67392</v>
      </c>
      <c r="E7" s="222">
        <f t="shared" si="1"/>
        <v>170792</v>
      </c>
      <c r="F7" s="497"/>
      <c r="G7" s="45">
        <f t="shared" si="0"/>
        <v>170792</v>
      </c>
    </row>
    <row r="8" spans="1:7" s="3" customFormat="1" ht="16.5">
      <c r="A8" s="43"/>
      <c r="B8" s="494" t="s">
        <v>420</v>
      </c>
      <c r="C8" s="222">
        <f>SUM(C9:C10)</f>
        <v>1567</v>
      </c>
      <c r="D8" s="222">
        <v>0</v>
      </c>
      <c r="E8" s="222">
        <f t="shared" si="1"/>
        <v>1567</v>
      </c>
      <c r="F8" s="497"/>
      <c r="G8" s="45">
        <f t="shared" si="0"/>
        <v>1567</v>
      </c>
    </row>
    <row r="9" spans="1:7" s="3" customFormat="1" ht="16.5">
      <c r="A9" s="43"/>
      <c r="B9" s="495" t="s">
        <v>49</v>
      </c>
      <c r="C9" s="222">
        <v>740</v>
      </c>
      <c r="D9" s="222"/>
      <c r="E9" s="222">
        <f t="shared" si="1"/>
        <v>740</v>
      </c>
      <c r="F9" s="497"/>
      <c r="G9" s="45">
        <f t="shared" si="0"/>
        <v>740</v>
      </c>
    </row>
    <row r="10" spans="1:7" s="3" customFormat="1" ht="16.5">
      <c r="A10" s="43"/>
      <c r="B10" s="495" t="s">
        <v>50</v>
      </c>
      <c r="C10" s="222">
        <v>827</v>
      </c>
      <c r="D10" s="222"/>
      <c r="E10" s="222">
        <f t="shared" si="1"/>
        <v>827</v>
      </c>
      <c r="F10" s="497"/>
      <c r="G10" s="45">
        <f t="shared" si="0"/>
        <v>827</v>
      </c>
    </row>
    <row r="11" spans="1:7" s="3" customFormat="1" ht="33">
      <c r="A11" s="43">
        <v>2</v>
      </c>
      <c r="B11" s="155" t="s">
        <v>414</v>
      </c>
      <c r="C11" s="222">
        <v>289</v>
      </c>
      <c r="D11" s="222">
        <v>226</v>
      </c>
      <c r="E11" s="222">
        <f t="shared" si="1"/>
        <v>515</v>
      </c>
      <c r="F11" s="222">
        <v>515</v>
      </c>
      <c r="G11" s="45">
        <f t="shared" si="0"/>
        <v>0</v>
      </c>
    </row>
    <row r="12" spans="1:7" s="3" customFormat="1" ht="16.5">
      <c r="A12" s="43">
        <v>3</v>
      </c>
      <c r="B12" s="44" t="s">
        <v>51</v>
      </c>
      <c r="C12" s="222">
        <v>529554</v>
      </c>
      <c r="D12" s="222">
        <v>693</v>
      </c>
      <c r="E12" s="222">
        <f t="shared" si="1"/>
        <v>530247</v>
      </c>
      <c r="F12" s="477">
        <v>0</v>
      </c>
      <c r="G12" s="45">
        <f t="shared" si="0"/>
        <v>530247</v>
      </c>
    </row>
    <row r="13" spans="1:7" s="3" customFormat="1" ht="16.5">
      <c r="A13" s="43">
        <v>4</v>
      </c>
      <c r="B13" s="44" t="s">
        <v>52</v>
      </c>
      <c r="C13" s="222">
        <v>0</v>
      </c>
      <c r="D13" s="222">
        <v>0</v>
      </c>
      <c r="E13" s="222">
        <f t="shared" si="1"/>
        <v>0</v>
      </c>
      <c r="F13" s="288"/>
      <c r="G13" s="289"/>
    </row>
    <row r="14" spans="1:7" s="54" customFormat="1" ht="15">
      <c r="A14" s="46"/>
      <c r="B14" s="47"/>
      <c r="C14" s="227"/>
      <c r="D14" s="227"/>
      <c r="E14" s="227"/>
      <c r="F14" s="290"/>
      <c r="G14" s="291"/>
    </row>
    <row r="15" spans="1:7" s="3" customFormat="1" ht="16.5">
      <c r="A15" s="46" t="s">
        <v>262</v>
      </c>
      <c r="B15" s="47" t="s">
        <v>121</v>
      </c>
      <c r="C15" s="227">
        <f>SUM(C16:C22)</f>
        <v>984930</v>
      </c>
      <c r="D15" s="227">
        <f>SUM(D16:D22)</f>
        <v>-7511</v>
      </c>
      <c r="E15" s="227">
        <f>SUM(E16:E22)</f>
        <v>977419</v>
      </c>
      <c r="F15" s="227">
        <f>SUM(F16:F22)</f>
        <v>2689</v>
      </c>
      <c r="G15" s="48">
        <f>SUM(G16:G22)</f>
        <v>974730</v>
      </c>
    </row>
    <row r="16" spans="1:7" s="3" customFormat="1" ht="16.5">
      <c r="A16" s="43">
        <v>1</v>
      </c>
      <c r="B16" s="44" t="s">
        <v>272</v>
      </c>
      <c r="C16" s="222">
        <v>743123</v>
      </c>
      <c r="D16" s="222">
        <v>-7926</v>
      </c>
      <c r="E16" s="222">
        <f>SUM(C16:D16)</f>
        <v>735197</v>
      </c>
      <c r="F16" s="222">
        <v>2400</v>
      </c>
      <c r="G16" s="45">
        <f>E16-F16</f>
        <v>732797</v>
      </c>
    </row>
    <row r="17" spans="1:7" s="3" customFormat="1" ht="16.5">
      <c r="A17" s="43"/>
      <c r="B17" s="44" t="s">
        <v>240</v>
      </c>
      <c r="C17" s="222">
        <v>34292</v>
      </c>
      <c r="D17" s="222">
        <v>0</v>
      </c>
      <c r="E17" s="222">
        <f aca="true" t="shared" si="2" ref="E17:E22">SUM(C17:D17)</f>
        <v>34292</v>
      </c>
      <c r="F17" s="222">
        <v>0</v>
      </c>
      <c r="G17" s="45">
        <f aca="true" t="shared" si="3" ref="G17:G22">E17-F17</f>
        <v>34292</v>
      </c>
    </row>
    <row r="18" spans="1:7" s="3" customFormat="1" ht="16.5">
      <c r="A18" s="43"/>
      <c r="B18" s="44" t="s">
        <v>241</v>
      </c>
      <c r="C18" s="222">
        <v>-14710</v>
      </c>
      <c r="D18" s="222">
        <v>14710</v>
      </c>
      <c r="E18" s="222">
        <f t="shared" si="2"/>
        <v>0</v>
      </c>
      <c r="F18" s="222">
        <v>0</v>
      </c>
      <c r="G18" s="45">
        <f t="shared" si="3"/>
        <v>0</v>
      </c>
    </row>
    <row r="19" spans="1:7" s="3" customFormat="1" ht="16.5">
      <c r="A19" s="43">
        <v>2</v>
      </c>
      <c r="B19" s="44" t="s">
        <v>61</v>
      </c>
      <c r="C19" s="222">
        <v>27466</v>
      </c>
      <c r="D19" s="222">
        <v>6611</v>
      </c>
      <c r="E19" s="222">
        <f t="shared" si="2"/>
        <v>34077</v>
      </c>
      <c r="F19" s="222">
        <v>0</v>
      </c>
      <c r="G19" s="45">
        <f t="shared" si="3"/>
        <v>34077</v>
      </c>
    </row>
    <row r="20" spans="1:7" s="3" customFormat="1" ht="16.5">
      <c r="A20" s="43">
        <v>3</v>
      </c>
      <c r="B20" s="44" t="s">
        <v>37</v>
      </c>
      <c r="C20" s="222">
        <v>0</v>
      </c>
      <c r="D20" s="222"/>
      <c r="E20" s="222">
        <f t="shared" si="2"/>
        <v>0</v>
      </c>
      <c r="F20" s="288"/>
      <c r="G20" s="45">
        <f t="shared" si="3"/>
        <v>0</v>
      </c>
    </row>
    <row r="21" spans="1:7" s="3" customFormat="1" ht="16.5">
      <c r="A21" s="49">
        <v>4</v>
      </c>
      <c r="B21" s="50" t="s">
        <v>38</v>
      </c>
      <c r="C21" s="224">
        <v>18221</v>
      </c>
      <c r="D21" s="224">
        <v>748</v>
      </c>
      <c r="E21" s="222">
        <f t="shared" si="2"/>
        <v>18969</v>
      </c>
      <c r="F21" s="222">
        <v>289</v>
      </c>
      <c r="G21" s="45">
        <f t="shared" si="3"/>
        <v>18680</v>
      </c>
    </row>
    <row r="22" spans="1:7" s="3" customFormat="1" ht="16.5">
      <c r="A22" s="49">
        <v>5</v>
      </c>
      <c r="B22" s="50" t="s">
        <v>39</v>
      </c>
      <c r="C22" s="224">
        <v>176538</v>
      </c>
      <c r="D22" s="224">
        <v>-21654</v>
      </c>
      <c r="E22" s="222">
        <f t="shared" si="2"/>
        <v>154884</v>
      </c>
      <c r="F22" s="288"/>
      <c r="G22" s="45">
        <f t="shared" si="3"/>
        <v>154884</v>
      </c>
    </row>
    <row r="23" spans="1:7" s="54" customFormat="1" ht="15">
      <c r="A23" s="52"/>
      <c r="B23" s="53"/>
      <c r="C23" s="228"/>
      <c r="D23" s="228"/>
      <c r="E23" s="228"/>
      <c r="F23" s="290"/>
      <c r="G23" s="291"/>
    </row>
    <row r="24" spans="1:7" s="3" customFormat="1" ht="16.5">
      <c r="A24" s="46"/>
      <c r="B24" s="47" t="s">
        <v>269</v>
      </c>
      <c r="C24" s="227">
        <f>C2-C15</f>
        <v>-164380</v>
      </c>
      <c r="D24" s="227">
        <f>D2-D15</f>
        <v>-58962</v>
      </c>
      <c r="E24" s="227">
        <f>E2-E15</f>
        <v>-223342</v>
      </c>
      <c r="F24" s="227">
        <f>F2-F15</f>
        <v>-2174</v>
      </c>
      <c r="G24" s="48">
        <f>G2-G15</f>
        <v>-221168</v>
      </c>
    </row>
    <row r="25" spans="1:7" s="3" customFormat="1" ht="16.5">
      <c r="A25" s="46"/>
      <c r="B25" s="47"/>
      <c r="C25" s="227"/>
      <c r="D25" s="227"/>
      <c r="E25" s="227"/>
      <c r="F25" s="288"/>
      <c r="G25" s="289"/>
    </row>
    <row r="26" spans="1:7" s="54" customFormat="1" ht="15">
      <c r="A26" s="46" t="s">
        <v>265</v>
      </c>
      <c r="B26" s="47" t="s">
        <v>56</v>
      </c>
      <c r="C26" s="227">
        <f>SUM(C27:C29)</f>
        <v>32233</v>
      </c>
      <c r="D26" s="227">
        <f>SUM(D27:D29)</f>
        <v>3423</v>
      </c>
      <c r="E26" s="227">
        <f>SUM(E27:E29)</f>
        <v>35656</v>
      </c>
      <c r="F26" s="227">
        <f>SUM(F27:F29)</f>
        <v>0</v>
      </c>
      <c r="G26" s="48">
        <f>SUM(G27:G29)</f>
        <v>35656</v>
      </c>
    </row>
    <row r="27" spans="1:7" s="3" customFormat="1" ht="16.5">
      <c r="A27" s="43">
        <v>1</v>
      </c>
      <c r="B27" s="44" t="s">
        <v>58</v>
      </c>
      <c r="C27" s="222">
        <v>28156</v>
      </c>
      <c r="D27" s="222">
        <v>-10205</v>
      </c>
      <c r="E27" s="222">
        <f>SUM(C27:D27)</f>
        <v>17951</v>
      </c>
      <c r="F27" s="288"/>
      <c r="G27" s="45">
        <f>E27-F27</f>
        <v>17951</v>
      </c>
    </row>
    <row r="28" spans="1:7" s="3" customFormat="1" ht="16.5">
      <c r="A28" s="43"/>
      <c r="B28" s="44" t="s">
        <v>242</v>
      </c>
      <c r="C28" s="222">
        <v>-13628</v>
      </c>
      <c r="D28" s="222">
        <v>13628</v>
      </c>
      <c r="E28" s="222">
        <f>SUM(C28:D28)</f>
        <v>0</v>
      </c>
      <c r="F28" s="288"/>
      <c r="G28" s="45">
        <f>E28-F28</f>
        <v>0</v>
      </c>
    </row>
    <row r="29" spans="1:7" s="3" customFormat="1" ht="16.5">
      <c r="A29" s="43">
        <v>2</v>
      </c>
      <c r="B29" s="44" t="s">
        <v>40</v>
      </c>
      <c r="C29" s="222">
        <v>17705</v>
      </c>
      <c r="D29" s="222">
        <v>0</v>
      </c>
      <c r="E29" s="222">
        <f>SUM(C29:D29)</f>
        <v>17705</v>
      </c>
      <c r="F29" s="288"/>
      <c r="G29" s="45">
        <f>E29-F29</f>
        <v>17705</v>
      </c>
    </row>
    <row r="30" spans="1:7" s="3" customFormat="1" ht="16.5">
      <c r="A30" s="43"/>
      <c r="B30" s="44"/>
      <c r="C30" s="222"/>
      <c r="D30" s="222"/>
      <c r="E30" s="222"/>
      <c r="F30" s="288"/>
      <c r="G30" s="289"/>
    </row>
    <row r="31" spans="1:7" s="3" customFormat="1" ht="16.5">
      <c r="A31" s="46" t="s">
        <v>266</v>
      </c>
      <c r="B31" s="47" t="s">
        <v>107</v>
      </c>
      <c r="C31" s="227">
        <f>SUM(C34+C36)</f>
        <v>206736</v>
      </c>
      <c r="D31" s="227">
        <f>SUM(D34+D36)</f>
        <v>0</v>
      </c>
      <c r="E31" s="227">
        <f>SUM(E34+E36)</f>
        <v>206736</v>
      </c>
      <c r="F31" s="227">
        <f>SUM(F34+F36)</f>
        <v>1202</v>
      </c>
      <c r="G31" s="48">
        <f>SUM(G34+G36)</f>
        <v>205534</v>
      </c>
    </row>
    <row r="32" spans="1:7" s="3" customFormat="1" ht="16.5">
      <c r="A32" s="46"/>
      <c r="B32" s="47"/>
      <c r="C32" s="227"/>
      <c r="D32" s="227"/>
      <c r="E32" s="227"/>
      <c r="F32" s="227"/>
      <c r="G32" s="48"/>
    </row>
    <row r="33" spans="1:7" s="3" customFormat="1" ht="16.5">
      <c r="A33" s="46"/>
      <c r="B33" s="60" t="s">
        <v>230</v>
      </c>
      <c r="C33" s="227"/>
      <c r="D33" s="227"/>
      <c r="E33" s="227"/>
      <c r="F33" s="288"/>
      <c r="G33" s="289"/>
    </row>
    <row r="34" spans="1:7" s="3" customFormat="1" ht="16.5">
      <c r="A34" s="43">
        <v>1</v>
      </c>
      <c r="B34" s="155" t="s">
        <v>232</v>
      </c>
      <c r="C34" s="222">
        <v>22557</v>
      </c>
      <c r="D34" s="222"/>
      <c r="E34" s="222">
        <f>SUM(C34:D34)</f>
        <v>22557</v>
      </c>
      <c r="F34" s="222">
        <v>1202</v>
      </c>
      <c r="G34" s="45">
        <f>E34-F34</f>
        <v>21355</v>
      </c>
    </row>
    <row r="35" spans="1:7" s="3" customFormat="1" ht="16.5">
      <c r="A35" s="43"/>
      <c r="B35" s="155"/>
      <c r="C35" s="222"/>
      <c r="D35" s="222"/>
      <c r="E35" s="222"/>
      <c r="F35" s="222"/>
      <c r="G35" s="45"/>
    </row>
    <row r="36" spans="1:7" s="54" customFormat="1" ht="15">
      <c r="A36" s="46"/>
      <c r="B36" s="47" t="s">
        <v>53</v>
      </c>
      <c r="C36" s="227">
        <f>SUM(C37:C38)</f>
        <v>184179</v>
      </c>
      <c r="D36" s="227">
        <f>SUM(D37:D38)</f>
        <v>0</v>
      </c>
      <c r="E36" s="227">
        <f>SUM(E37:E38)</f>
        <v>184179</v>
      </c>
      <c r="F36" s="227">
        <f>SUM(F37:F38)</f>
        <v>0</v>
      </c>
      <c r="G36" s="48">
        <f>SUM(G37:G38)</f>
        <v>184179</v>
      </c>
    </row>
    <row r="37" spans="1:7" s="3" customFormat="1" ht="16.5">
      <c r="A37" s="43">
        <v>1</v>
      </c>
      <c r="B37" s="44" t="s">
        <v>55</v>
      </c>
      <c r="C37" s="222">
        <v>182179</v>
      </c>
      <c r="D37" s="222">
        <v>0</v>
      </c>
      <c r="E37" s="222">
        <f>SUM(C37:D37)</f>
        <v>182179</v>
      </c>
      <c r="F37" s="292"/>
      <c r="G37" s="51">
        <v>182179</v>
      </c>
    </row>
    <row r="38" spans="1:7" s="3" customFormat="1" ht="16.5">
      <c r="A38" s="49">
        <v>2</v>
      </c>
      <c r="B38" s="50" t="s">
        <v>228</v>
      </c>
      <c r="C38" s="224">
        <v>2000</v>
      </c>
      <c r="D38" s="224">
        <v>0</v>
      </c>
      <c r="E38" s="222">
        <f>SUM(C38:D38)</f>
        <v>2000</v>
      </c>
      <c r="F38" s="292"/>
      <c r="G38" s="51">
        <v>2000</v>
      </c>
    </row>
    <row r="39" spans="1:7" ht="16.5">
      <c r="A39" s="191"/>
      <c r="B39" s="50"/>
      <c r="C39" s="293"/>
      <c r="D39" s="293"/>
      <c r="E39" s="293"/>
      <c r="F39" s="294"/>
      <c r="G39" s="295"/>
    </row>
    <row r="40" spans="1:7" s="190" customFormat="1" ht="15">
      <c r="A40" s="192"/>
      <c r="B40" s="53" t="s">
        <v>273</v>
      </c>
      <c r="C40" s="227">
        <f>SUM(C2+C31)</f>
        <v>1027286</v>
      </c>
      <c r="D40" s="227">
        <f>SUM(D2+D31)</f>
        <v>-66473</v>
      </c>
      <c r="E40" s="227">
        <f>SUM(E2+E31)</f>
        <v>960813</v>
      </c>
      <c r="F40" s="227">
        <f>SUM(F2+F31)</f>
        <v>1717</v>
      </c>
      <c r="G40" s="48">
        <f>SUM(G2+G31)</f>
        <v>959096</v>
      </c>
    </row>
    <row r="41" spans="1:7" s="190" customFormat="1" ht="15">
      <c r="A41" s="539"/>
      <c r="B41" s="53"/>
      <c r="C41" s="228"/>
      <c r="D41" s="228"/>
      <c r="E41" s="228"/>
      <c r="F41" s="228"/>
      <c r="G41" s="540"/>
    </row>
    <row r="42" spans="1:7" s="190" customFormat="1" ht="15.75" thickBot="1">
      <c r="A42" s="301"/>
      <c r="B42" s="63" t="s">
        <v>274</v>
      </c>
      <c r="C42" s="229">
        <f>C15+C26</f>
        <v>1017163</v>
      </c>
      <c r="D42" s="229">
        <f>D15+D26</f>
        <v>-4088</v>
      </c>
      <c r="E42" s="229">
        <f>E15+E26</f>
        <v>1013075</v>
      </c>
      <c r="F42" s="229">
        <f>F15+F26</f>
        <v>2689</v>
      </c>
      <c r="G42" s="217">
        <f>G15+G26</f>
        <v>1010386</v>
      </c>
    </row>
  </sheetData>
  <sheetProtection/>
  <printOptions/>
  <pageMargins left="0.31496062992125984" right="0.1968503937007874" top="1.1811023622047245" bottom="0.7480314960629921" header="0.31496062992125984" footer="0.31496062992125984"/>
  <pageSetup horizontalDpi="600" verticalDpi="600" orientation="portrait" paperSize="9" scale="80" r:id="rId1"/>
  <headerFooter>
    <oddHeader>&amp;C&amp;"Book Antiqua,Félkövér"&amp;12Keszthely Város Önkormányzata
2013. évi felhalmozási költségvetése&amp;R&amp;"Book Antiqua,Félkövér"&amp;11 3. sz. melléklet
ezer Ft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B10">
      <selection activeCell="U11" sqref="U11"/>
    </sheetView>
  </sheetViews>
  <sheetFormatPr defaultColWidth="9.140625" defaultRowHeight="12.75"/>
  <cols>
    <col min="1" max="1" width="10.421875" style="1" customWidth="1"/>
    <col min="2" max="2" width="7.140625" style="88" customWidth="1"/>
    <col min="3" max="3" width="7.00390625" style="89" bestFit="1" customWidth="1"/>
    <col min="4" max="4" width="7.00390625" style="1" bestFit="1" customWidth="1"/>
    <col min="5" max="5" width="8.00390625" style="90" bestFit="1" customWidth="1"/>
    <col min="6" max="6" width="8.00390625" style="1" customWidth="1"/>
    <col min="7" max="7" width="7.140625" style="1" bestFit="1" customWidth="1"/>
    <col min="8" max="8" width="6.8515625" style="1" customWidth="1"/>
    <col min="9" max="9" width="7.8515625" style="1" customWidth="1"/>
    <col min="10" max="10" width="8.421875" style="1" customWidth="1"/>
    <col min="11" max="11" width="5.8515625" style="1" bestFit="1" customWidth="1"/>
    <col min="12" max="12" width="7.140625" style="1" customWidth="1"/>
    <col min="13" max="13" width="8.140625" style="1" customWidth="1"/>
    <col min="14" max="15" width="7.00390625" style="1" customWidth="1"/>
    <col min="16" max="16" width="7.57421875" style="1" customWidth="1"/>
    <col min="17" max="17" width="6.57421875" style="1" customWidth="1"/>
    <col min="18" max="18" width="6.00390625" style="1" customWidth="1"/>
    <col min="19" max="19" width="6.140625" style="1" bestFit="1" customWidth="1"/>
    <col min="20" max="20" width="7.00390625" style="1" bestFit="1" customWidth="1"/>
    <col min="21" max="21" width="5.57421875" style="1" customWidth="1"/>
    <col min="22" max="22" width="7.00390625" style="1" bestFit="1" customWidth="1"/>
    <col min="23" max="23" width="9.421875" style="1" customWidth="1"/>
    <col min="24" max="16384" width="9.140625" style="1" customWidth="1"/>
  </cols>
  <sheetData>
    <row r="1" spans="1:23" ht="14.25" customHeight="1">
      <c r="A1" s="697" t="s">
        <v>98</v>
      </c>
      <c r="B1" s="676" t="s">
        <v>22</v>
      </c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  <c r="O1" s="677"/>
      <c r="P1" s="677"/>
      <c r="Q1" s="677"/>
      <c r="R1" s="678" t="s">
        <v>107</v>
      </c>
      <c r="S1" s="679"/>
      <c r="T1" s="679"/>
      <c r="U1" s="679"/>
      <c r="V1" s="680"/>
      <c r="W1" s="688" t="s">
        <v>112</v>
      </c>
    </row>
    <row r="2" spans="1:23" ht="26.25" customHeight="1">
      <c r="A2" s="698"/>
      <c r="B2" s="702" t="s">
        <v>2</v>
      </c>
      <c r="C2" s="703"/>
      <c r="D2" s="703"/>
      <c r="E2" s="703"/>
      <c r="F2" s="703"/>
      <c r="G2" s="703"/>
      <c r="H2" s="703"/>
      <c r="I2" s="703"/>
      <c r="J2" s="703"/>
      <c r="K2" s="704"/>
      <c r="L2" s="705" t="s">
        <v>3</v>
      </c>
      <c r="M2" s="705"/>
      <c r="N2" s="705"/>
      <c r="O2" s="705"/>
      <c r="P2" s="705"/>
      <c r="Q2" s="692"/>
      <c r="R2" s="682" t="s">
        <v>99</v>
      </c>
      <c r="S2" s="691" t="s">
        <v>104</v>
      </c>
      <c r="T2" s="692"/>
      <c r="U2" s="691" t="s">
        <v>105</v>
      </c>
      <c r="V2" s="692"/>
      <c r="W2" s="689"/>
    </row>
    <row r="3" spans="1:23" ht="48.75" customHeight="1">
      <c r="A3" s="698"/>
      <c r="B3" s="681" t="s">
        <v>100</v>
      </c>
      <c r="C3" s="684" t="s">
        <v>62</v>
      </c>
      <c r="D3" s="681"/>
      <c r="E3" s="681"/>
      <c r="F3" s="685" t="s">
        <v>407</v>
      </c>
      <c r="G3" s="687"/>
      <c r="H3" s="687"/>
      <c r="I3" s="686"/>
      <c r="J3" s="685" t="s">
        <v>92</v>
      </c>
      <c r="K3" s="686"/>
      <c r="L3" s="685" t="s">
        <v>93</v>
      </c>
      <c r="M3" s="687"/>
      <c r="N3" s="687"/>
      <c r="O3" s="97" t="s">
        <v>413</v>
      </c>
      <c r="P3" s="685" t="s">
        <v>178</v>
      </c>
      <c r="Q3" s="686"/>
      <c r="R3" s="682"/>
      <c r="S3" s="700" t="s">
        <v>106</v>
      </c>
      <c r="T3" s="701"/>
      <c r="U3" s="693" t="s">
        <v>97</v>
      </c>
      <c r="V3" s="695" t="s">
        <v>185</v>
      </c>
      <c r="W3" s="689"/>
    </row>
    <row r="4" spans="1:23" ht="76.5">
      <c r="A4" s="699"/>
      <c r="B4" s="682"/>
      <c r="C4" s="76" t="s">
        <v>64</v>
      </c>
      <c r="D4" s="76" t="s">
        <v>427</v>
      </c>
      <c r="E4" s="76" t="s">
        <v>428</v>
      </c>
      <c r="F4" s="76" t="s">
        <v>192</v>
      </c>
      <c r="G4" s="76" t="s">
        <v>94</v>
      </c>
      <c r="H4" s="76" t="s">
        <v>412</v>
      </c>
      <c r="I4" s="77" t="s">
        <v>321</v>
      </c>
      <c r="J4" s="78" t="s">
        <v>11</v>
      </c>
      <c r="K4" s="79" t="s">
        <v>5</v>
      </c>
      <c r="L4" s="76" t="s">
        <v>101</v>
      </c>
      <c r="M4" s="76" t="s">
        <v>415</v>
      </c>
      <c r="N4" s="76" t="s">
        <v>416</v>
      </c>
      <c r="O4" s="77" t="s">
        <v>322</v>
      </c>
      <c r="P4" s="77" t="s">
        <v>102</v>
      </c>
      <c r="Q4" s="78" t="s">
        <v>103</v>
      </c>
      <c r="R4" s="683"/>
      <c r="S4" s="80" t="s">
        <v>95</v>
      </c>
      <c r="T4" s="76" t="s">
        <v>96</v>
      </c>
      <c r="U4" s="694"/>
      <c r="V4" s="696"/>
      <c r="W4" s="690"/>
    </row>
    <row r="5" spans="1:23" ht="14.25" thickBot="1">
      <c r="A5" s="81">
        <v>1</v>
      </c>
      <c r="B5" s="82">
        <v>2</v>
      </c>
      <c r="C5" s="82">
        <v>3</v>
      </c>
      <c r="D5" s="83">
        <v>4</v>
      </c>
      <c r="E5" s="82">
        <v>5</v>
      </c>
      <c r="F5" s="82">
        <v>6</v>
      </c>
      <c r="G5" s="82">
        <v>7</v>
      </c>
      <c r="H5" s="82"/>
      <c r="I5" s="82">
        <v>8</v>
      </c>
      <c r="J5" s="82">
        <v>9</v>
      </c>
      <c r="K5" s="82">
        <v>10</v>
      </c>
      <c r="L5" s="82">
        <v>11</v>
      </c>
      <c r="M5" s="82">
        <v>12</v>
      </c>
      <c r="N5" s="82">
        <v>13</v>
      </c>
      <c r="O5" s="82">
        <v>14</v>
      </c>
      <c r="P5" s="82">
        <v>15</v>
      </c>
      <c r="Q5" s="82">
        <v>16</v>
      </c>
      <c r="R5" s="84">
        <v>17</v>
      </c>
      <c r="S5" s="84">
        <v>18</v>
      </c>
      <c r="T5" s="84">
        <v>19</v>
      </c>
      <c r="U5" s="82">
        <v>20</v>
      </c>
      <c r="V5" s="84">
        <v>21</v>
      </c>
      <c r="W5" s="85">
        <v>22</v>
      </c>
    </row>
    <row r="6" spans="1:23" ht="51">
      <c r="A6" s="240" t="s">
        <v>338</v>
      </c>
      <c r="B6" s="169">
        <v>216459</v>
      </c>
      <c r="C6" s="169">
        <v>860000</v>
      </c>
      <c r="D6" s="169">
        <v>64000</v>
      </c>
      <c r="E6" s="169">
        <v>8500</v>
      </c>
      <c r="F6" s="169">
        <v>840762</v>
      </c>
      <c r="G6" s="169">
        <v>90116</v>
      </c>
      <c r="H6" s="169"/>
      <c r="I6" s="169">
        <v>11215</v>
      </c>
      <c r="J6" s="169">
        <v>52230</v>
      </c>
      <c r="K6" s="169">
        <v>8500</v>
      </c>
      <c r="L6" s="169">
        <v>50956</v>
      </c>
      <c r="M6" s="169">
        <v>238184</v>
      </c>
      <c r="N6" s="169">
        <v>1567</v>
      </c>
      <c r="O6" s="169">
        <v>289</v>
      </c>
      <c r="P6" s="169">
        <v>529018</v>
      </c>
      <c r="Q6" s="169">
        <v>0</v>
      </c>
      <c r="R6" s="169">
        <v>59324</v>
      </c>
      <c r="S6" s="169">
        <v>3897</v>
      </c>
      <c r="T6" s="169">
        <v>18287</v>
      </c>
      <c r="U6" s="169">
        <v>0</v>
      </c>
      <c r="V6" s="92">
        <v>182179</v>
      </c>
      <c r="W6" s="241">
        <f>SUM(B6:V6)</f>
        <v>3235483</v>
      </c>
    </row>
    <row r="7" spans="1:23" ht="15">
      <c r="A7" s="325" t="s">
        <v>277</v>
      </c>
      <c r="B7" s="170">
        <v>34717</v>
      </c>
      <c r="C7" s="170"/>
      <c r="D7" s="170"/>
      <c r="E7" s="170"/>
      <c r="F7" s="170">
        <v>47217</v>
      </c>
      <c r="G7" s="170">
        <v>13544</v>
      </c>
      <c r="H7" s="170">
        <v>65177</v>
      </c>
      <c r="I7" s="170">
        <v>188096</v>
      </c>
      <c r="J7" s="170">
        <v>2645</v>
      </c>
      <c r="K7" s="170"/>
      <c r="L7" s="170"/>
      <c r="M7" s="170">
        <v>-67392</v>
      </c>
      <c r="N7" s="170"/>
      <c r="O7" s="170">
        <v>226</v>
      </c>
      <c r="P7" s="170"/>
      <c r="Q7" s="170"/>
      <c r="R7" s="170"/>
      <c r="S7" s="170"/>
      <c r="T7" s="170"/>
      <c r="U7" s="170"/>
      <c r="V7" s="326"/>
      <c r="W7" s="331">
        <f>SUM(B7:V7)</f>
        <v>284230</v>
      </c>
    </row>
    <row r="8" spans="1:23" ht="25.5">
      <c r="A8" s="325" t="s">
        <v>276</v>
      </c>
      <c r="B8" s="170">
        <f>SUM(B6:B7)</f>
        <v>251176</v>
      </c>
      <c r="C8" s="170">
        <f aca="true" t="shared" si="0" ref="C8:W8">SUM(C6:C7)</f>
        <v>860000</v>
      </c>
      <c r="D8" s="170">
        <f t="shared" si="0"/>
        <v>64000</v>
      </c>
      <c r="E8" s="170">
        <f t="shared" si="0"/>
        <v>8500</v>
      </c>
      <c r="F8" s="170">
        <f t="shared" si="0"/>
        <v>887979</v>
      </c>
      <c r="G8" s="170">
        <f t="shared" si="0"/>
        <v>103660</v>
      </c>
      <c r="H8" s="170">
        <f t="shared" si="0"/>
        <v>65177</v>
      </c>
      <c r="I8" s="170">
        <f t="shared" si="0"/>
        <v>199311</v>
      </c>
      <c r="J8" s="170">
        <f t="shared" si="0"/>
        <v>54875</v>
      </c>
      <c r="K8" s="170">
        <f t="shared" si="0"/>
        <v>8500</v>
      </c>
      <c r="L8" s="170">
        <f t="shared" si="0"/>
        <v>50956</v>
      </c>
      <c r="M8" s="170">
        <f t="shared" si="0"/>
        <v>170792</v>
      </c>
      <c r="N8" s="170">
        <f t="shared" si="0"/>
        <v>1567</v>
      </c>
      <c r="O8" s="170">
        <f t="shared" si="0"/>
        <v>515</v>
      </c>
      <c r="P8" s="170">
        <f t="shared" si="0"/>
        <v>529018</v>
      </c>
      <c r="Q8" s="170">
        <f t="shared" si="0"/>
        <v>0</v>
      </c>
      <c r="R8" s="170">
        <f t="shared" si="0"/>
        <v>59324</v>
      </c>
      <c r="S8" s="170">
        <f t="shared" si="0"/>
        <v>3897</v>
      </c>
      <c r="T8" s="170">
        <f t="shared" si="0"/>
        <v>18287</v>
      </c>
      <c r="U8" s="170">
        <f t="shared" si="0"/>
        <v>0</v>
      </c>
      <c r="V8" s="170">
        <f t="shared" si="0"/>
        <v>182179</v>
      </c>
      <c r="W8" s="467">
        <f t="shared" si="0"/>
        <v>3519713</v>
      </c>
    </row>
    <row r="9" spans="1:23" ht="25.5">
      <c r="A9" s="325" t="s">
        <v>326</v>
      </c>
      <c r="B9" s="170"/>
      <c r="C9" s="170"/>
      <c r="D9" s="170">
        <v>64000</v>
      </c>
      <c r="E9" s="170">
        <v>1500</v>
      </c>
      <c r="F9" s="170">
        <v>768605</v>
      </c>
      <c r="G9" s="170">
        <v>103660</v>
      </c>
      <c r="H9" s="170">
        <v>65177</v>
      </c>
      <c r="I9" s="170">
        <v>19811</v>
      </c>
      <c r="J9" s="170">
        <v>14660</v>
      </c>
      <c r="K9" s="170"/>
      <c r="L9" s="170"/>
      <c r="M9" s="170"/>
      <c r="N9" s="170"/>
      <c r="O9" s="170">
        <v>515</v>
      </c>
      <c r="P9" s="170"/>
      <c r="Q9" s="170"/>
      <c r="R9" s="170"/>
      <c r="S9" s="170"/>
      <c r="T9" s="170"/>
      <c r="U9" s="170"/>
      <c r="V9" s="170"/>
      <c r="W9" s="467">
        <f>SUM(B9:V9)</f>
        <v>1037928</v>
      </c>
    </row>
    <row r="10" spans="1:23" ht="51">
      <c r="A10" s="91" t="s">
        <v>339</v>
      </c>
      <c r="B10" s="93">
        <v>406243</v>
      </c>
      <c r="C10" s="94"/>
      <c r="D10" s="93"/>
      <c r="E10" s="94">
        <v>3600</v>
      </c>
      <c r="F10" s="93"/>
      <c r="G10" s="93"/>
      <c r="H10" s="93"/>
      <c r="I10" s="93"/>
      <c r="J10" s="93">
        <v>97804</v>
      </c>
      <c r="K10" s="93"/>
      <c r="L10" s="93"/>
      <c r="M10" s="93"/>
      <c r="N10" s="93"/>
      <c r="O10" s="93"/>
      <c r="P10" s="93">
        <v>536</v>
      </c>
      <c r="Q10" s="93"/>
      <c r="R10" s="93">
        <v>2000</v>
      </c>
      <c r="S10" s="93">
        <v>47033</v>
      </c>
      <c r="T10" s="93">
        <v>4270</v>
      </c>
      <c r="U10" s="93"/>
      <c r="V10" s="93"/>
      <c r="W10" s="95">
        <f>SUM(B10:V10)</f>
        <v>561486</v>
      </c>
    </row>
    <row r="11" spans="1:23" ht="15">
      <c r="A11" s="91" t="s">
        <v>275</v>
      </c>
      <c r="B11" s="93">
        <v>191</v>
      </c>
      <c r="C11" s="93"/>
      <c r="D11" s="93"/>
      <c r="E11" s="93"/>
      <c r="F11" s="93"/>
      <c r="G11" s="93"/>
      <c r="H11" s="93"/>
      <c r="I11" s="93"/>
      <c r="J11" s="93">
        <v>29947</v>
      </c>
      <c r="K11" s="93">
        <v>447</v>
      </c>
      <c r="L11" s="93"/>
      <c r="M11" s="93"/>
      <c r="N11" s="93"/>
      <c r="O11" s="93"/>
      <c r="P11" s="93">
        <v>693</v>
      </c>
      <c r="Q11" s="93"/>
      <c r="R11" s="93"/>
      <c r="S11" s="93"/>
      <c r="T11" s="93"/>
      <c r="U11" s="93"/>
      <c r="V11" s="93"/>
      <c r="W11" s="95">
        <f>SUM(B11:V11)</f>
        <v>31278</v>
      </c>
    </row>
    <row r="12" spans="1:23" ht="27.75" customHeight="1">
      <c r="A12" s="91" t="s">
        <v>278</v>
      </c>
      <c r="B12" s="93">
        <f>SUM(B10:B11)</f>
        <v>406434</v>
      </c>
      <c r="C12" s="93"/>
      <c r="D12" s="93"/>
      <c r="E12" s="93">
        <f>SUM(E10:E11)</f>
        <v>3600</v>
      </c>
      <c r="F12" s="93"/>
      <c r="G12" s="93"/>
      <c r="H12" s="93"/>
      <c r="I12" s="93"/>
      <c r="J12" s="93">
        <f>SUM(J10:J11)</f>
        <v>127751</v>
      </c>
      <c r="K12" s="93">
        <f>SUM(K10:K11)</f>
        <v>447</v>
      </c>
      <c r="L12" s="93"/>
      <c r="M12" s="93"/>
      <c r="N12" s="93"/>
      <c r="O12" s="93"/>
      <c r="P12" s="93">
        <f>SUM(P10:P11)</f>
        <v>1229</v>
      </c>
      <c r="Q12" s="93"/>
      <c r="R12" s="93">
        <f>SUM(R10:R11)</f>
        <v>2000</v>
      </c>
      <c r="S12" s="93">
        <f>SUM(S10:S11)</f>
        <v>47033</v>
      </c>
      <c r="T12" s="93">
        <f>SUM(T10:T11)</f>
        <v>4270</v>
      </c>
      <c r="U12" s="93"/>
      <c r="V12" s="93"/>
      <c r="W12" s="95">
        <f>SUM(W10:W11)</f>
        <v>592764</v>
      </c>
    </row>
    <row r="13" spans="1:23" ht="26.25" thickBot="1">
      <c r="A13" s="424" t="s">
        <v>326</v>
      </c>
      <c r="B13" s="474">
        <v>321318</v>
      </c>
      <c r="C13" s="474"/>
      <c r="D13" s="474"/>
      <c r="E13" s="474">
        <v>3600</v>
      </c>
      <c r="F13" s="474"/>
      <c r="G13" s="474"/>
      <c r="H13" s="474"/>
      <c r="I13" s="474"/>
      <c r="J13" s="474">
        <v>87548</v>
      </c>
      <c r="K13" s="474"/>
      <c r="L13" s="474"/>
      <c r="M13" s="474"/>
      <c r="N13" s="474"/>
      <c r="O13" s="474"/>
      <c r="P13" s="474"/>
      <c r="Q13" s="474"/>
      <c r="R13" s="474"/>
      <c r="S13" s="474">
        <v>3878</v>
      </c>
      <c r="T13" s="474">
        <v>1202</v>
      </c>
      <c r="U13" s="474"/>
      <c r="V13" s="474"/>
      <c r="W13" s="475">
        <f>SUM(B13:V13)</f>
        <v>417546</v>
      </c>
    </row>
    <row r="14" spans="1:23" ht="29.25" customHeight="1">
      <c r="A14" s="277" t="s">
        <v>336</v>
      </c>
      <c r="B14" s="236">
        <f aca="true" t="shared" si="1" ref="B14:W14">SUM(B6+B10)</f>
        <v>622702</v>
      </c>
      <c r="C14" s="236">
        <f t="shared" si="1"/>
        <v>860000</v>
      </c>
      <c r="D14" s="236">
        <f t="shared" si="1"/>
        <v>64000</v>
      </c>
      <c r="E14" s="236">
        <f t="shared" si="1"/>
        <v>12100</v>
      </c>
      <c r="F14" s="236">
        <f t="shared" si="1"/>
        <v>840762</v>
      </c>
      <c r="G14" s="236">
        <f t="shared" si="1"/>
        <v>90116</v>
      </c>
      <c r="H14" s="236">
        <f t="shared" si="1"/>
        <v>0</v>
      </c>
      <c r="I14" s="236">
        <f t="shared" si="1"/>
        <v>11215</v>
      </c>
      <c r="J14" s="236">
        <f t="shared" si="1"/>
        <v>150034</v>
      </c>
      <c r="K14" s="236">
        <f t="shared" si="1"/>
        <v>8500</v>
      </c>
      <c r="L14" s="236">
        <f t="shared" si="1"/>
        <v>50956</v>
      </c>
      <c r="M14" s="236">
        <f t="shared" si="1"/>
        <v>238184</v>
      </c>
      <c r="N14" s="236">
        <f t="shared" si="1"/>
        <v>1567</v>
      </c>
      <c r="O14" s="236">
        <f t="shared" si="1"/>
        <v>289</v>
      </c>
      <c r="P14" s="236">
        <f t="shared" si="1"/>
        <v>529554</v>
      </c>
      <c r="Q14" s="236">
        <f t="shared" si="1"/>
        <v>0</v>
      </c>
      <c r="R14" s="236">
        <f t="shared" si="1"/>
        <v>61324</v>
      </c>
      <c r="S14" s="236">
        <f t="shared" si="1"/>
        <v>50930</v>
      </c>
      <c r="T14" s="236">
        <f t="shared" si="1"/>
        <v>22557</v>
      </c>
      <c r="U14" s="236">
        <f t="shared" si="1"/>
        <v>0</v>
      </c>
      <c r="V14" s="236">
        <f t="shared" si="1"/>
        <v>182179</v>
      </c>
      <c r="W14" s="238">
        <f t="shared" si="1"/>
        <v>3796969</v>
      </c>
    </row>
    <row r="15" spans="1:23" ht="15">
      <c r="A15" s="330" t="s">
        <v>275</v>
      </c>
      <c r="B15" s="239">
        <f>SUM(B7+B11)</f>
        <v>34908</v>
      </c>
      <c r="C15" s="239">
        <f aca="true" t="shared" si="2" ref="C15:W15">SUM(C7+C11)</f>
        <v>0</v>
      </c>
      <c r="D15" s="239">
        <f t="shared" si="2"/>
        <v>0</v>
      </c>
      <c r="E15" s="239">
        <f t="shared" si="2"/>
        <v>0</v>
      </c>
      <c r="F15" s="239">
        <f t="shared" si="2"/>
        <v>47217</v>
      </c>
      <c r="G15" s="239">
        <f t="shared" si="2"/>
        <v>13544</v>
      </c>
      <c r="H15" s="239">
        <f t="shared" si="2"/>
        <v>65177</v>
      </c>
      <c r="I15" s="239">
        <f t="shared" si="2"/>
        <v>188096</v>
      </c>
      <c r="J15" s="239">
        <f t="shared" si="2"/>
        <v>32592</v>
      </c>
      <c r="K15" s="239">
        <f t="shared" si="2"/>
        <v>447</v>
      </c>
      <c r="L15" s="239">
        <f t="shared" si="2"/>
        <v>0</v>
      </c>
      <c r="M15" s="239">
        <f t="shared" si="2"/>
        <v>-67392</v>
      </c>
      <c r="N15" s="239">
        <f t="shared" si="2"/>
        <v>0</v>
      </c>
      <c r="O15" s="239">
        <f t="shared" si="2"/>
        <v>226</v>
      </c>
      <c r="P15" s="239">
        <f t="shared" si="2"/>
        <v>693</v>
      </c>
      <c r="Q15" s="239">
        <f t="shared" si="2"/>
        <v>0</v>
      </c>
      <c r="R15" s="239">
        <f t="shared" si="2"/>
        <v>0</v>
      </c>
      <c r="S15" s="239">
        <f t="shared" si="2"/>
        <v>0</v>
      </c>
      <c r="T15" s="239">
        <f t="shared" si="2"/>
        <v>0</v>
      </c>
      <c r="U15" s="239">
        <f t="shared" si="2"/>
        <v>0</v>
      </c>
      <c r="V15" s="239">
        <f t="shared" si="2"/>
        <v>0</v>
      </c>
      <c r="W15" s="242">
        <f t="shared" si="2"/>
        <v>315508</v>
      </c>
    </row>
    <row r="16" spans="1:23" ht="27.75" customHeight="1">
      <c r="A16" s="330" t="s">
        <v>276</v>
      </c>
      <c r="B16" s="239">
        <f>SUM(B14:B15)</f>
        <v>657610</v>
      </c>
      <c r="C16" s="239">
        <f aca="true" t="shared" si="3" ref="C16:W16">SUM(C14:C15)</f>
        <v>860000</v>
      </c>
      <c r="D16" s="239">
        <f t="shared" si="3"/>
        <v>64000</v>
      </c>
      <c r="E16" s="239">
        <f t="shared" si="3"/>
        <v>12100</v>
      </c>
      <c r="F16" s="239">
        <f t="shared" si="3"/>
        <v>887979</v>
      </c>
      <c r="G16" s="239">
        <f t="shared" si="3"/>
        <v>103660</v>
      </c>
      <c r="H16" s="239">
        <f t="shared" si="3"/>
        <v>65177</v>
      </c>
      <c r="I16" s="239">
        <f t="shared" si="3"/>
        <v>199311</v>
      </c>
      <c r="J16" s="239">
        <f t="shared" si="3"/>
        <v>182626</v>
      </c>
      <c r="K16" s="239">
        <f t="shared" si="3"/>
        <v>8947</v>
      </c>
      <c r="L16" s="239">
        <f t="shared" si="3"/>
        <v>50956</v>
      </c>
      <c r="M16" s="239">
        <f t="shared" si="3"/>
        <v>170792</v>
      </c>
      <c r="N16" s="239">
        <f t="shared" si="3"/>
        <v>1567</v>
      </c>
      <c r="O16" s="239">
        <f t="shared" si="3"/>
        <v>515</v>
      </c>
      <c r="P16" s="239">
        <f t="shared" si="3"/>
        <v>530247</v>
      </c>
      <c r="Q16" s="239">
        <f t="shared" si="3"/>
        <v>0</v>
      </c>
      <c r="R16" s="239">
        <f t="shared" si="3"/>
        <v>61324</v>
      </c>
      <c r="S16" s="239">
        <f t="shared" si="3"/>
        <v>50930</v>
      </c>
      <c r="T16" s="239">
        <f t="shared" si="3"/>
        <v>22557</v>
      </c>
      <c r="U16" s="239">
        <f t="shared" si="3"/>
        <v>0</v>
      </c>
      <c r="V16" s="239">
        <f t="shared" si="3"/>
        <v>182179</v>
      </c>
      <c r="W16" s="242">
        <f t="shared" si="3"/>
        <v>4112477</v>
      </c>
    </row>
    <row r="17" spans="1:23" ht="40.5">
      <c r="A17" s="327" t="s">
        <v>252</v>
      </c>
      <c r="B17" s="328">
        <f>SUM(B9+B13)</f>
        <v>321318</v>
      </c>
      <c r="C17" s="328">
        <f aca="true" t="shared" si="4" ref="C17:V17">SUM(C9+C13)</f>
        <v>0</v>
      </c>
      <c r="D17" s="328">
        <f t="shared" si="4"/>
        <v>64000</v>
      </c>
      <c r="E17" s="328">
        <f t="shared" si="4"/>
        <v>5100</v>
      </c>
      <c r="F17" s="328">
        <f t="shared" si="4"/>
        <v>768605</v>
      </c>
      <c r="G17" s="328">
        <f t="shared" si="4"/>
        <v>103660</v>
      </c>
      <c r="H17" s="328">
        <f t="shared" si="4"/>
        <v>65177</v>
      </c>
      <c r="I17" s="328">
        <f t="shared" si="4"/>
        <v>19811</v>
      </c>
      <c r="J17" s="328">
        <f t="shared" si="4"/>
        <v>102208</v>
      </c>
      <c r="K17" s="328">
        <f t="shared" si="4"/>
        <v>0</v>
      </c>
      <c r="L17" s="328">
        <f t="shared" si="4"/>
        <v>0</v>
      </c>
      <c r="M17" s="328">
        <f t="shared" si="4"/>
        <v>0</v>
      </c>
      <c r="N17" s="328">
        <f t="shared" si="4"/>
        <v>0</v>
      </c>
      <c r="O17" s="328">
        <f t="shared" si="4"/>
        <v>515</v>
      </c>
      <c r="P17" s="328">
        <f t="shared" si="4"/>
        <v>0</v>
      </c>
      <c r="Q17" s="328">
        <f t="shared" si="4"/>
        <v>0</v>
      </c>
      <c r="R17" s="328">
        <f t="shared" si="4"/>
        <v>0</v>
      </c>
      <c r="S17" s="328">
        <f t="shared" si="4"/>
        <v>3878</v>
      </c>
      <c r="T17" s="328">
        <f t="shared" si="4"/>
        <v>1202</v>
      </c>
      <c r="U17" s="328">
        <f t="shared" si="4"/>
        <v>0</v>
      </c>
      <c r="V17" s="328">
        <f t="shared" si="4"/>
        <v>0</v>
      </c>
      <c r="W17" s="329">
        <f>SUM(B17:V17)</f>
        <v>1455474</v>
      </c>
    </row>
    <row r="18" spans="1:23" ht="41.25" thickBot="1">
      <c r="A18" s="278" t="s">
        <v>258</v>
      </c>
      <c r="B18" s="280">
        <f>B16-B17</f>
        <v>336292</v>
      </c>
      <c r="C18" s="280">
        <f aca="true" t="shared" si="5" ref="C18:W18">C16-C17</f>
        <v>860000</v>
      </c>
      <c r="D18" s="280">
        <f t="shared" si="5"/>
        <v>0</v>
      </c>
      <c r="E18" s="280">
        <f t="shared" si="5"/>
        <v>7000</v>
      </c>
      <c r="F18" s="280">
        <f t="shared" si="5"/>
        <v>119374</v>
      </c>
      <c r="G18" s="280">
        <f t="shared" si="5"/>
        <v>0</v>
      </c>
      <c r="H18" s="280">
        <f t="shared" si="5"/>
        <v>0</v>
      </c>
      <c r="I18" s="280">
        <f t="shared" si="5"/>
        <v>179500</v>
      </c>
      <c r="J18" s="280">
        <f t="shared" si="5"/>
        <v>80418</v>
      </c>
      <c r="K18" s="280">
        <f t="shared" si="5"/>
        <v>8947</v>
      </c>
      <c r="L18" s="280">
        <f t="shared" si="5"/>
        <v>50956</v>
      </c>
      <c r="M18" s="280">
        <f t="shared" si="5"/>
        <v>170792</v>
      </c>
      <c r="N18" s="280">
        <f t="shared" si="5"/>
        <v>1567</v>
      </c>
      <c r="O18" s="280">
        <f t="shared" si="5"/>
        <v>0</v>
      </c>
      <c r="P18" s="280">
        <f t="shared" si="5"/>
        <v>530247</v>
      </c>
      <c r="Q18" s="280">
        <f t="shared" si="5"/>
        <v>0</v>
      </c>
      <c r="R18" s="280">
        <f t="shared" si="5"/>
        <v>61324</v>
      </c>
      <c r="S18" s="280">
        <f t="shared" si="5"/>
        <v>47052</v>
      </c>
      <c r="T18" s="280">
        <f t="shared" si="5"/>
        <v>21355</v>
      </c>
      <c r="U18" s="280">
        <f t="shared" si="5"/>
        <v>0</v>
      </c>
      <c r="V18" s="280">
        <f t="shared" si="5"/>
        <v>182179</v>
      </c>
      <c r="W18" s="476">
        <f t="shared" si="5"/>
        <v>2657003</v>
      </c>
    </row>
    <row r="21" spans="3:23" ht="13.5"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</row>
    <row r="23" spans="3:23" ht="13.5"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</row>
  </sheetData>
  <sheetProtection/>
  <mergeCells count="18">
    <mergeCell ref="W1:W4"/>
    <mergeCell ref="U2:V2"/>
    <mergeCell ref="U3:U4"/>
    <mergeCell ref="V3:V4"/>
    <mergeCell ref="A1:A4"/>
    <mergeCell ref="P3:Q3"/>
    <mergeCell ref="S3:T3"/>
    <mergeCell ref="S2:T2"/>
    <mergeCell ref="B2:K2"/>
    <mergeCell ref="L2:Q2"/>
    <mergeCell ref="B1:Q1"/>
    <mergeCell ref="R1:V1"/>
    <mergeCell ref="B3:B4"/>
    <mergeCell ref="R2:R4"/>
    <mergeCell ref="C3:E3"/>
    <mergeCell ref="J3:K3"/>
    <mergeCell ref="L3:N3"/>
    <mergeCell ref="F3:I3"/>
  </mergeCells>
  <printOptions/>
  <pageMargins left="0.1968503937007874" right="0.2362204724409449" top="0.7874015748031497" bottom="0.2755905511811024" header="0.1968503937007874" footer="0.1968503937007874"/>
  <pageSetup horizontalDpi="600" verticalDpi="600" orientation="landscape" paperSize="9" scale="85" r:id="rId1"/>
  <headerFooter>
    <oddHeader>&amp;C&amp;"Book Antiqua,Félkövér"&amp;11Keszthely Város Önkormányzata
2013. évi költségvetési bevételei
főbb jogcím-csoportonként&amp;R&amp;"Book Antiqua,Félkövér"4. sz. melléklet
ezer Ft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B13">
      <selection activeCell="I45" sqref="I45"/>
    </sheetView>
  </sheetViews>
  <sheetFormatPr defaultColWidth="9.140625" defaultRowHeight="12.75"/>
  <cols>
    <col min="1" max="1" width="18.421875" style="1" customWidth="1"/>
    <col min="2" max="2" width="8.140625" style="88" customWidth="1"/>
    <col min="3" max="3" width="7.00390625" style="89" bestFit="1" customWidth="1"/>
    <col min="4" max="4" width="7.00390625" style="1" bestFit="1" customWidth="1"/>
    <col min="5" max="5" width="8.00390625" style="90" bestFit="1" customWidth="1"/>
    <col min="6" max="6" width="8.00390625" style="1" customWidth="1"/>
    <col min="7" max="7" width="7.57421875" style="1" customWidth="1"/>
    <col min="8" max="8" width="6.57421875" style="1" customWidth="1"/>
    <col min="9" max="9" width="7.57421875" style="1" customWidth="1"/>
    <col min="10" max="10" width="6.8515625" style="1" customWidth="1"/>
    <col min="11" max="11" width="6.421875" style="1" customWidth="1"/>
    <col min="12" max="12" width="7.57421875" style="1" customWidth="1"/>
    <col min="13" max="13" width="6.7109375" style="1" customWidth="1"/>
    <col min="14" max="15" width="7.00390625" style="1" customWidth="1"/>
    <col min="16" max="16" width="7.57421875" style="1" customWidth="1"/>
    <col min="17" max="17" width="6.57421875" style="1" customWidth="1"/>
    <col min="18" max="18" width="7.00390625" style="1" bestFit="1" customWidth="1"/>
    <col min="19" max="19" width="5.7109375" style="1" bestFit="1" customWidth="1"/>
    <col min="20" max="20" width="7.00390625" style="1" bestFit="1" customWidth="1"/>
    <col min="21" max="21" width="5.7109375" style="1" bestFit="1" customWidth="1"/>
    <col min="22" max="22" width="7.00390625" style="1" bestFit="1" customWidth="1"/>
    <col min="23" max="23" width="9.28125" style="1" customWidth="1"/>
    <col min="24" max="16384" width="9.140625" style="1" customWidth="1"/>
  </cols>
  <sheetData>
    <row r="1" spans="1:23" ht="14.25" customHeight="1">
      <c r="A1" s="697" t="s">
        <v>31</v>
      </c>
      <c r="B1" s="676" t="s">
        <v>22</v>
      </c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  <c r="O1" s="677"/>
      <c r="P1" s="677"/>
      <c r="Q1" s="677"/>
      <c r="R1" s="706"/>
      <c r="S1" s="707" t="s">
        <v>107</v>
      </c>
      <c r="T1" s="708"/>
      <c r="U1" s="708"/>
      <c r="V1" s="709"/>
      <c r="W1" s="688" t="s">
        <v>112</v>
      </c>
    </row>
    <row r="2" spans="1:23" ht="26.25" customHeight="1">
      <c r="A2" s="698"/>
      <c r="B2" s="702" t="s">
        <v>2</v>
      </c>
      <c r="C2" s="703"/>
      <c r="D2" s="703"/>
      <c r="E2" s="703"/>
      <c r="F2" s="703"/>
      <c r="G2" s="703"/>
      <c r="H2" s="703"/>
      <c r="I2" s="703"/>
      <c r="J2" s="703"/>
      <c r="K2" s="704"/>
      <c r="L2" s="705" t="s">
        <v>3</v>
      </c>
      <c r="M2" s="705"/>
      <c r="N2" s="705"/>
      <c r="O2" s="705"/>
      <c r="P2" s="705"/>
      <c r="Q2" s="692"/>
      <c r="R2" s="682" t="s">
        <v>99</v>
      </c>
      <c r="S2" s="691" t="s">
        <v>179</v>
      </c>
      <c r="T2" s="692"/>
      <c r="U2" s="691" t="s">
        <v>105</v>
      </c>
      <c r="V2" s="692"/>
      <c r="W2" s="689"/>
    </row>
    <row r="3" spans="1:23" ht="45.75" customHeight="1">
      <c r="A3" s="698"/>
      <c r="B3" s="681" t="s">
        <v>100</v>
      </c>
      <c r="C3" s="684" t="s">
        <v>62</v>
      </c>
      <c r="D3" s="681"/>
      <c r="E3" s="681"/>
      <c r="F3" s="685" t="s">
        <v>407</v>
      </c>
      <c r="G3" s="687"/>
      <c r="H3" s="687"/>
      <c r="I3" s="686"/>
      <c r="J3" s="685" t="s">
        <v>92</v>
      </c>
      <c r="K3" s="686"/>
      <c r="L3" s="685" t="s">
        <v>93</v>
      </c>
      <c r="M3" s="687"/>
      <c r="N3" s="687"/>
      <c r="O3" s="97" t="s">
        <v>413</v>
      </c>
      <c r="P3" s="685" t="s">
        <v>178</v>
      </c>
      <c r="Q3" s="686"/>
      <c r="R3" s="682"/>
      <c r="S3" s="700" t="s">
        <v>106</v>
      </c>
      <c r="T3" s="701"/>
      <c r="U3" s="693" t="s">
        <v>97</v>
      </c>
      <c r="V3" s="695" t="s">
        <v>185</v>
      </c>
      <c r="W3" s="689"/>
    </row>
    <row r="4" spans="1:23" ht="76.5" customHeight="1">
      <c r="A4" s="699"/>
      <c r="B4" s="682"/>
      <c r="C4" s="76" t="s">
        <v>64</v>
      </c>
      <c r="D4" s="76" t="s">
        <v>437</v>
      </c>
      <c r="E4" s="76" t="s">
        <v>438</v>
      </c>
      <c r="F4" s="76" t="s">
        <v>192</v>
      </c>
      <c r="G4" s="76" t="s">
        <v>94</v>
      </c>
      <c r="H4" s="77" t="s">
        <v>439</v>
      </c>
      <c r="I4" s="77" t="s">
        <v>298</v>
      </c>
      <c r="J4" s="78" t="s">
        <v>11</v>
      </c>
      <c r="K4" s="79" t="s">
        <v>5</v>
      </c>
      <c r="L4" s="76" t="s">
        <v>101</v>
      </c>
      <c r="M4" s="76" t="s">
        <v>440</v>
      </c>
      <c r="N4" s="76" t="s">
        <v>441</v>
      </c>
      <c r="O4" s="77" t="s">
        <v>299</v>
      </c>
      <c r="P4" s="77" t="s">
        <v>102</v>
      </c>
      <c r="Q4" s="78" t="s">
        <v>103</v>
      </c>
      <c r="R4" s="683"/>
      <c r="S4" s="80" t="s">
        <v>95</v>
      </c>
      <c r="T4" s="76" t="s">
        <v>96</v>
      </c>
      <c r="U4" s="694"/>
      <c r="V4" s="696"/>
      <c r="W4" s="690"/>
    </row>
    <row r="5" spans="1:23" ht="14.25" thickBot="1">
      <c r="A5" s="81">
        <v>1</v>
      </c>
      <c r="B5" s="82">
        <v>2</v>
      </c>
      <c r="C5" s="82">
        <v>3</v>
      </c>
      <c r="D5" s="83">
        <v>4</v>
      </c>
      <c r="E5" s="82">
        <v>5</v>
      </c>
      <c r="F5" s="82">
        <v>6</v>
      </c>
      <c r="G5" s="82">
        <v>7</v>
      </c>
      <c r="H5" s="82">
        <v>8</v>
      </c>
      <c r="I5" s="82">
        <v>9</v>
      </c>
      <c r="J5" s="82">
        <v>10</v>
      </c>
      <c r="K5" s="82">
        <v>11</v>
      </c>
      <c r="L5" s="82">
        <v>12</v>
      </c>
      <c r="M5" s="82">
        <v>13</v>
      </c>
      <c r="N5" s="82">
        <v>14</v>
      </c>
      <c r="O5" s="82">
        <v>15</v>
      </c>
      <c r="P5" s="82">
        <v>16</v>
      </c>
      <c r="Q5" s="82">
        <v>17</v>
      </c>
      <c r="R5" s="84">
        <v>18</v>
      </c>
      <c r="S5" s="84">
        <v>19</v>
      </c>
      <c r="T5" s="84">
        <v>20</v>
      </c>
      <c r="U5" s="82">
        <v>21</v>
      </c>
      <c r="V5" s="84">
        <v>22</v>
      </c>
      <c r="W5" s="85">
        <v>23</v>
      </c>
    </row>
    <row r="6" spans="1:23" ht="25.5">
      <c r="A6" s="240" t="s">
        <v>108</v>
      </c>
      <c r="B6" s="169">
        <v>200</v>
      </c>
      <c r="C6" s="169"/>
      <c r="D6" s="169"/>
      <c r="E6" s="169"/>
      <c r="F6" s="169"/>
      <c r="G6" s="169"/>
      <c r="H6" s="169"/>
      <c r="I6" s="169"/>
      <c r="J6" s="169">
        <v>1905</v>
      </c>
      <c r="K6" s="169"/>
      <c r="L6" s="169"/>
      <c r="M6" s="169"/>
      <c r="N6" s="169"/>
      <c r="O6" s="169"/>
      <c r="P6" s="169">
        <v>529018</v>
      </c>
      <c r="Q6" s="169"/>
      <c r="R6" s="169"/>
      <c r="S6" s="169"/>
      <c r="T6" s="169">
        <v>1170</v>
      </c>
      <c r="U6" s="169"/>
      <c r="V6" s="169"/>
      <c r="W6" s="538">
        <f aca="true" t="shared" si="0" ref="W6:W41">SUM(B6:V6)</f>
        <v>532293</v>
      </c>
    </row>
    <row r="7" spans="1:23" ht="15">
      <c r="A7" s="237" t="s">
        <v>277</v>
      </c>
      <c r="B7" s="170">
        <v>31752</v>
      </c>
      <c r="C7" s="170"/>
      <c r="D7" s="170"/>
      <c r="E7" s="170"/>
      <c r="F7" s="170"/>
      <c r="G7" s="170"/>
      <c r="H7" s="170"/>
      <c r="I7" s="170"/>
      <c r="J7" s="170">
        <v>-1905</v>
      </c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95">
        <f t="shared" si="0"/>
        <v>29847</v>
      </c>
    </row>
    <row r="8" spans="1:23" ht="15">
      <c r="A8" s="237" t="s">
        <v>548</v>
      </c>
      <c r="B8" s="170">
        <f>SUM(B6:B7)</f>
        <v>31952</v>
      </c>
      <c r="C8" s="170"/>
      <c r="D8" s="170"/>
      <c r="E8" s="170"/>
      <c r="F8" s="170"/>
      <c r="G8" s="170"/>
      <c r="H8" s="170"/>
      <c r="I8" s="170"/>
      <c r="J8" s="170">
        <f>SUM(J6:J7)</f>
        <v>0</v>
      </c>
      <c r="K8" s="170"/>
      <c r="L8" s="170"/>
      <c r="M8" s="170"/>
      <c r="N8" s="170"/>
      <c r="O8" s="170"/>
      <c r="P8" s="170">
        <f>SUM(P6:P7)</f>
        <v>529018</v>
      </c>
      <c r="Q8" s="170"/>
      <c r="R8" s="170"/>
      <c r="S8" s="170"/>
      <c r="T8" s="170">
        <f>SUM(T6:T7)</f>
        <v>1170</v>
      </c>
      <c r="U8" s="170"/>
      <c r="V8" s="170"/>
      <c r="W8" s="331">
        <f t="shared" si="0"/>
        <v>562140</v>
      </c>
    </row>
    <row r="9" spans="1:23" ht="15">
      <c r="A9" s="91" t="s">
        <v>194</v>
      </c>
      <c r="B9" s="170">
        <v>5080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95">
        <f t="shared" si="0"/>
        <v>5080</v>
      </c>
    </row>
    <row r="10" spans="1:23" ht="25.5">
      <c r="A10" s="91" t="s">
        <v>547</v>
      </c>
      <c r="B10" s="170">
        <v>56425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95">
        <f t="shared" si="0"/>
        <v>56425</v>
      </c>
    </row>
    <row r="11" spans="1:23" ht="15">
      <c r="A11" s="237" t="s">
        <v>548</v>
      </c>
      <c r="B11" s="170">
        <v>56425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95">
        <f t="shared" si="0"/>
        <v>56425</v>
      </c>
    </row>
    <row r="12" spans="1:23" ht="25.5">
      <c r="A12" s="91" t="s">
        <v>189</v>
      </c>
      <c r="B12" s="170">
        <v>87237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95">
        <f t="shared" si="0"/>
        <v>87237</v>
      </c>
    </row>
    <row r="13" spans="1:23" ht="15">
      <c r="A13" s="237" t="s">
        <v>277</v>
      </c>
      <c r="B13" s="170">
        <v>69326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95">
        <f t="shared" si="0"/>
        <v>69326</v>
      </c>
    </row>
    <row r="14" spans="1:23" ht="15">
      <c r="A14" s="237" t="s">
        <v>548</v>
      </c>
      <c r="B14" s="170">
        <f>SUM(B12:B13)</f>
        <v>156563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95">
        <f t="shared" si="0"/>
        <v>156563</v>
      </c>
    </row>
    <row r="15" spans="1:23" ht="15">
      <c r="A15" s="91" t="s">
        <v>197</v>
      </c>
      <c r="B15" s="170">
        <v>10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95">
        <f t="shared" si="0"/>
        <v>10</v>
      </c>
    </row>
    <row r="16" spans="1:23" ht="15">
      <c r="A16" s="91" t="s">
        <v>186</v>
      </c>
      <c r="B16" s="170">
        <v>470</v>
      </c>
      <c r="C16" s="170"/>
      <c r="D16" s="170"/>
      <c r="E16" s="170"/>
      <c r="F16" s="170"/>
      <c r="G16" s="170"/>
      <c r="H16" s="170"/>
      <c r="I16" s="170"/>
      <c r="J16" s="170">
        <v>47416</v>
      </c>
      <c r="K16" s="170">
        <v>8500</v>
      </c>
      <c r="L16" s="170"/>
      <c r="M16" s="170"/>
      <c r="N16" s="170"/>
      <c r="O16" s="170"/>
      <c r="P16" s="170"/>
      <c r="Q16" s="170"/>
      <c r="R16" s="170">
        <v>49324</v>
      </c>
      <c r="S16" s="170">
        <v>3897</v>
      </c>
      <c r="T16" s="170">
        <v>17117</v>
      </c>
      <c r="U16" s="170"/>
      <c r="V16" s="170"/>
      <c r="W16" s="95">
        <f t="shared" si="0"/>
        <v>126724</v>
      </c>
    </row>
    <row r="17" spans="1:23" ht="15">
      <c r="A17" s="237" t="s">
        <v>277</v>
      </c>
      <c r="B17" s="170">
        <v>676</v>
      </c>
      <c r="C17" s="170"/>
      <c r="D17" s="170"/>
      <c r="E17" s="170"/>
      <c r="F17" s="170"/>
      <c r="G17" s="170"/>
      <c r="H17" s="170"/>
      <c r="I17" s="170"/>
      <c r="J17" s="170">
        <v>2089</v>
      </c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95">
        <f t="shared" si="0"/>
        <v>2765</v>
      </c>
    </row>
    <row r="18" spans="1:23" ht="15">
      <c r="A18" s="237" t="s">
        <v>548</v>
      </c>
      <c r="B18" s="170">
        <f>SUM(B16:B17)</f>
        <v>1146</v>
      </c>
      <c r="C18" s="170"/>
      <c r="D18" s="170"/>
      <c r="E18" s="170"/>
      <c r="F18" s="170"/>
      <c r="G18" s="170"/>
      <c r="H18" s="170"/>
      <c r="I18" s="170"/>
      <c r="J18" s="170">
        <f>SUM(J16:J17)</f>
        <v>49505</v>
      </c>
      <c r="K18" s="170">
        <f>SUM(K16:K17)</f>
        <v>8500</v>
      </c>
      <c r="L18" s="170"/>
      <c r="M18" s="170"/>
      <c r="N18" s="170"/>
      <c r="O18" s="170"/>
      <c r="P18" s="170"/>
      <c r="Q18" s="170"/>
      <c r="R18" s="170">
        <f>SUM(R16:R17)</f>
        <v>49324</v>
      </c>
      <c r="S18" s="170">
        <f>SUM(S16:S17)</f>
        <v>3897</v>
      </c>
      <c r="T18" s="170">
        <f>SUM(T16:T17)</f>
        <v>17117</v>
      </c>
      <c r="U18" s="170"/>
      <c r="V18" s="170"/>
      <c r="W18" s="95">
        <f t="shared" si="0"/>
        <v>129489</v>
      </c>
    </row>
    <row r="19" spans="1:23" ht="15">
      <c r="A19" s="237" t="s">
        <v>253</v>
      </c>
      <c r="B19" s="170"/>
      <c r="C19" s="170"/>
      <c r="D19" s="170"/>
      <c r="E19" s="170"/>
      <c r="F19" s="170"/>
      <c r="G19" s="170"/>
      <c r="H19" s="170"/>
      <c r="I19" s="170"/>
      <c r="J19" s="170">
        <v>14660</v>
      </c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95">
        <f t="shared" si="0"/>
        <v>14660</v>
      </c>
    </row>
    <row r="20" spans="1:23" ht="15">
      <c r="A20" s="91" t="s">
        <v>195</v>
      </c>
      <c r="B20" s="170"/>
      <c r="C20" s="170"/>
      <c r="D20" s="170"/>
      <c r="E20" s="170">
        <v>1500</v>
      </c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95">
        <f t="shared" si="0"/>
        <v>1500</v>
      </c>
    </row>
    <row r="21" spans="1:23" ht="15">
      <c r="A21" s="237" t="s">
        <v>253</v>
      </c>
      <c r="B21" s="170"/>
      <c r="C21" s="170"/>
      <c r="D21" s="170"/>
      <c r="E21" s="170">
        <v>1500</v>
      </c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95">
        <f t="shared" si="0"/>
        <v>1500</v>
      </c>
    </row>
    <row r="22" spans="1:23" ht="25.5">
      <c r="A22" s="104" t="s">
        <v>191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>
        <v>43900</v>
      </c>
      <c r="M22" s="170">
        <v>238184</v>
      </c>
      <c r="N22" s="170"/>
      <c r="O22" s="170"/>
      <c r="P22" s="170"/>
      <c r="Q22" s="170"/>
      <c r="R22" s="170"/>
      <c r="S22" s="170"/>
      <c r="T22" s="170"/>
      <c r="U22" s="170"/>
      <c r="V22" s="170"/>
      <c r="W22" s="95">
        <f t="shared" si="0"/>
        <v>282084</v>
      </c>
    </row>
    <row r="23" spans="1:23" ht="15">
      <c r="A23" s="237" t="s">
        <v>277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>
        <v>-67392</v>
      </c>
      <c r="N23" s="170"/>
      <c r="O23" s="170"/>
      <c r="P23" s="170"/>
      <c r="Q23" s="170"/>
      <c r="R23" s="170"/>
      <c r="S23" s="170"/>
      <c r="T23" s="170"/>
      <c r="U23" s="170"/>
      <c r="V23" s="170"/>
      <c r="W23" s="95">
        <f t="shared" si="0"/>
        <v>-67392</v>
      </c>
    </row>
    <row r="24" spans="1:23" ht="15">
      <c r="A24" s="237" t="s">
        <v>548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>
        <f>SUM(L22:L23)</f>
        <v>43900</v>
      </c>
      <c r="M24" s="170">
        <f>SUM(M22:M23)</f>
        <v>170792</v>
      </c>
      <c r="N24" s="170"/>
      <c r="O24" s="170"/>
      <c r="P24" s="170"/>
      <c r="Q24" s="170"/>
      <c r="R24" s="170"/>
      <c r="S24" s="170"/>
      <c r="T24" s="170"/>
      <c r="U24" s="170"/>
      <c r="V24" s="170"/>
      <c r="W24" s="95">
        <f t="shared" si="0"/>
        <v>214692</v>
      </c>
    </row>
    <row r="25" spans="1:23" ht="15">
      <c r="A25" s="91" t="s">
        <v>109</v>
      </c>
      <c r="B25" s="170">
        <v>123462</v>
      </c>
      <c r="C25" s="170">
        <v>860000</v>
      </c>
      <c r="D25" s="170">
        <v>64000</v>
      </c>
      <c r="E25" s="170">
        <v>7000</v>
      </c>
      <c r="F25" s="170">
        <v>840762</v>
      </c>
      <c r="G25" s="170">
        <v>90116</v>
      </c>
      <c r="H25" s="170"/>
      <c r="I25" s="170">
        <v>11215</v>
      </c>
      <c r="J25" s="170"/>
      <c r="K25" s="170"/>
      <c r="L25" s="170">
        <v>7056</v>
      </c>
      <c r="M25" s="170"/>
      <c r="N25" s="170">
        <v>1567</v>
      </c>
      <c r="O25" s="170">
        <v>289</v>
      </c>
      <c r="P25" s="170"/>
      <c r="Q25" s="170"/>
      <c r="R25" s="170"/>
      <c r="S25" s="170"/>
      <c r="T25" s="170"/>
      <c r="U25" s="170"/>
      <c r="V25" s="170"/>
      <c r="W25" s="95">
        <f t="shared" si="0"/>
        <v>2005467</v>
      </c>
    </row>
    <row r="26" spans="1:23" ht="15">
      <c r="A26" s="237" t="s">
        <v>277</v>
      </c>
      <c r="B26" s="170">
        <v>-123462</v>
      </c>
      <c r="C26" s="170"/>
      <c r="D26" s="170"/>
      <c r="E26" s="170"/>
      <c r="F26" s="170">
        <v>47217</v>
      </c>
      <c r="G26" s="170">
        <v>13544</v>
      </c>
      <c r="H26" s="170">
        <v>65177</v>
      </c>
      <c r="I26" s="170">
        <v>188096</v>
      </c>
      <c r="J26" s="170"/>
      <c r="K26" s="170"/>
      <c r="L26" s="170"/>
      <c r="M26" s="170"/>
      <c r="N26" s="170"/>
      <c r="O26" s="170">
        <v>226</v>
      </c>
      <c r="P26" s="170"/>
      <c r="Q26" s="170"/>
      <c r="R26" s="170"/>
      <c r="S26" s="170"/>
      <c r="T26" s="170"/>
      <c r="U26" s="170"/>
      <c r="V26" s="170"/>
      <c r="W26" s="95">
        <f t="shared" si="0"/>
        <v>190798</v>
      </c>
    </row>
    <row r="27" spans="1:23" ht="15">
      <c r="A27" s="237" t="s">
        <v>548</v>
      </c>
      <c r="B27" s="170">
        <f>SUM(B25:B26)</f>
        <v>0</v>
      </c>
      <c r="C27" s="170">
        <f>SUM(C25:C26)</f>
        <v>860000</v>
      </c>
      <c r="D27" s="170">
        <f aca="true" t="shared" si="1" ref="D27:L27">SUM(D25:D26)</f>
        <v>64000</v>
      </c>
      <c r="E27" s="170">
        <f t="shared" si="1"/>
        <v>7000</v>
      </c>
      <c r="F27" s="170">
        <f t="shared" si="1"/>
        <v>887979</v>
      </c>
      <c r="G27" s="170">
        <f t="shared" si="1"/>
        <v>103660</v>
      </c>
      <c r="H27" s="170">
        <f t="shared" si="1"/>
        <v>65177</v>
      </c>
      <c r="I27" s="170">
        <f t="shared" si="1"/>
        <v>199311</v>
      </c>
      <c r="J27" s="170"/>
      <c r="K27" s="170"/>
      <c r="L27" s="170">
        <f t="shared" si="1"/>
        <v>7056</v>
      </c>
      <c r="M27" s="170">
        <f>SUM(M25:M26)</f>
        <v>0</v>
      </c>
      <c r="N27" s="170">
        <f>SUM(N25:N26)</f>
        <v>1567</v>
      </c>
      <c r="O27" s="170">
        <f>SUM(O25:O26)</f>
        <v>515</v>
      </c>
      <c r="P27" s="170"/>
      <c r="Q27" s="170"/>
      <c r="R27" s="170"/>
      <c r="S27" s="170"/>
      <c r="T27" s="170"/>
      <c r="U27" s="170"/>
      <c r="V27" s="170"/>
      <c r="W27" s="95">
        <f t="shared" si="0"/>
        <v>2196265</v>
      </c>
    </row>
    <row r="28" spans="1:23" ht="15">
      <c r="A28" s="237" t="s">
        <v>253</v>
      </c>
      <c r="B28" s="170"/>
      <c r="C28" s="170"/>
      <c r="D28" s="170">
        <v>64000</v>
      </c>
      <c r="E28" s="170"/>
      <c r="F28" s="170">
        <v>768605</v>
      </c>
      <c r="G28" s="170">
        <v>103660</v>
      </c>
      <c r="H28" s="170">
        <v>65177</v>
      </c>
      <c r="I28" s="170">
        <v>19811</v>
      </c>
      <c r="J28" s="170"/>
      <c r="K28" s="170"/>
      <c r="L28" s="170"/>
      <c r="M28" s="170"/>
      <c r="N28" s="170"/>
      <c r="O28" s="170">
        <v>515</v>
      </c>
      <c r="P28" s="170"/>
      <c r="Q28" s="170"/>
      <c r="R28" s="170"/>
      <c r="S28" s="170"/>
      <c r="T28" s="170"/>
      <c r="U28" s="170"/>
      <c r="V28" s="170"/>
      <c r="W28" s="95">
        <f t="shared" si="0"/>
        <v>1021768</v>
      </c>
    </row>
    <row r="29" spans="1:23" ht="15">
      <c r="A29" s="91" t="s">
        <v>110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>
        <v>182179</v>
      </c>
      <c r="W29" s="95">
        <f t="shared" si="0"/>
        <v>182179</v>
      </c>
    </row>
    <row r="30" spans="1:23" ht="15">
      <c r="A30" s="237" t="s">
        <v>277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95">
        <f t="shared" si="0"/>
        <v>0</v>
      </c>
    </row>
    <row r="31" spans="1:23" ht="15.75" thickBot="1">
      <c r="A31" s="663" t="s">
        <v>548</v>
      </c>
      <c r="B31" s="429"/>
      <c r="C31" s="429"/>
      <c r="D31" s="429"/>
      <c r="E31" s="429"/>
      <c r="F31" s="429"/>
      <c r="G31" s="429"/>
      <c r="H31" s="429"/>
      <c r="I31" s="429"/>
      <c r="J31" s="429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>
        <f>SUM(V29:V30)</f>
        <v>182179</v>
      </c>
      <c r="W31" s="251">
        <f t="shared" si="0"/>
        <v>182179</v>
      </c>
    </row>
    <row r="32" spans="1:23" ht="15">
      <c r="A32" s="240" t="s">
        <v>362</v>
      </c>
      <c r="B32" s="169"/>
      <c r="C32" s="169"/>
      <c r="D32" s="169"/>
      <c r="E32" s="169"/>
      <c r="F32" s="169"/>
      <c r="G32" s="169"/>
      <c r="H32" s="169"/>
      <c r="I32" s="169"/>
      <c r="J32" s="169">
        <v>500</v>
      </c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241">
        <f t="shared" si="0"/>
        <v>500</v>
      </c>
    </row>
    <row r="33" spans="1:23" ht="15">
      <c r="A33" s="237" t="s">
        <v>277</v>
      </c>
      <c r="B33" s="170"/>
      <c r="C33" s="170"/>
      <c r="D33" s="170"/>
      <c r="E33" s="170"/>
      <c r="F33" s="170"/>
      <c r="G33" s="170"/>
      <c r="H33" s="170"/>
      <c r="I33" s="170"/>
      <c r="J33" s="170">
        <v>1000</v>
      </c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95">
        <f t="shared" si="0"/>
        <v>1000</v>
      </c>
    </row>
    <row r="34" spans="1:23" ht="15">
      <c r="A34" s="660" t="s">
        <v>548</v>
      </c>
      <c r="B34" s="661"/>
      <c r="C34" s="661"/>
      <c r="D34" s="661"/>
      <c r="E34" s="661"/>
      <c r="F34" s="661"/>
      <c r="G34" s="661"/>
      <c r="H34" s="661"/>
      <c r="I34" s="661"/>
      <c r="J34" s="661">
        <f>SUM(J32:J33)</f>
        <v>1500</v>
      </c>
      <c r="K34" s="661"/>
      <c r="L34" s="661"/>
      <c r="M34" s="661"/>
      <c r="N34" s="661"/>
      <c r="O34" s="661"/>
      <c r="P34" s="661"/>
      <c r="Q34" s="661"/>
      <c r="R34" s="661"/>
      <c r="S34" s="661"/>
      <c r="T34" s="661"/>
      <c r="U34" s="661"/>
      <c r="V34" s="661"/>
      <c r="W34" s="662">
        <f t="shared" si="0"/>
        <v>1500</v>
      </c>
    </row>
    <row r="35" spans="1:23" ht="25.5">
      <c r="A35" s="104" t="s">
        <v>363</v>
      </c>
      <c r="B35" s="171"/>
      <c r="C35" s="171"/>
      <c r="D35" s="171"/>
      <c r="E35" s="171"/>
      <c r="F35" s="171"/>
      <c r="G35" s="171"/>
      <c r="H35" s="171"/>
      <c r="I35" s="171"/>
      <c r="J35" s="171">
        <v>1353</v>
      </c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95">
        <f t="shared" si="0"/>
        <v>1353</v>
      </c>
    </row>
    <row r="36" spans="1:23" ht="15">
      <c r="A36" s="237" t="s">
        <v>277</v>
      </c>
      <c r="B36" s="171"/>
      <c r="C36" s="171"/>
      <c r="D36" s="171"/>
      <c r="E36" s="171"/>
      <c r="F36" s="171"/>
      <c r="G36" s="171"/>
      <c r="H36" s="171"/>
      <c r="I36" s="171"/>
      <c r="J36" s="171">
        <v>807</v>
      </c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95">
        <f t="shared" si="0"/>
        <v>807</v>
      </c>
    </row>
    <row r="37" spans="1:23" ht="15">
      <c r="A37" s="237" t="s">
        <v>548</v>
      </c>
      <c r="B37" s="171"/>
      <c r="C37" s="171"/>
      <c r="D37" s="171"/>
      <c r="E37" s="171"/>
      <c r="F37" s="171"/>
      <c r="G37" s="171"/>
      <c r="H37" s="171"/>
      <c r="I37" s="171"/>
      <c r="J37" s="171">
        <f>SUM(J35:J36)</f>
        <v>2160</v>
      </c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95">
        <f t="shared" si="0"/>
        <v>2160</v>
      </c>
    </row>
    <row r="38" spans="1:23" ht="25.5">
      <c r="A38" s="418" t="s">
        <v>364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>
        <v>10000</v>
      </c>
      <c r="S38" s="170"/>
      <c r="T38" s="170"/>
      <c r="U38" s="170"/>
      <c r="V38" s="170"/>
      <c r="W38" s="331">
        <f t="shared" si="0"/>
        <v>10000</v>
      </c>
    </row>
    <row r="39" spans="1:23" ht="15">
      <c r="A39" s="91" t="s">
        <v>111</v>
      </c>
      <c r="B39" s="171"/>
      <c r="C39" s="214"/>
      <c r="D39" s="171"/>
      <c r="E39" s="214"/>
      <c r="F39" s="171"/>
      <c r="G39" s="171"/>
      <c r="H39" s="171"/>
      <c r="I39" s="171"/>
      <c r="J39" s="171">
        <v>1056</v>
      </c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95">
        <f t="shared" si="0"/>
        <v>1056</v>
      </c>
    </row>
    <row r="40" spans="1:23" ht="15">
      <c r="A40" s="237" t="s">
        <v>277</v>
      </c>
      <c r="B40" s="427"/>
      <c r="C40" s="428"/>
      <c r="D40" s="427"/>
      <c r="E40" s="428"/>
      <c r="F40" s="427"/>
      <c r="G40" s="427"/>
      <c r="H40" s="427"/>
      <c r="I40" s="427"/>
      <c r="J40" s="427">
        <v>654</v>
      </c>
      <c r="K40" s="427"/>
      <c r="L40" s="427"/>
      <c r="M40" s="427"/>
      <c r="N40" s="427"/>
      <c r="O40" s="427"/>
      <c r="P40" s="427"/>
      <c r="Q40" s="427"/>
      <c r="R40" s="427"/>
      <c r="S40" s="427"/>
      <c r="T40" s="427"/>
      <c r="U40" s="427"/>
      <c r="V40" s="427"/>
      <c r="W40" s="95">
        <f t="shared" si="0"/>
        <v>654</v>
      </c>
    </row>
    <row r="41" spans="1:23" ht="15.75" thickBot="1">
      <c r="A41" s="237" t="s">
        <v>548</v>
      </c>
      <c r="B41" s="425"/>
      <c r="C41" s="426"/>
      <c r="D41" s="425"/>
      <c r="E41" s="426"/>
      <c r="F41" s="425"/>
      <c r="G41" s="425"/>
      <c r="H41" s="425"/>
      <c r="I41" s="425"/>
      <c r="J41" s="171">
        <f>SUM(J39:J40)</f>
        <v>1710</v>
      </c>
      <c r="K41" s="425"/>
      <c r="L41" s="425"/>
      <c r="M41" s="425"/>
      <c r="N41" s="425"/>
      <c r="O41" s="425"/>
      <c r="P41" s="425"/>
      <c r="Q41" s="425"/>
      <c r="R41" s="425"/>
      <c r="S41" s="425"/>
      <c r="T41" s="425"/>
      <c r="U41" s="425"/>
      <c r="V41" s="425"/>
      <c r="W41" s="331">
        <f t="shared" si="0"/>
        <v>1710</v>
      </c>
    </row>
    <row r="42" spans="1:23" ht="30">
      <c r="A42" s="235" t="s">
        <v>300</v>
      </c>
      <c r="B42" s="236">
        <f aca="true" t="shared" si="2" ref="B42:W42">SUM(B6+B9+B12+B15+B16+B20+B22+B25+B29+B39+B32+B35+B38)</f>
        <v>216459</v>
      </c>
      <c r="C42" s="236">
        <f t="shared" si="2"/>
        <v>860000</v>
      </c>
      <c r="D42" s="236">
        <f t="shared" si="2"/>
        <v>64000</v>
      </c>
      <c r="E42" s="236">
        <f t="shared" si="2"/>
        <v>8500</v>
      </c>
      <c r="F42" s="236">
        <f t="shared" si="2"/>
        <v>840762</v>
      </c>
      <c r="G42" s="236">
        <f t="shared" si="2"/>
        <v>90116</v>
      </c>
      <c r="H42" s="236">
        <f t="shared" si="2"/>
        <v>0</v>
      </c>
      <c r="I42" s="236">
        <f t="shared" si="2"/>
        <v>11215</v>
      </c>
      <c r="J42" s="236">
        <f t="shared" si="2"/>
        <v>52230</v>
      </c>
      <c r="K42" s="236">
        <f t="shared" si="2"/>
        <v>8500</v>
      </c>
      <c r="L42" s="236">
        <f t="shared" si="2"/>
        <v>50956</v>
      </c>
      <c r="M42" s="236">
        <f t="shared" si="2"/>
        <v>238184</v>
      </c>
      <c r="N42" s="236">
        <f t="shared" si="2"/>
        <v>1567</v>
      </c>
      <c r="O42" s="236">
        <f t="shared" si="2"/>
        <v>289</v>
      </c>
      <c r="P42" s="236">
        <f t="shared" si="2"/>
        <v>529018</v>
      </c>
      <c r="Q42" s="236">
        <f t="shared" si="2"/>
        <v>0</v>
      </c>
      <c r="R42" s="236">
        <f t="shared" si="2"/>
        <v>59324</v>
      </c>
      <c r="S42" s="236">
        <f t="shared" si="2"/>
        <v>3897</v>
      </c>
      <c r="T42" s="236">
        <f t="shared" si="2"/>
        <v>18287</v>
      </c>
      <c r="U42" s="236">
        <f t="shared" si="2"/>
        <v>0</v>
      </c>
      <c r="V42" s="236">
        <f t="shared" si="2"/>
        <v>182179</v>
      </c>
      <c r="W42" s="238">
        <f t="shared" si="2"/>
        <v>3235483</v>
      </c>
    </row>
    <row r="43" spans="1:23" ht="15">
      <c r="A43" s="430" t="s">
        <v>277</v>
      </c>
      <c r="B43" s="239">
        <f>SUM(B17+B26+B30+B36+B33+B40+B23+B13+B7+B10)</f>
        <v>34717</v>
      </c>
      <c r="C43" s="239">
        <f aca="true" t="shared" si="3" ref="C43:W43">SUM(C17+C26+C30+C36+C33+C40+C23+C13+C7+C10)</f>
        <v>0</v>
      </c>
      <c r="D43" s="239">
        <f t="shared" si="3"/>
        <v>0</v>
      </c>
      <c r="E43" s="239">
        <f t="shared" si="3"/>
        <v>0</v>
      </c>
      <c r="F43" s="239">
        <f t="shared" si="3"/>
        <v>47217</v>
      </c>
      <c r="G43" s="239">
        <f t="shared" si="3"/>
        <v>13544</v>
      </c>
      <c r="H43" s="239">
        <f t="shared" si="3"/>
        <v>65177</v>
      </c>
      <c r="I43" s="239">
        <f t="shared" si="3"/>
        <v>188096</v>
      </c>
      <c r="J43" s="239">
        <f t="shared" si="3"/>
        <v>2645</v>
      </c>
      <c r="K43" s="239">
        <f t="shared" si="3"/>
        <v>0</v>
      </c>
      <c r="L43" s="239">
        <f t="shared" si="3"/>
        <v>0</v>
      </c>
      <c r="M43" s="239">
        <f t="shared" si="3"/>
        <v>-67392</v>
      </c>
      <c r="N43" s="239">
        <f t="shared" si="3"/>
        <v>0</v>
      </c>
      <c r="O43" s="239">
        <f t="shared" si="3"/>
        <v>226</v>
      </c>
      <c r="P43" s="239">
        <f t="shared" si="3"/>
        <v>0</v>
      </c>
      <c r="Q43" s="239">
        <f t="shared" si="3"/>
        <v>0</v>
      </c>
      <c r="R43" s="239">
        <f t="shared" si="3"/>
        <v>0</v>
      </c>
      <c r="S43" s="239">
        <f t="shared" si="3"/>
        <v>0</v>
      </c>
      <c r="T43" s="239">
        <f t="shared" si="3"/>
        <v>0</v>
      </c>
      <c r="U43" s="239">
        <f t="shared" si="3"/>
        <v>0</v>
      </c>
      <c r="V43" s="239">
        <f t="shared" si="3"/>
        <v>0</v>
      </c>
      <c r="W43" s="242">
        <f t="shared" si="3"/>
        <v>284230</v>
      </c>
    </row>
    <row r="44" spans="1:23" ht="30">
      <c r="A44" s="430" t="s">
        <v>276</v>
      </c>
      <c r="B44" s="239">
        <f>SUM(B42:B43)</f>
        <v>251176</v>
      </c>
      <c r="C44" s="239">
        <f aca="true" t="shared" si="4" ref="C44:W44">SUM(C42:C43)</f>
        <v>860000</v>
      </c>
      <c r="D44" s="239">
        <f t="shared" si="4"/>
        <v>64000</v>
      </c>
      <c r="E44" s="239">
        <f t="shared" si="4"/>
        <v>8500</v>
      </c>
      <c r="F44" s="239">
        <f t="shared" si="4"/>
        <v>887979</v>
      </c>
      <c r="G44" s="239">
        <f t="shared" si="4"/>
        <v>103660</v>
      </c>
      <c r="H44" s="239">
        <f t="shared" si="4"/>
        <v>65177</v>
      </c>
      <c r="I44" s="239">
        <f t="shared" si="4"/>
        <v>199311</v>
      </c>
      <c r="J44" s="239">
        <f t="shared" si="4"/>
        <v>54875</v>
      </c>
      <c r="K44" s="239">
        <f t="shared" si="4"/>
        <v>8500</v>
      </c>
      <c r="L44" s="239">
        <f t="shared" si="4"/>
        <v>50956</v>
      </c>
      <c r="M44" s="239">
        <f t="shared" si="4"/>
        <v>170792</v>
      </c>
      <c r="N44" s="239">
        <f t="shared" si="4"/>
        <v>1567</v>
      </c>
      <c r="O44" s="239">
        <f t="shared" si="4"/>
        <v>515</v>
      </c>
      <c r="P44" s="239">
        <f t="shared" si="4"/>
        <v>529018</v>
      </c>
      <c r="Q44" s="239">
        <f t="shared" si="4"/>
        <v>0</v>
      </c>
      <c r="R44" s="239">
        <f t="shared" si="4"/>
        <v>59324</v>
      </c>
      <c r="S44" s="239">
        <f t="shared" si="4"/>
        <v>3897</v>
      </c>
      <c r="T44" s="239">
        <f t="shared" si="4"/>
        <v>18287</v>
      </c>
      <c r="U44" s="239">
        <f t="shared" si="4"/>
        <v>0</v>
      </c>
      <c r="V44" s="239">
        <f t="shared" si="4"/>
        <v>182179</v>
      </c>
      <c r="W44" s="242">
        <f t="shared" si="4"/>
        <v>3519713</v>
      </c>
    </row>
    <row r="45" spans="1:23" ht="15">
      <c r="A45" s="243" t="s">
        <v>253</v>
      </c>
      <c r="B45" s="239">
        <f>SUM(B19+B21+B28)</f>
        <v>0</v>
      </c>
      <c r="C45" s="239">
        <f aca="true" t="shared" si="5" ref="C45:W45">SUM(C19+C21+C28)</f>
        <v>0</v>
      </c>
      <c r="D45" s="239">
        <f t="shared" si="5"/>
        <v>64000</v>
      </c>
      <c r="E45" s="239">
        <f t="shared" si="5"/>
        <v>1500</v>
      </c>
      <c r="F45" s="239">
        <f t="shared" si="5"/>
        <v>768605</v>
      </c>
      <c r="G45" s="239">
        <f t="shared" si="5"/>
        <v>103660</v>
      </c>
      <c r="H45" s="239">
        <f t="shared" si="5"/>
        <v>65177</v>
      </c>
      <c r="I45" s="239">
        <f t="shared" si="5"/>
        <v>19811</v>
      </c>
      <c r="J45" s="239">
        <f t="shared" si="5"/>
        <v>14660</v>
      </c>
      <c r="K45" s="239">
        <f t="shared" si="5"/>
        <v>0</v>
      </c>
      <c r="L45" s="239">
        <f t="shared" si="5"/>
        <v>0</v>
      </c>
      <c r="M45" s="239">
        <f t="shared" si="5"/>
        <v>0</v>
      </c>
      <c r="N45" s="239">
        <f t="shared" si="5"/>
        <v>0</v>
      </c>
      <c r="O45" s="239">
        <f t="shared" si="5"/>
        <v>515</v>
      </c>
      <c r="P45" s="239">
        <f t="shared" si="5"/>
        <v>0</v>
      </c>
      <c r="Q45" s="239">
        <f t="shared" si="5"/>
        <v>0</v>
      </c>
      <c r="R45" s="239">
        <f t="shared" si="5"/>
        <v>0</v>
      </c>
      <c r="S45" s="239">
        <f t="shared" si="5"/>
        <v>0</v>
      </c>
      <c r="T45" s="239">
        <f t="shared" si="5"/>
        <v>0</v>
      </c>
      <c r="U45" s="239">
        <f t="shared" si="5"/>
        <v>0</v>
      </c>
      <c r="V45" s="239">
        <f t="shared" si="5"/>
        <v>0</v>
      </c>
      <c r="W45" s="242">
        <f t="shared" si="5"/>
        <v>1037928</v>
      </c>
    </row>
    <row r="46" spans="1:23" s="252" customFormat="1" ht="27.75" thickBot="1">
      <c r="A46" s="244" t="s">
        <v>258</v>
      </c>
      <c r="B46" s="250">
        <f>B44-B45</f>
        <v>251176</v>
      </c>
      <c r="C46" s="250">
        <f aca="true" t="shared" si="6" ref="C46:W46">C44-C45</f>
        <v>860000</v>
      </c>
      <c r="D46" s="250">
        <f t="shared" si="6"/>
        <v>0</v>
      </c>
      <c r="E46" s="250">
        <f t="shared" si="6"/>
        <v>7000</v>
      </c>
      <c r="F46" s="250">
        <f t="shared" si="6"/>
        <v>119374</v>
      </c>
      <c r="G46" s="250">
        <f t="shared" si="6"/>
        <v>0</v>
      </c>
      <c r="H46" s="250">
        <f t="shared" si="6"/>
        <v>0</v>
      </c>
      <c r="I46" s="250">
        <f t="shared" si="6"/>
        <v>179500</v>
      </c>
      <c r="J46" s="250">
        <f t="shared" si="6"/>
        <v>40215</v>
      </c>
      <c r="K46" s="250">
        <f t="shared" si="6"/>
        <v>8500</v>
      </c>
      <c r="L46" s="250">
        <f t="shared" si="6"/>
        <v>50956</v>
      </c>
      <c r="M46" s="250">
        <f t="shared" si="6"/>
        <v>170792</v>
      </c>
      <c r="N46" s="250">
        <f t="shared" si="6"/>
        <v>1567</v>
      </c>
      <c r="O46" s="250">
        <f t="shared" si="6"/>
        <v>0</v>
      </c>
      <c r="P46" s="250">
        <f t="shared" si="6"/>
        <v>529018</v>
      </c>
      <c r="Q46" s="250">
        <f t="shared" si="6"/>
        <v>0</v>
      </c>
      <c r="R46" s="250">
        <f t="shared" si="6"/>
        <v>59324</v>
      </c>
      <c r="S46" s="250">
        <f t="shared" si="6"/>
        <v>3897</v>
      </c>
      <c r="T46" s="250">
        <f t="shared" si="6"/>
        <v>18287</v>
      </c>
      <c r="U46" s="250">
        <f t="shared" si="6"/>
        <v>0</v>
      </c>
      <c r="V46" s="250">
        <f t="shared" si="6"/>
        <v>182179</v>
      </c>
      <c r="W46" s="251">
        <f t="shared" si="6"/>
        <v>2481785</v>
      </c>
    </row>
  </sheetData>
  <sheetProtection/>
  <mergeCells count="18">
    <mergeCell ref="A1:A4"/>
    <mergeCell ref="B1:R1"/>
    <mergeCell ref="S1:V1"/>
    <mergeCell ref="J3:K3"/>
    <mergeCell ref="L3:N3"/>
    <mergeCell ref="P3:Q3"/>
    <mergeCell ref="F3:I3"/>
    <mergeCell ref="S3:T3"/>
    <mergeCell ref="W1:W4"/>
    <mergeCell ref="B2:K2"/>
    <mergeCell ref="L2:Q2"/>
    <mergeCell ref="R2:R4"/>
    <mergeCell ref="S2:T2"/>
    <mergeCell ref="U2:V2"/>
    <mergeCell ref="B3:B4"/>
    <mergeCell ref="U3:U4"/>
    <mergeCell ref="V3:V4"/>
    <mergeCell ref="C3:E3"/>
  </mergeCells>
  <printOptions/>
  <pageMargins left="0.45" right="0.1968503937007874" top="0.7874015748031497" bottom="0.3937007874015748" header="0.2362204724409449" footer="0.1968503937007874"/>
  <pageSetup horizontalDpi="600" verticalDpi="600" orientation="landscape" paperSize="9" scale="80" r:id="rId1"/>
  <headerFooter>
    <oddHeader>&amp;C&amp;"Book Antiqua,Félkövér"&amp;11Keszthely Város Önkormányzata
2013. évi bevételei&amp;R&amp;"Book Antiqua,Félkövér"5.sz. melléklet
ezer Ft</oddHeader>
    <oddFooter>&amp;C&amp;P</oddFooter>
  </headerFooter>
  <rowBreaks count="1" manualBreakCount="1">
    <brk id="3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39" sqref="K39"/>
    </sheetView>
  </sheetViews>
  <sheetFormatPr defaultColWidth="9.140625" defaultRowHeight="12.75"/>
  <cols>
    <col min="1" max="1" width="24.140625" style="16" customWidth="1"/>
    <col min="2" max="2" width="9.00390625" style="24" bestFit="1" customWidth="1"/>
    <col min="3" max="4" width="10.57421875" style="1" bestFit="1" customWidth="1"/>
    <col min="5" max="5" width="8.140625" style="1" customWidth="1"/>
    <col min="6" max="6" width="8.57421875" style="1" bestFit="1" customWidth="1"/>
    <col min="7" max="7" width="6.7109375" style="1" bestFit="1" customWidth="1"/>
    <col min="8" max="8" width="8.28125" style="1" customWidth="1"/>
    <col min="9" max="9" width="11.28125" style="1" bestFit="1" customWidth="1"/>
    <col min="10" max="10" width="9.57421875" style="1" bestFit="1" customWidth="1"/>
    <col min="11" max="11" width="11.7109375" style="1" customWidth="1"/>
    <col min="12" max="12" width="9.8515625" style="1" customWidth="1"/>
    <col min="13" max="13" width="11.7109375" style="2" customWidth="1"/>
    <col min="14" max="14" width="11.00390625" style="1" customWidth="1"/>
    <col min="15" max="15" width="12.28125" style="1" customWidth="1"/>
    <col min="16" max="16" width="11.28125" style="1" customWidth="1"/>
    <col min="17" max="16384" width="9.140625" style="1" customWidth="1"/>
  </cols>
  <sheetData>
    <row r="1" spans="1:16" ht="14.25" customHeight="1">
      <c r="A1" s="710" t="s">
        <v>4</v>
      </c>
      <c r="B1" s="715" t="s">
        <v>22</v>
      </c>
      <c r="C1" s="716"/>
      <c r="D1" s="716"/>
      <c r="E1" s="716"/>
      <c r="F1" s="716"/>
      <c r="G1" s="716"/>
      <c r="H1" s="715" t="s">
        <v>107</v>
      </c>
      <c r="I1" s="716"/>
      <c r="J1" s="716"/>
      <c r="K1" s="716"/>
      <c r="L1" s="717"/>
      <c r="M1" s="715" t="s">
        <v>112</v>
      </c>
      <c r="N1" s="715" t="s">
        <v>7</v>
      </c>
      <c r="O1" s="715" t="s">
        <v>218</v>
      </c>
      <c r="P1" s="725" t="s">
        <v>219</v>
      </c>
    </row>
    <row r="2" spans="1:16" ht="30.75" customHeight="1">
      <c r="A2" s="711"/>
      <c r="B2" s="721" t="s">
        <v>2</v>
      </c>
      <c r="C2" s="721"/>
      <c r="D2" s="721"/>
      <c r="E2" s="721"/>
      <c r="F2" s="718" t="s">
        <v>3</v>
      </c>
      <c r="G2" s="720"/>
      <c r="H2" s="713" t="s">
        <v>23</v>
      </c>
      <c r="I2" s="718" t="s">
        <v>29</v>
      </c>
      <c r="J2" s="719"/>
      <c r="K2" s="720"/>
      <c r="L2" s="713" t="s">
        <v>245</v>
      </c>
      <c r="M2" s="723"/>
      <c r="N2" s="723"/>
      <c r="O2" s="723"/>
      <c r="P2" s="726"/>
    </row>
    <row r="3" spans="1:16" ht="61.5" customHeight="1" thickBot="1">
      <c r="A3" s="712"/>
      <c r="B3" s="40" t="s">
        <v>28</v>
      </c>
      <c r="C3" s="40" t="s">
        <v>10</v>
      </c>
      <c r="D3" s="40" t="s">
        <v>12</v>
      </c>
      <c r="E3" s="40" t="s">
        <v>5</v>
      </c>
      <c r="F3" s="40" t="s">
        <v>11</v>
      </c>
      <c r="G3" s="40" t="s">
        <v>5</v>
      </c>
      <c r="H3" s="722"/>
      <c r="I3" s="40" t="s">
        <v>8</v>
      </c>
      <c r="J3" s="40" t="s">
        <v>9</v>
      </c>
      <c r="K3" s="40" t="s">
        <v>1</v>
      </c>
      <c r="L3" s="714"/>
      <c r="M3" s="724"/>
      <c r="N3" s="724"/>
      <c r="O3" s="724"/>
      <c r="P3" s="727"/>
    </row>
    <row r="4" spans="1:23" s="7" customFormat="1" ht="14.25" thickBot="1">
      <c r="A4" s="36">
        <v>1</v>
      </c>
      <c r="B4" s="37">
        <v>2</v>
      </c>
      <c r="C4" s="37">
        <v>3</v>
      </c>
      <c r="D4" s="37">
        <v>4</v>
      </c>
      <c r="E4" s="37">
        <v>5</v>
      </c>
      <c r="F4" s="37">
        <v>6</v>
      </c>
      <c r="G4" s="37">
        <v>7</v>
      </c>
      <c r="H4" s="37">
        <v>8</v>
      </c>
      <c r="I4" s="37">
        <v>9</v>
      </c>
      <c r="J4" s="37">
        <v>10</v>
      </c>
      <c r="K4" s="37">
        <v>11</v>
      </c>
      <c r="L4" s="37">
        <v>12</v>
      </c>
      <c r="M4" s="37">
        <v>13</v>
      </c>
      <c r="N4" s="37">
        <v>14</v>
      </c>
      <c r="O4" s="37">
        <v>15</v>
      </c>
      <c r="P4" s="408">
        <v>16</v>
      </c>
      <c r="Q4" s="5"/>
      <c r="R4" s="5"/>
      <c r="S4" s="5"/>
      <c r="T4" s="5"/>
      <c r="U4" s="5"/>
      <c r="V4" s="5"/>
      <c r="W4" s="6"/>
    </row>
    <row r="5" spans="1:23" s="7" customFormat="1" ht="28.5">
      <c r="A5" s="179" t="s">
        <v>340</v>
      </c>
      <c r="B5" s="154">
        <v>335</v>
      </c>
      <c r="C5" s="154">
        <v>486</v>
      </c>
      <c r="D5" s="154">
        <v>0</v>
      </c>
      <c r="E5" s="154">
        <v>0</v>
      </c>
      <c r="F5" s="154">
        <v>0</v>
      </c>
      <c r="G5" s="154">
        <v>0</v>
      </c>
      <c r="H5" s="154">
        <v>1423</v>
      </c>
      <c r="I5" s="154">
        <v>52559</v>
      </c>
      <c r="J5" s="154">
        <v>0</v>
      </c>
      <c r="K5" s="421">
        <f>SUM(I5:J5)</f>
        <v>52559</v>
      </c>
      <c r="L5" s="154">
        <v>3878</v>
      </c>
      <c r="M5" s="421">
        <f>SUM(B5+C5+D5+E5+F5+G5+H5+I5+J5+L5)</f>
        <v>58681</v>
      </c>
      <c r="N5" s="154">
        <v>32281</v>
      </c>
      <c r="O5" s="154">
        <v>36980</v>
      </c>
      <c r="P5" s="410">
        <f>M5-O5</f>
        <v>21701</v>
      </c>
      <c r="Q5" s="5"/>
      <c r="R5" s="5"/>
      <c r="S5" s="5"/>
      <c r="T5" s="5"/>
      <c r="U5" s="5"/>
      <c r="V5" s="5"/>
      <c r="W5" s="6"/>
    </row>
    <row r="6" spans="1:23" s="7" customFormat="1" ht="15">
      <c r="A6" s="265" t="s">
        <v>252</v>
      </c>
      <c r="B6" s="263">
        <v>335</v>
      </c>
      <c r="C6" s="17">
        <v>486</v>
      </c>
      <c r="D6" s="18"/>
      <c r="E6" s="18"/>
      <c r="F6" s="18"/>
      <c r="G6" s="17"/>
      <c r="H6" s="17"/>
      <c r="I6" s="18"/>
      <c r="J6" s="18"/>
      <c r="K6" s="19"/>
      <c r="L6" s="18">
        <v>3878</v>
      </c>
      <c r="M6" s="19">
        <f aca="true" t="shared" si="0" ref="M6:M44">SUM(B6+C6+D6+E6+F6+G6+H6+I6+J6+L6)</f>
        <v>4699</v>
      </c>
      <c r="N6" s="20">
        <v>32281</v>
      </c>
      <c r="O6" s="20">
        <f>SUM(M6:N6)</f>
        <v>36980</v>
      </c>
      <c r="P6" s="266"/>
      <c r="Q6" s="5"/>
      <c r="R6" s="5"/>
      <c r="S6" s="5"/>
      <c r="T6" s="5"/>
      <c r="U6" s="5"/>
      <c r="V6" s="5"/>
      <c r="W6" s="6"/>
    </row>
    <row r="7" spans="1:23" s="7" customFormat="1" ht="28.5">
      <c r="A7" s="409" t="s">
        <v>348</v>
      </c>
      <c r="B7" s="263">
        <v>3265</v>
      </c>
      <c r="C7" s="17">
        <v>159</v>
      </c>
      <c r="D7" s="18"/>
      <c r="E7" s="18"/>
      <c r="F7" s="18"/>
      <c r="G7" s="17"/>
      <c r="H7" s="17">
        <v>577</v>
      </c>
      <c r="I7" s="18">
        <v>232434</v>
      </c>
      <c r="J7" s="18">
        <v>5276</v>
      </c>
      <c r="K7" s="264">
        <f>SUM(I7:J7)</f>
        <v>237710</v>
      </c>
      <c r="L7" s="18">
        <v>1202</v>
      </c>
      <c r="M7" s="19">
        <f t="shared" si="0"/>
        <v>242913</v>
      </c>
      <c r="N7" s="20">
        <v>162257</v>
      </c>
      <c r="O7" s="20">
        <v>166883</v>
      </c>
      <c r="P7" s="266">
        <f>M7-O7</f>
        <v>76030</v>
      </c>
      <c r="Q7" s="5"/>
      <c r="R7" s="5"/>
      <c r="S7" s="5"/>
      <c r="T7" s="5"/>
      <c r="U7" s="5"/>
      <c r="V7" s="5"/>
      <c r="W7" s="6"/>
    </row>
    <row r="8" spans="1:23" s="7" customFormat="1" ht="15">
      <c r="A8" s="333" t="s">
        <v>277</v>
      </c>
      <c r="B8" s="263"/>
      <c r="C8" s="20"/>
      <c r="D8" s="20"/>
      <c r="E8" s="20"/>
      <c r="F8" s="20"/>
      <c r="G8" s="20"/>
      <c r="H8" s="20"/>
      <c r="I8" s="20">
        <v>10072</v>
      </c>
      <c r="J8" s="20">
        <v>-345</v>
      </c>
      <c r="K8" s="264">
        <f>SUM(I8:J8)</f>
        <v>9727</v>
      </c>
      <c r="L8" s="20"/>
      <c r="M8" s="19">
        <f t="shared" si="0"/>
        <v>9727</v>
      </c>
      <c r="N8" s="263">
        <v>5107</v>
      </c>
      <c r="O8" s="263">
        <v>5107</v>
      </c>
      <c r="P8" s="266">
        <f>M8-O8</f>
        <v>4620</v>
      </c>
      <c r="Q8" s="5"/>
      <c r="R8" s="5"/>
      <c r="S8" s="5"/>
      <c r="T8" s="5"/>
      <c r="U8" s="5"/>
      <c r="V8" s="5"/>
      <c r="W8" s="6"/>
    </row>
    <row r="9" spans="1:23" s="7" customFormat="1" ht="15">
      <c r="A9" s="265" t="s">
        <v>276</v>
      </c>
      <c r="B9" s="263">
        <f>SUM(B7:B8)</f>
        <v>3265</v>
      </c>
      <c r="C9" s="263">
        <f aca="true" t="shared" si="1" ref="C9:N9">SUM(C7:C8)</f>
        <v>159</v>
      </c>
      <c r="D9" s="263">
        <f t="shared" si="1"/>
        <v>0</v>
      </c>
      <c r="E9" s="263">
        <f t="shared" si="1"/>
        <v>0</v>
      </c>
      <c r="F9" s="263">
        <f t="shared" si="1"/>
        <v>0</v>
      </c>
      <c r="G9" s="263">
        <f t="shared" si="1"/>
        <v>0</v>
      </c>
      <c r="H9" s="263">
        <f t="shared" si="1"/>
        <v>577</v>
      </c>
      <c r="I9" s="263">
        <f t="shared" si="1"/>
        <v>242506</v>
      </c>
      <c r="J9" s="263">
        <f t="shared" si="1"/>
        <v>4931</v>
      </c>
      <c r="K9" s="558">
        <f t="shared" si="1"/>
        <v>247437</v>
      </c>
      <c r="L9" s="263">
        <f t="shared" si="1"/>
        <v>1202</v>
      </c>
      <c r="M9" s="19">
        <f t="shared" si="0"/>
        <v>252640</v>
      </c>
      <c r="N9" s="263">
        <f t="shared" si="1"/>
        <v>167364</v>
      </c>
      <c r="O9" s="263">
        <f>SUM(O7:O8)</f>
        <v>171990</v>
      </c>
      <c r="P9" s="266">
        <f>M9-O9</f>
        <v>80650</v>
      </c>
      <c r="Q9" s="5"/>
      <c r="R9" s="5"/>
      <c r="S9" s="5"/>
      <c r="T9" s="5"/>
      <c r="U9" s="5"/>
      <c r="V9" s="5"/>
      <c r="W9" s="6"/>
    </row>
    <row r="10" spans="1:23" s="7" customFormat="1" ht="15">
      <c r="A10" s="265" t="s">
        <v>252</v>
      </c>
      <c r="B10" s="263">
        <v>3265</v>
      </c>
      <c r="C10" s="20">
        <v>159</v>
      </c>
      <c r="D10" s="20"/>
      <c r="E10" s="20"/>
      <c r="F10" s="20"/>
      <c r="G10" s="20"/>
      <c r="H10" s="20"/>
      <c r="I10" s="20"/>
      <c r="J10" s="20"/>
      <c r="K10" s="19">
        <f>SUM(I10:J10)</f>
        <v>0</v>
      </c>
      <c r="L10" s="20">
        <v>1202</v>
      </c>
      <c r="M10" s="19">
        <f t="shared" si="0"/>
        <v>4626</v>
      </c>
      <c r="N10" s="20">
        <v>167364</v>
      </c>
      <c r="O10" s="20">
        <f>SUM(M10:N10)</f>
        <v>171990</v>
      </c>
      <c r="P10" s="266"/>
      <c r="Q10" s="5"/>
      <c r="R10" s="5"/>
      <c r="S10" s="5"/>
      <c r="T10" s="5"/>
      <c r="U10" s="5"/>
      <c r="V10" s="5"/>
      <c r="W10" s="6"/>
    </row>
    <row r="11" spans="1:16" s="8" customFormat="1" ht="42.75">
      <c r="A11" s="220" t="s">
        <v>341</v>
      </c>
      <c r="B11" s="348">
        <v>0</v>
      </c>
      <c r="C11" s="20">
        <v>617</v>
      </c>
      <c r="D11" s="349">
        <v>941</v>
      </c>
      <c r="E11" s="349">
        <v>0</v>
      </c>
      <c r="F11" s="349">
        <v>0</v>
      </c>
      <c r="G11" s="349">
        <v>0</v>
      </c>
      <c r="H11" s="349">
        <v>0</v>
      </c>
      <c r="I11" s="349">
        <v>266483</v>
      </c>
      <c r="J11" s="20">
        <v>0</v>
      </c>
      <c r="K11" s="19">
        <f>SUM(I11:J11)</f>
        <v>266483</v>
      </c>
      <c r="L11" s="332">
        <v>1028</v>
      </c>
      <c r="M11" s="19">
        <f t="shared" si="0"/>
        <v>269069</v>
      </c>
      <c r="N11" s="20">
        <v>248394</v>
      </c>
      <c r="O11" s="20">
        <v>248394</v>
      </c>
      <c r="P11" s="266">
        <f>M11-O11</f>
        <v>20675</v>
      </c>
    </row>
    <row r="12" spans="1:16" s="8" customFormat="1" ht="15">
      <c r="A12" s="220" t="s">
        <v>277</v>
      </c>
      <c r="B12" s="349"/>
      <c r="C12" s="17">
        <v>191</v>
      </c>
      <c r="D12" s="349">
        <v>545</v>
      </c>
      <c r="E12" s="349"/>
      <c r="F12" s="349">
        <v>493</v>
      </c>
      <c r="G12" s="349"/>
      <c r="H12" s="349"/>
      <c r="I12" s="349">
        <v>2451</v>
      </c>
      <c r="J12" s="18"/>
      <c r="K12" s="19">
        <f aca="true" t="shared" si="2" ref="K12:K38">SUM(I12:J12)</f>
        <v>2451</v>
      </c>
      <c r="L12" s="263">
        <v>0</v>
      </c>
      <c r="M12" s="19">
        <f t="shared" si="0"/>
        <v>3680</v>
      </c>
      <c r="N12" s="20">
        <v>2451</v>
      </c>
      <c r="O12" s="20">
        <v>2451</v>
      </c>
      <c r="P12" s="266">
        <f>M12-O12</f>
        <v>1229</v>
      </c>
    </row>
    <row r="13" spans="1:16" s="8" customFormat="1" ht="15">
      <c r="A13" s="220" t="s">
        <v>276</v>
      </c>
      <c r="B13" s="349">
        <f>SUM(B11:B12)</f>
        <v>0</v>
      </c>
      <c r="C13" s="20">
        <f aca="true" t="shared" si="3" ref="C13:L13">SUM(C11:C12)</f>
        <v>808</v>
      </c>
      <c r="D13" s="349">
        <f t="shared" si="3"/>
        <v>1486</v>
      </c>
      <c r="E13" s="20">
        <f t="shared" si="3"/>
        <v>0</v>
      </c>
      <c r="F13" s="349">
        <f t="shared" si="3"/>
        <v>493</v>
      </c>
      <c r="G13" s="20">
        <f t="shared" si="3"/>
        <v>0</v>
      </c>
      <c r="H13" s="349">
        <f t="shared" si="3"/>
        <v>0</v>
      </c>
      <c r="I13" s="21">
        <f t="shared" si="3"/>
        <v>268934</v>
      </c>
      <c r="J13" s="21">
        <f t="shared" si="3"/>
        <v>0</v>
      </c>
      <c r="K13" s="19">
        <f t="shared" si="2"/>
        <v>268934</v>
      </c>
      <c r="L13" s="263">
        <f t="shared" si="3"/>
        <v>1028</v>
      </c>
      <c r="M13" s="19">
        <f t="shared" si="0"/>
        <v>272749</v>
      </c>
      <c r="N13" s="20">
        <f>SUM(N11:N12)</f>
        <v>250845</v>
      </c>
      <c r="O13" s="20">
        <f>SUM(O11:O12)</f>
        <v>250845</v>
      </c>
      <c r="P13" s="266">
        <f>M13-O13</f>
        <v>21904</v>
      </c>
    </row>
    <row r="14" spans="1:16" s="8" customFormat="1" ht="15">
      <c r="A14" s="15" t="s">
        <v>252</v>
      </c>
      <c r="B14" s="349"/>
      <c r="C14" s="17"/>
      <c r="D14" s="22"/>
      <c r="E14" s="22"/>
      <c r="F14" s="22"/>
      <c r="G14" s="17"/>
      <c r="H14" s="17"/>
      <c r="I14" s="18"/>
      <c r="J14" s="18"/>
      <c r="K14" s="19">
        <f t="shared" si="2"/>
        <v>0</v>
      </c>
      <c r="L14" s="22"/>
      <c r="M14" s="19">
        <f t="shared" si="0"/>
        <v>0</v>
      </c>
      <c r="N14" s="20">
        <v>250845</v>
      </c>
      <c r="O14" s="20">
        <f>SUM(M14:N14)</f>
        <v>250845</v>
      </c>
      <c r="P14" s="266"/>
    </row>
    <row r="15" spans="1:16" ht="28.5">
      <c r="A15" s="220" t="s">
        <v>342</v>
      </c>
      <c r="B15" s="349">
        <v>0</v>
      </c>
      <c r="C15" s="17">
        <v>48500</v>
      </c>
      <c r="D15" s="22">
        <v>24181</v>
      </c>
      <c r="E15" s="22">
        <v>0</v>
      </c>
      <c r="F15" s="22">
        <v>536</v>
      </c>
      <c r="G15" s="17">
        <v>0</v>
      </c>
      <c r="H15" s="17">
        <v>0</v>
      </c>
      <c r="I15" s="18">
        <v>50877</v>
      </c>
      <c r="J15" s="18">
        <v>226</v>
      </c>
      <c r="K15" s="19">
        <f t="shared" si="2"/>
        <v>51103</v>
      </c>
      <c r="L15" s="22">
        <v>8249</v>
      </c>
      <c r="M15" s="19">
        <f t="shared" si="0"/>
        <v>132569</v>
      </c>
      <c r="N15" s="20">
        <v>18922</v>
      </c>
      <c r="O15" s="20">
        <v>91603</v>
      </c>
      <c r="P15" s="266">
        <f>M15-O15</f>
        <v>40966</v>
      </c>
    </row>
    <row r="16" spans="1:16" ht="15">
      <c r="A16" s="220" t="s">
        <v>275</v>
      </c>
      <c r="B16" s="350"/>
      <c r="C16" s="20"/>
      <c r="D16" s="332">
        <v>618</v>
      </c>
      <c r="E16" s="332"/>
      <c r="F16" s="332">
        <v>200</v>
      </c>
      <c r="G16" s="20"/>
      <c r="H16" s="20"/>
      <c r="I16" s="20">
        <v>537</v>
      </c>
      <c r="J16" s="20">
        <v>0</v>
      </c>
      <c r="K16" s="19">
        <f t="shared" si="2"/>
        <v>537</v>
      </c>
      <c r="L16" s="332">
        <v>0</v>
      </c>
      <c r="M16" s="19">
        <f t="shared" si="0"/>
        <v>1355</v>
      </c>
      <c r="N16" s="20">
        <v>537</v>
      </c>
      <c r="O16" s="20">
        <v>537</v>
      </c>
      <c r="P16" s="266">
        <f>M16-O16</f>
        <v>818</v>
      </c>
    </row>
    <row r="17" spans="1:16" ht="15">
      <c r="A17" s="220" t="s">
        <v>276</v>
      </c>
      <c r="B17" s="350">
        <f>SUM(B15:B16)</f>
        <v>0</v>
      </c>
      <c r="C17" s="17">
        <f aca="true" t="shared" si="4" ref="C17:P17">SUM(C15:C16)</f>
        <v>48500</v>
      </c>
      <c r="D17" s="17">
        <f t="shared" si="4"/>
        <v>24799</v>
      </c>
      <c r="E17" s="17">
        <f t="shared" si="4"/>
        <v>0</v>
      </c>
      <c r="F17" s="17">
        <f t="shared" si="4"/>
        <v>736</v>
      </c>
      <c r="G17" s="17">
        <f t="shared" si="4"/>
        <v>0</v>
      </c>
      <c r="H17" s="17">
        <f t="shared" si="4"/>
        <v>0</v>
      </c>
      <c r="I17" s="18">
        <f t="shared" si="4"/>
        <v>51414</v>
      </c>
      <c r="J17" s="18">
        <f t="shared" si="4"/>
        <v>226</v>
      </c>
      <c r="K17" s="19">
        <f t="shared" si="2"/>
        <v>51640</v>
      </c>
      <c r="L17" s="263">
        <f t="shared" si="4"/>
        <v>8249</v>
      </c>
      <c r="M17" s="19">
        <f t="shared" si="0"/>
        <v>133924</v>
      </c>
      <c r="N17" s="20">
        <f t="shared" si="4"/>
        <v>19459</v>
      </c>
      <c r="O17" s="20">
        <f t="shared" si="4"/>
        <v>92140</v>
      </c>
      <c r="P17" s="266">
        <f t="shared" si="4"/>
        <v>41784</v>
      </c>
    </row>
    <row r="18" spans="1:16" ht="15">
      <c r="A18" s="265" t="s">
        <v>252</v>
      </c>
      <c r="B18" s="351"/>
      <c r="C18" s="17">
        <v>48500</v>
      </c>
      <c r="D18" s="17">
        <v>24181</v>
      </c>
      <c r="E18" s="17"/>
      <c r="F18" s="17"/>
      <c r="G18" s="17"/>
      <c r="H18" s="17"/>
      <c r="I18" s="18"/>
      <c r="J18" s="18"/>
      <c r="K18" s="19">
        <f t="shared" si="2"/>
        <v>0</v>
      </c>
      <c r="L18" s="269"/>
      <c r="M18" s="19">
        <f t="shared" si="0"/>
        <v>72681</v>
      </c>
      <c r="N18" s="20">
        <v>19459</v>
      </c>
      <c r="O18" s="20">
        <f>SUM(M18:N18)</f>
        <v>92140</v>
      </c>
      <c r="P18" s="266"/>
    </row>
    <row r="19" spans="1:16" ht="28.5">
      <c r="A19" s="220" t="s">
        <v>343</v>
      </c>
      <c r="B19" s="352">
        <v>0</v>
      </c>
      <c r="C19" s="17">
        <v>2700</v>
      </c>
      <c r="D19" s="17">
        <v>390</v>
      </c>
      <c r="E19" s="17">
        <v>0</v>
      </c>
      <c r="F19" s="17">
        <v>0</v>
      </c>
      <c r="G19" s="17">
        <v>0</v>
      </c>
      <c r="H19" s="17">
        <v>0</v>
      </c>
      <c r="I19" s="18">
        <v>33398</v>
      </c>
      <c r="J19" s="18">
        <v>2700</v>
      </c>
      <c r="K19" s="19">
        <f t="shared" si="2"/>
        <v>36098</v>
      </c>
      <c r="L19" s="23">
        <v>2709</v>
      </c>
      <c r="M19" s="19">
        <f t="shared" si="0"/>
        <v>41897</v>
      </c>
      <c r="N19" s="20">
        <v>5666</v>
      </c>
      <c r="O19" s="20">
        <v>8166</v>
      </c>
      <c r="P19" s="266">
        <f>M19-O19</f>
        <v>33731</v>
      </c>
    </row>
    <row r="20" spans="1:16" ht="15">
      <c r="A20" s="220" t="s">
        <v>275</v>
      </c>
      <c r="B20" s="352"/>
      <c r="C20" s="17"/>
      <c r="D20" s="17">
        <v>7300</v>
      </c>
      <c r="E20" s="17"/>
      <c r="F20" s="17"/>
      <c r="G20" s="17"/>
      <c r="H20" s="17"/>
      <c r="I20" s="18">
        <v>2110</v>
      </c>
      <c r="J20" s="18">
        <v>0</v>
      </c>
      <c r="K20" s="19">
        <f>SUM(I20:J20)</f>
        <v>2110</v>
      </c>
      <c r="L20" s="23">
        <v>0</v>
      </c>
      <c r="M20" s="19">
        <f t="shared" si="0"/>
        <v>9410</v>
      </c>
      <c r="N20" s="20">
        <v>2110</v>
      </c>
      <c r="O20" s="20">
        <v>2110</v>
      </c>
      <c r="P20" s="266">
        <f>M20-O20</f>
        <v>7300</v>
      </c>
    </row>
    <row r="21" spans="1:16" ht="15">
      <c r="A21" s="220" t="s">
        <v>276</v>
      </c>
      <c r="B21" s="352">
        <f>SUM(B19:B20)</f>
        <v>0</v>
      </c>
      <c r="C21" s="17">
        <f aca="true" t="shared" si="5" ref="C21:O21">SUM(C19:C20)</f>
        <v>2700</v>
      </c>
      <c r="D21" s="17">
        <f t="shared" si="5"/>
        <v>7690</v>
      </c>
      <c r="E21" s="17">
        <f t="shared" si="5"/>
        <v>0</v>
      </c>
      <c r="F21" s="17">
        <f t="shared" si="5"/>
        <v>0</v>
      </c>
      <c r="G21" s="17">
        <f t="shared" si="5"/>
        <v>0</v>
      </c>
      <c r="H21" s="17">
        <f t="shared" si="5"/>
        <v>0</v>
      </c>
      <c r="I21" s="18">
        <f t="shared" si="5"/>
        <v>35508</v>
      </c>
      <c r="J21" s="18">
        <f t="shared" si="5"/>
        <v>2700</v>
      </c>
      <c r="K21" s="19">
        <f t="shared" si="2"/>
        <v>38208</v>
      </c>
      <c r="L21" s="23">
        <f t="shared" si="5"/>
        <v>2709</v>
      </c>
      <c r="M21" s="19">
        <f t="shared" si="0"/>
        <v>51307</v>
      </c>
      <c r="N21" s="20">
        <f t="shared" si="5"/>
        <v>7776</v>
      </c>
      <c r="O21" s="20">
        <f t="shared" si="5"/>
        <v>10276</v>
      </c>
      <c r="P21" s="266">
        <f>M21-O21</f>
        <v>41031</v>
      </c>
    </row>
    <row r="22" spans="1:16" ht="15">
      <c r="A22" s="15" t="s">
        <v>252</v>
      </c>
      <c r="B22" s="352"/>
      <c r="C22" s="17">
        <v>2500</v>
      </c>
      <c r="D22" s="17"/>
      <c r="E22" s="17"/>
      <c r="F22" s="17"/>
      <c r="G22" s="17"/>
      <c r="H22" s="17"/>
      <c r="I22" s="18"/>
      <c r="J22" s="18"/>
      <c r="K22" s="19">
        <f t="shared" si="2"/>
        <v>0</v>
      </c>
      <c r="L22" s="23"/>
      <c r="M22" s="19">
        <f t="shared" si="0"/>
        <v>2500</v>
      </c>
      <c r="N22" s="20">
        <v>7776</v>
      </c>
      <c r="O22" s="20">
        <f>SUM(M22:N22)</f>
        <v>10276</v>
      </c>
      <c r="P22" s="266"/>
    </row>
    <row r="23" spans="1:16" ht="15">
      <c r="A23" s="220" t="s">
        <v>344</v>
      </c>
      <c r="B23" s="348">
        <v>0</v>
      </c>
      <c r="C23" s="17">
        <v>490</v>
      </c>
      <c r="D23" s="17"/>
      <c r="E23" s="17"/>
      <c r="F23" s="17"/>
      <c r="G23" s="17"/>
      <c r="H23" s="17"/>
      <c r="I23" s="18">
        <v>1857</v>
      </c>
      <c r="J23" s="18"/>
      <c r="K23" s="19">
        <f t="shared" si="2"/>
        <v>1857</v>
      </c>
      <c r="L23" s="23"/>
      <c r="M23" s="19">
        <f t="shared" si="0"/>
        <v>2347</v>
      </c>
      <c r="N23" s="20">
        <v>67</v>
      </c>
      <c r="O23" s="20">
        <v>67</v>
      </c>
      <c r="P23" s="266">
        <f>M23-O23</f>
        <v>2280</v>
      </c>
    </row>
    <row r="24" spans="1:16" ht="15">
      <c r="A24" s="15" t="s">
        <v>252</v>
      </c>
      <c r="B24" s="348"/>
      <c r="C24" s="17">
        <v>0</v>
      </c>
      <c r="D24" s="17"/>
      <c r="E24" s="17"/>
      <c r="F24" s="17"/>
      <c r="G24" s="17"/>
      <c r="H24" s="17"/>
      <c r="I24" s="18">
        <v>0</v>
      </c>
      <c r="J24" s="18">
        <v>0</v>
      </c>
      <c r="K24" s="19">
        <v>0</v>
      </c>
      <c r="L24" s="23">
        <v>0</v>
      </c>
      <c r="M24" s="19">
        <f t="shared" si="0"/>
        <v>0</v>
      </c>
      <c r="N24" s="20">
        <v>67</v>
      </c>
      <c r="O24" s="20">
        <f>SUM(M24:N24)</f>
        <v>67</v>
      </c>
      <c r="P24" s="266"/>
    </row>
    <row r="25" spans="1:16" ht="42.75">
      <c r="A25" s="333" t="s">
        <v>345</v>
      </c>
      <c r="B25" s="348">
        <v>0</v>
      </c>
      <c r="C25" s="17">
        <v>12473</v>
      </c>
      <c r="D25" s="17">
        <v>63367</v>
      </c>
      <c r="E25" s="17">
        <v>0</v>
      </c>
      <c r="F25" s="17">
        <v>0</v>
      </c>
      <c r="G25" s="17">
        <v>0</v>
      </c>
      <c r="H25" s="17">
        <v>0</v>
      </c>
      <c r="I25" s="18">
        <v>37149</v>
      </c>
      <c r="J25" s="18"/>
      <c r="K25" s="19">
        <f t="shared" si="2"/>
        <v>37149</v>
      </c>
      <c r="L25" s="23">
        <v>8515</v>
      </c>
      <c r="M25" s="19">
        <f t="shared" si="0"/>
        <v>121504</v>
      </c>
      <c r="N25" s="20">
        <v>726</v>
      </c>
      <c r="O25" s="20">
        <v>76566</v>
      </c>
      <c r="P25" s="266">
        <f>M25-O25</f>
        <v>44938</v>
      </c>
    </row>
    <row r="26" spans="1:16" ht="15">
      <c r="A26" s="220" t="s">
        <v>275</v>
      </c>
      <c r="B26" s="348"/>
      <c r="C26" s="17"/>
      <c r="D26" s="17"/>
      <c r="E26" s="17"/>
      <c r="F26" s="17"/>
      <c r="G26" s="17"/>
      <c r="H26" s="17"/>
      <c r="I26" s="18">
        <v>5453</v>
      </c>
      <c r="J26" s="18"/>
      <c r="K26" s="19">
        <f t="shared" si="2"/>
        <v>5453</v>
      </c>
      <c r="L26" s="23">
        <v>0</v>
      </c>
      <c r="M26" s="19">
        <f t="shared" si="0"/>
        <v>5453</v>
      </c>
      <c r="N26" s="20">
        <v>532</v>
      </c>
      <c r="O26" s="20">
        <v>532</v>
      </c>
      <c r="P26" s="266">
        <f>M26-O26</f>
        <v>4921</v>
      </c>
    </row>
    <row r="27" spans="1:16" ht="15">
      <c r="A27" s="220" t="s">
        <v>276</v>
      </c>
      <c r="B27" s="348">
        <f>SUM(B25:B26)</f>
        <v>0</v>
      </c>
      <c r="C27" s="17">
        <f aca="true" t="shared" si="6" ref="C27:O27">SUM(C25:C26)</f>
        <v>12473</v>
      </c>
      <c r="D27" s="17">
        <f t="shared" si="6"/>
        <v>63367</v>
      </c>
      <c r="E27" s="17">
        <f t="shared" si="6"/>
        <v>0</v>
      </c>
      <c r="F27" s="17">
        <f t="shared" si="6"/>
        <v>0</v>
      </c>
      <c r="G27" s="17">
        <f t="shared" si="6"/>
        <v>0</v>
      </c>
      <c r="H27" s="17">
        <f t="shared" si="6"/>
        <v>0</v>
      </c>
      <c r="I27" s="18">
        <f t="shared" si="6"/>
        <v>42602</v>
      </c>
      <c r="J27" s="18">
        <f t="shared" si="6"/>
        <v>0</v>
      </c>
      <c r="K27" s="19">
        <f t="shared" si="2"/>
        <v>42602</v>
      </c>
      <c r="L27" s="23">
        <f t="shared" si="6"/>
        <v>8515</v>
      </c>
      <c r="M27" s="19">
        <f t="shared" si="0"/>
        <v>126957</v>
      </c>
      <c r="N27" s="20">
        <f t="shared" si="6"/>
        <v>1258</v>
      </c>
      <c r="O27" s="20">
        <f t="shared" si="6"/>
        <v>77098</v>
      </c>
      <c r="P27" s="266">
        <f>M27-O27</f>
        <v>49859</v>
      </c>
    </row>
    <row r="28" spans="1:16" ht="15.75" thickBot="1">
      <c r="A28" s="411" t="s">
        <v>252</v>
      </c>
      <c r="B28" s="412"/>
      <c r="C28" s="413">
        <v>12473</v>
      </c>
      <c r="D28" s="413">
        <v>63367</v>
      </c>
      <c r="E28" s="413"/>
      <c r="F28" s="413"/>
      <c r="G28" s="413"/>
      <c r="H28" s="413"/>
      <c r="I28" s="414"/>
      <c r="J28" s="414"/>
      <c r="K28" s="25">
        <f t="shared" si="2"/>
        <v>0</v>
      </c>
      <c r="L28" s="334"/>
      <c r="M28" s="25">
        <f t="shared" si="0"/>
        <v>75840</v>
      </c>
      <c r="N28" s="180">
        <v>1258</v>
      </c>
      <c r="O28" s="180">
        <f>SUM(M28:N28)</f>
        <v>77098</v>
      </c>
      <c r="P28" s="336"/>
    </row>
    <row r="29" spans="1:16" ht="41.25" customHeight="1">
      <c r="A29" s="415" t="s">
        <v>346</v>
      </c>
      <c r="B29" s="416"/>
      <c r="C29" s="154">
        <v>61200</v>
      </c>
      <c r="D29" s="154">
        <v>309</v>
      </c>
      <c r="E29" s="154">
        <v>0</v>
      </c>
      <c r="F29" s="154">
        <v>0</v>
      </c>
      <c r="G29" s="154">
        <v>0</v>
      </c>
      <c r="H29" s="154">
        <v>0</v>
      </c>
      <c r="I29" s="417">
        <v>145841</v>
      </c>
      <c r="J29" s="417">
        <v>200</v>
      </c>
      <c r="K29" s="264">
        <f t="shared" si="2"/>
        <v>146041</v>
      </c>
      <c r="L29" s="269">
        <v>5449</v>
      </c>
      <c r="M29" s="264">
        <f t="shared" si="0"/>
        <v>212999</v>
      </c>
      <c r="N29" s="154">
        <v>121041</v>
      </c>
      <c r="O29" s="154">
        <v>35963</v>
      </c>
      <c r="P29" s="657">
        <f>M29-O29</f>
        <v>177036</v>
      </c>
    </row>
    <row r="30" spans="1:16" ht="15.75" customHeight="1">
      <c r="A30" s="220" t="s">
        <v>275</v>
      </c>
      <c r="B30" s="353"/>
      <c r="C30" s="17"/>
      <c r="D30" s="17">
        <v>795</v>
      </c>
      <c r="E30" s="17"/>
      <c r="F30" s="17"/>
      <c r="G30" s="17"/>
      <c r="H30" s="17"/>
      <c r="I30" s="20">
        <v>1092</v>
      </c>
      <c r="J30" s="20">
        <v>0</v>
      </c>
      <c r="K30" s="19">
        <f t="shared" si="2"/>
        <v>1092</v>
      </c>
      <c r="L30" s="23">
        <v>0</v>
      </c>
      <c r="M30" s="19">
        <f t="shared" si="0"/>
        <v>1887</v>
      </c>
      <c r="N30" s="20">
        <v>1092</v>
      </c>
      <c r="O30" s="20">
        <v>1092</v>
      </c>
      <c r="P30" s="266">
        <f>M30-O30</f>
        <v>795</v>
      </c>
    </row>
    <row r="31" spans="1:16" ht="16.5" customHeight="1">
      <c r="A31" s="220" t="s">
        <v>276</v>
      </c>
      <c r="B31" s="353"/>
      <c r="C31" s="17">
        <f aca="true" t="shared" si="7" ref="C31:O31">SUM(C29:C30)</f>
        <v>61200</v>
      </c>
      <c r="D31" s="17">
        <f t="shared" si="7"/>
        <v>1104</v>
      </c>
      <c r="E31" s="17">
        <f t="shared" si="7"/>
        <v>0</v>
      </c>
      <c r="F31" s="17">
        <f t="shared" si="7"/>
        <v>0</v>
      </c>
      <c r="G31" s="17">
        <f t="shared" si="7"/>
        <v>0</v>
      </c>
      <c r="H31" s="17">
        <f t="shared" si="7"/>
        <v>0</v>
      </c>
      <c r="I31" s="17">
        <f t="shared" si="7"/>
        <v>146933</v>
      </c>
      <c r="J31" s="17">
        <f t="shared" si="7"/>
        <v>200</v>
      </c>
      <c r="K31" s="19">
        <f t="shared" si="2"/>
        <v>147133</v>
      </c>
      <c r="L31" s="23">
        <f>SUM(L29:L30)</f>
        <v>5449</v>
      </c>
      <c r="M31" s="19">
        <f t="shared" si="0"/>
        <v>214886</v>
      </c>
      <c r="N31" s="20">
        <f t="shared" si="7"/>
        <v>122133</v>
      </c>
      <c r="O31" s="20">
        <f t="shared" si="7"/>
        <v>37055</v>
      </c>
      <c r="P31" s="658">
        <f>M31-O31</f>
        <v>177831</v>
      </c>
    </row>
    <row r="32" spans="1:16" ht="15">
      <c r="A32" s="15" t="s">
        <v>252</v>
      </c>
      <c r="B32" s="353"/>
      <c r="C32" s="17">
        <v>2200</v>
      </c>
      <c r="D32" s="17"/>
      <c r="E32" s="17"/>
      <c r="F32" s="17"/>
      <c r="G32" s="17"/>
      <c r="H32" s="17"/>
      <c r="I32" s="17"/>
      <c r="J32" s="17"/>
      <c r="K32" s="19">
        <f t="shared" si="2"/>
        <v>0</v>
      </c>
      <c r="L32" s="23"/>
      <c r="M32" s="19">
        <f t="shared" si="0"/>
        <v>2200</v>
      </c>
      <c r="N32" s="20">
        <v>34855</v>
      </c>
      <c r="O32" s="20">
        <f>SUM(M32:N32)</f>
        <v>37055</v>
      </c>
      <c r="P32" s="266"/>
    </row>
    <row r="33" spans="1:16" ht="28.5">
      <c r="A33" s="220" t="s">
        <v>347</v>
      </c>
      <c r="B33" s="353"/>
      <c r="C33" s="17">
        <v>11216</v>
      </c>
      <c r="D33" s="17">
        <v>4522</v>
      </c>
      <c r="E33" s="17"/>
      <c r="F33" s="17"/>
      <c r="G33" s="17"/>
      <c r="H33" s="17"/>
      <c r="I33" s="17">
        <v>32361</v>
      </c>
      <c r="J33" s="17"/>
      <c r="K33" s="19">
        <f t="shared" si="2"/>
        <v>32361</v>
      </c>
      <c r="L33" s="23"/>
      <c r="M33" s="19">
        <f t="shared" si="0"/>
        <v>48099</v>
      </c>
      <c r="N33" s="20">
        <v>32096</v>
      </c>
      <c r="O33" s="20">
        <v>0</v>
      </c>
      <c r="P33" s="266">
        <f>M33-O33</f>
        <v>48099</v>
      </c>
    </row>
    <row r="34" spans="1:16" ht="15">
      <c r="A34" s="220" t="s">
        <v>277</v>
      </c>
      <c r="B34" s="353"/>
      <c r="C34" s="17">
        <v>0</v>
      </c>
      <c r="D34" s="17">
        <v>14578</v>
      </c>
      <c r="E34" s="17"/>
      <c r="F34" s="17"/>
      <c r="G34" s="17"/>
      <c r="H34" s="17"/>
      <c r="I34" s="17">
        <v>199</v>
      </c>
      <c r="J34" s="17"/>
      <c r="K34" s="19">
        <f t="shared" si="2"/>
        <v>199</v>
      </c>
      <c r="L34" s="23"/>
      <c r="M34" s="19">
        <f t="shared" si="0"/>
        <v>14777</v>
      </c>
      <c r="N34" s="20">
        <v>199</v>
      </c>
      <c r="O34" s="20"/>
      <c r="P34" s="266">
        <f>M34-O34</f>
        <v>14777</v>
      </c>
    </row>
    <row r="35" spans="1:16" ht="15">
      <c r="A35" s="220" t="s">
        <v>276</v>
      </c>
      <c r="B35" s="353"/>
      <c r="C35" s="17">
        <f aca="true" t="shared" si="8" ref="C35:O35">SUM(C33:C34)</f>
        <v>11216</v>
      </c>
      <c r="D35" s="17">
        <f t="shared" si="8"/>
        <v>19100</v>
      </c>
      <c r="E35" s="17">
        <f t="shared" si="8"/>
        <v>0</v>
      </c>
      <c r="F35" s="17">
        <f t="shared" si="8"/>
        <v>0</v>
      </c>
      <c r="G35" s="17">
        <f t="shared" si="8"/>
        <v>0</v>
      </c>
      <c r="H35" s="17">
        <f t="shared" si="8"/>
        <v>0</v>
      </c>
      <c r="I35" s="17">
        <f t="shared" si="8"/>
        <v>32560</v>
      </c>
      <c r="J35" s="17">
        <f t="shared" si="8"/>
        <v>0</v>
      </c>
      <c r="K35" s="19">
        <f t="shared" si="2"/>
        <v>32560</v>
      </c>
      <c r="L35" s="23"/>
      <c r="M35" s="19">
        <f t="shared" si="0"/>
        <v>62876</v>
      </c>
      <c r="N35" s="20">
        <f t="shared" si="8"/>
        <v>32295</v>
      </c>
      <c r="O35" s="20">
        <f t="shared" si="8"/>
        <v>0</v>
      </c>
      <c r="P35" s="266">
        <f>M35-O35</f>
        <v>62876</v>
      </c>
    </row>
    <row r="36" spans="1:16" ht="28.5">
      <c r="A36" s="220" t="s">
        <v>361</v>
      </c>
      <c r="B36" s="348"/>
      <c r="C36" s="17">
        <v>268402</v>
      </c>
      <c r="D36" s="17">
        <v>4094</v>
      </c>
      <c r="E36" s="17">
        <v>0</v>
      </c>
      <c r="F36" s="17">
        <v>0</v>
      </c>
      <c r="G36" s="17">
        <v>0</v>
      </c>
      <c r="H36" s="17">
        <v>0</v>
      </c>
      <c r="I36" s="17">
        <v>725911</v>
      </c>
      <c r="J36" s="17">
        <v>12978</v>
      </c>
      <c r="K36" s="19">
        <f t="shared" si="2"/>
        <v>738889</v>
      </c>
      <c r="L36" s="23">
        <v>20273</v>
      </c>
      <c r="M36" s="19">
        <f t="shared" si="0"/>
        <v>1031658</v>
      </c>
      <c r="N36" s="20">
        <v>245673</v>
      </c>
      <c r="O36" s="20">
        <v>500673</v>
      </c>
      <c r="P36" s="266">
        <f>M36-O36</f>
        <v>530985</v>
      </c>
    </row>
    <row r="37" spans="1:16" ht="15">
      <c r="A37" s="333" t="s">
        <v>277</v>
      </c>
      <c r="B37" s="350"/>
      <c r="C37" s="17"/>
      <c r="D37" s="17">
        <v>6111</v>
      </c>
      <c r="E37" s="17">
        <v>447</v>
      </c>
      <c r="F37" s="17"/>
      <c r="G37" s="17"/>
      <c r="H37" s="17"/>
      <c r="I37" s="826">
        <v>21615</v>
      </c>
      <c r="J37" s="17">
        <v>0</v>
      </c>
      <c r="K37" s="19">
        <f t="shared" si="2"/>
        <v>21615</v>
      </c>
      <c r="L37" s="23">
        <v>0</v>
      </c>
      <c r="M37" s="831">
        <f t="shared" si="0"/>
        <v>28173</v>
      </c>
      <c r="N37" s="20">
        <v>53295</v>
      </c>
      <c r="O37" s="20">
        <v>53295</v>
      </c>
      <c r="P37" s="266">
        <f>M37-O37</f>
        <v>-25122</v>
      </c>
    </row>
    <row r="38" spans="1:16" ht="15">
      <c r="A38" s="333" t="s">
        <v>276</v>
      </c>
      <c r="B38" s="350">
        <f>SUM(B36:B37)</f>
        <v>0</v>
      </c>
      <c r="C38" s="20">
        <f aca="true" t="shared" si="9" ref="C38:P38">SUM(C36:C37)</f>
        <v>268402</v>
      </c>
      <c r="D38" s="350">
        <f t="shared" si="9"/>
        <v>10205</v>
      </c>
      <c r="E38" s="350">
        <f t="shared" si="9"/>
        <v>447</v>
      </c>
      <c r="F38" s="350">
        <f t="shared" si="9"/>
        <v>0</v>
      </c>
      <c r="G38" s="350">
        <f t="shared" si="9"/>
        <v>0</v>
      </c>
      <c r="H38" s="350">
        <f t="shared" si="9"/>
        <v>0</v>
      </c>
      <c r="I38" s="826">
        <f t="shared" si="9"/>
        <v>747526</v>
      </c>
      <c r="J38" s="17">
        <f t="shared" si="9"/>
        <v>12978</v>
      </c>
      <c r="K38" s="19">
        <f t="shared" si="2"/>
        <v>760504</v>
      </c>
      <c r="L38" s="23">
        <f t="shared" si="9"/>
        <v>20273</v>
      </c>
      <c r="M38" s="831">
        <f t="shared" si="0"/>
        <v>1059831</v>
      </c>
      <c r="N38" s="20">
        <f t="shared" si="9"/>
        <v>298968</v>
      </c>
      <c r="O38" s="20">
        <f t="shared" si="9"/>
        <v>553968</v>
      </c>
      <c r="P38" s="266">
        <f t="shared" si="9"/>
        <v>505863</v>
      </c>
    </row>
    <row r="39" spans="1:16" ht="15.75" thickBot="1">
      <c r="A39" s="265" t="s">
        <v>252</v>
      </c>
      <c r="B39" s="354"/>
      <c r="C39" s="180">
        <v>255000</v>
      </c>
      <c r="D39" s="334"/>
      <c r="E39" s="181"/>
      <c r="F39" s="181"/>
      <c r="G39" s="180"/>
      <c r="H39" s="180"/>
      <c r="I39" s="827"/>
      <c r="J39" s="182"/>
      <c r="K39" s="25"/>
      <c r="L39" s="181"/>
      <c r="M39" s="832">
        <f t="shared" si="0"/>
        <v>255000</v>
      </c>
      <c r="N39" s="180">
        <v>298968</v>
      </c>
      <c r="O39" s="180">
        <f>SUM(M39:N39)</f>
        <v>553968</v>
      </c>
      <c r="P39" s="336"/>
    </row>
    <row r="40" spans="1:16" s="2" customFormat="1" ht="15">
      <c r="A40" s="270" t="s">
        <v>349</v>
      </c>
      <c r="B40" s="432">
        <f aca="true" t="shared" si="10" ref="B40:P40">SUM(B5+B7+B11+B15+B19+B23+B25+B29+B33+B36)</f>
        <v>3600</v>
      </c>
      <c r="C40" s="432">
        <f t="shared" si="10"/>
        <v>406243</v>
      </c>
      <c r="D40" s="432">
        <f t="shared" si="10"/>
        <v>97804</v>
      </c>
      <c r="E40" s="432">
        <f t="shared" si="10"/>
        <v>0</v>
      </c>
      <c r="F40" s="432">
        <f t="shared" si="10"/>
        <v>536</v>
      </c>
      <c r="G40" s="432">
        <f t="shared" si="10"/>
        <v>0</v>
      </c>
      <c r="H40" s="432">
        <f t="shared" si="10"/>
        <v>2000</v>
      </c>
      <c r="I40" s="828">
        <f t="shared" si="10"/>
        <v>1578870</v>
      </c>
      <c r="J40" s="432">
        <f t="shared" si="10"/>
        <v>21380</v>
      </c>
      <c r="K40" s="432">
        <f t="shared" si="10"/>
        <v>1600250</v>
      </c>
      <c r="L40" s="432">
        <f t="shared" si="10"/>
        <v>51303</v>
      </c>
      <c r="M40" s="833">
        <f t="shared" si="0"/>
        <v>2161736</v>
      </c>
      <c r="N40" s="432">
        <f t="shared" si="10"/>
        <v>867123</v>
      </c>
      <c r="O40" s="432">
        <f t="shared" si="10"/>
        <v>1165295</v>
      </c>
      <c r="P40" s="489">
        <f t="shared" si="10"/>
        <v>996441</v>
      </c>
    </row>
    <row r="41" spans="1:16" s="2" customFormat="1" ht="15">
      <c r="A41" s="337" t="s">
        <v>275</v>
      </c>
      <c r="B41" s="335">
        <f>SUM(B8+B12+B16+B20+B26+B30+B34+B37)</f>
        <v>0</v>
      </c>
      <c r="C41" s="335">
        <f aca="true" t="shared" si="11" ref="C41:P41">SUM(C8+C12+C16+C20+C26+C30+C34+C37)</f>
        <v>191</v>
      </c>
      <c r="D41" s="335">
        <f t="shared" si="11"/>
        <v>29947</v>
      </c>
      <c r="E41" s="335">
        <f t="shared" si="11"/>
        <v>447</v>
      </c>
      <c r="F41" s="335">
        <f t="shared" si="11"/>
        <v>693</v>
      </c>
      <c r="G41" s="335">
        <f t="shared" si="11"/>
        <v>0</v>
      </c>
      <c r="H41" s="335">
        <f t="shared" si="11"/>
        <v>0</v>
      </c>
      <c r="I41" s="829">
        <f t="shared" si="11"/>
        <v>43529</v>
      </c>
      <c r="J41" s="335">
        <f t="shared" si="11"/>
        <v>-345</v>
      </c>
      <c r="K41" s="335">
        <f t="shared" si="11"/>
        <v>43184</v>
      </c>
      <c r="L41" s="335">
        <f t="shared" si="11"/>
        <v>0</v>
      </c>
      <c r="M41" s="831">
        <f t="shared" si="0"/>
        <v>74462</v>
      </c>
      <c r="N41" s="335">
        <f t="shared" si="11"/>
        <v>65323</v>
      </c>
      <c r="O41" s="335">
        <f t="shared" si="11"/>
        <v>65124</v>
      </c>
      <c r="P41" s="338">
        <f t="shared" si="11"/>
        <v>9338</v>
      </c>
    </row>
    <row r="42" spans="1:16" s="2" customFormat="1" ht="15">
      <c r="A42" s="337" t="s">
        <v>276</v>
      </c>
      <c r="B42" s="335">
        <f>SUM(B40:B41)</f>
        <v>3600</v>
      </c>
      <c r="C42" s="335">
        <f aca="true" t="shared" si="12" ref="C42:P42">SUM(C40:C41)</f>
        <v>406434</v>
      </c>
      <c r="D42" s="335">
        <f t="shared" si="12"/>
        <v>127751</v>
      </c>
      <c r="E42" s="335">
        <f t="shared" si="12"/>
        <v>447</v>
      </c>
      <c r="F42" s="335">
        <f t="shared" si="12"/>
        <v>1229</v>
      </c>
      <c r="G42" s="335">
        <f t="shared" si="12"/>
        <v>0</v>
      </c>
      <c r="H42" s="335">
        <f t="shared" si="12"/>
        <v>2000</v>
      </c>
      <c r="I42" s="829">
        <f t="shared" si="12"/>
        <v>1622399</v>
      </c>
      <c r="J42" s="335">
        <f t="shared" si="12"/>
        <v>21035</v>
      </c>
      <c r="K42" s="335">
        <f t="shared" si="12"/>
        <v>1643434</v>
      </c>
      <c r="L42" s="335">
        <f t="shared" si="12"/>
        <v>51303</v>
      </c>
      <c r="M42" s="831">
        <f t="shared" si="0"/>
        <v>2236198</v>
      </c>
      <c r="N42" s="335">
        <f t="shared" si="12"/>
        <v>932446</v>
      </c>
      <c r="O42" s="335">
        <f t="shared" si="12"/>
        <v>1230419</v>
      </c>
      <c r="P42" s="338">
        <f t="shared" si="12"/>
        <v>1005779</v>
      </c>
    </row>
    <row r="43" spans="1:16" ht="15">
      <c r="A43" s="271" t="s">
        <v>252</v>
      </c>
      <c r="B43" s="283">
        <f aca="true" t="shared" si="13" ref="B43:P43">SUM(B6+B14+B18+B22+B28+B32+B39+B24+B10)</f>
        <v>3600</v>
      </c>
      <c r="C43" s="283">
        <f t="shared" si="13"/>
        <v>321318</v>
      </c>
      <c r="D43" s="283">
        <f t="shared" si="13"/>
        <v>87548</v>
      </c>
      <c r="E43" s="283">
        <f t="shared" si="13"/>
        <v>0</v>
      </c>
      <c r="F43" s="283">
        <f t="shared" si="13"/>
        <v>0</v>
      </c>
      <c r="G43" s="283">
        <f t="shared" si="13"/>
        <v>0</v>
      </c>
      <c r="H43" s="283">
        <f t="shared" si="13"/>
        <v>0</v>
      </c>
      <c r="I43" s="830">
        <f t="shared" si="13"/>
        <v>0</v>
      </c>
      <c r="J43" s="283">
        <f t="shared" si="13"/>
        <v>0</v>
      </c>
      <c r="K43" s="283">
        <f t="shared" si="13"/>
        <v>0</v>
      </c>
      <c r="L43" s="283">
        <f t="shared" si="13"/>
        <v>5080</v>
      </c>
      <c r="M43" s="19">
        <f t="shared" si="0"/>
        <v>417546</v>
      </c>
      <c r="N43" s="283">
        <f t="shared" si="13"/>
        <v>812873</v>
      </c>
      <c r="O43" s="283">
        <f t="shared" si="13"/>
        <v>1230419</v>
      </c>
      <c r="P43" s="284">
        <f t="shared" si="13"/>
        <v>0</v>
      </c>
    </row>
    <row r="44" spans="1:16" ht="15.75" thickBot="1">
      <c r="A44" s="272" t="s">
        <v>258</v>
      </c>
      <c r="B44" s="285">
        <f>B42-B43</f>
        <v>0</v>
      </c>
      <c r="C44" s="285">
        <f aca="true" t="shared" si="14" ref="C44:P44">C42-C43</f>
        <v>85116</v>
      </c>
      <c r="D44" s="285">
        <f t="shared" si="14"/>
        <v>40203</v>
      </c>
      <c r="E44" s="285">
        <f t="shared" si="14"/>
        <v>447</v>
      </c>
      <c r="F44" s="285">
        <f t="shared" si="14"/>
        <v>1229</v>
      </c>
      <c r="G44" s="285">
        <f t="shared" si="14"/>
        <v>0</v>
      </c>
      <c r="H44" s="285">
        <f t="shared" si="14"/>
        <v>2000</v>
      </c>
      <c r="I44" s="285">
        <f t="shared" si="14"/>
        <v>1622399</v>
      </c>
      <c r="J44" s="285">
        <f t="shared" si="14"/>
        <v>21035</v>
      </c>
      <c r="K44" s="285">
        <f t="shared" si="14"/>
        <v>1643434</v>
      </c>
      <c r="L44" s="285">
        <f t="shared" si="14"/>
        <v>46223</v>
      </c>
      <c r="M44" s="25">
        <f t="shared" si="0"/>
        <v>1818652</v>
      </c>
      <c r="N44" s="285">
        <f t="shared" si="14"/>
        <v>119573</v>
      </c>
      <c r="O44" s="285">
        <f t="shared" si="14"/>
        <v>0</v>
      </c>
      <c r="P44" s="286">
        <f t="shared" si="14"/>
        <v>1005779</v>
      </c>
    </row>
    <row r="45" spans="3:13" ht="13.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</sheetData>
  <sheetProtection/>
  <mergeCells count="12">
    <mergeCell ref="N1:N3"/>
    <mergeCell ref="O1:O3"/>
    <mergeCell ref="P1:P3"/>
    <mergeCell ref="M1:M3"/>
    <mergeCell ref="B1:G1"/>
    <mergeCell ref="A1:A3"/>
    <mergeCell ref="L2:L3"/>
    <mergeCell ref="H1:L1"/>
    <mergeCell ref="I2:K2"/>
    <mergeCell ref="F2:G2"/>
    <mergeCell ref="B2:E2"/>
    <mergeCell ref="H2:H3"/>
  </mergeCells>
  <printOptions/>
  <pageMargins left="0.4" right="0.1968503937007874" top="0.7086614173228347" bottom="0.5511811023622047" header="0.1968503937007874" footer="0.1968503937007874"/>
  <pageSetup horizontalDpi="600" verticalDpi="600" orientation="landscape" paperSize="9" scale="80" r:id="rId1"/>
  <headerFooter>
    <oddHeader>&amp;C&amp;"Book Antiqua,Félkövér"&amp;11Önkormányzati költségvetési szervek 
2013. évi főbb bevételei jogcím-csoportonként&amp;R&amp;"Book Antiqua,Félkövér"&amp;11 6.sz.melléklet
ezer Ft</oddHeader>
    <oddFooter>&amp;C&amp;P</oddFooter>
  </headerFooter>
  <rowBreaks count="1" manualBreakCount="1">
    <brk id="2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15.57421875" style="96" customWidth="1"/>
    <col min="2" max="2" width="8.28125" style="1" bestFit="1" customWidth="1"/>
    <col min="3" max="3" width="9.28125" style="1" customWidth="1"/>
    <col min="4" max="4" width="8.00390625" style="1" bestFit="1" customWidth="1"/>
    <col min="5" max="5" width="6.7109375" style="1" customWidth="1"/>
    <col min="6" max="6" width="6.00390625" style="1" bestFit="1" customWidth="1"/>
    <col min="7" max="7" width="7.140625" style="1" bestFit="1" customWidth="1"/>
    <col min="8" max="8" width="7.57421875" style="1" bestFit="1" customWidth="1"/>
    <col min="9" max="9" width="6.8515625" style="1" customWidth="1"/>
    <col min="10" max="10" width="10.00390625" style="1" bestFit="1" customWidth="1"/>
    <col min="11" max="11" width="6.00390625" style="1" bestFit="1" customWidth="1"/>
    <col min="12" max="12" width="6.8515625" style="1" customWidth="1"/>
    <col min="13" max="13" width="7.140625" style="1" customWidth="1"/>
    <col min="14" max="14" width="7.00390625" style="1" customWidth="1"/>
    <col min="15" max="15" width="6.57421875" style="1" customWidth="1"/>
    <col min="16" max="16" width="7.00390625" style="1" bestFit="1" customWidth="1"/>
    <col min="17" max="17" width="9.140625" style="2" customWidth="1"/>
    <col min="18" max="18" width="9.00390625" style="2" customWidth="1"/>
    <col min="19" max="16384" width="9.140625" style="1" customWidth="1"/>
  </cols>
  <sheetData>
    <row r="1" spans="1:18" ht="15.75" thickBot="1">
      <c r="A1" s="742" t="s">
        <v>31</v>
      </c>
      <c r="B1" s="740" t="s">
        <v>121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28" t="s">
        <v>56</v>
      </c>
      <c r="P1" s="729"/>
      <c r="Q1" s="730"/>
      <c r="R1" s="731" t="s">
        <v>16</v>
      </c>
    </row>
    <row r="2" spans="1:18" ht="15" customHeight="1">
      <c r="A2" s="743"/>
      <c r="B2" s="734" t="s">
        <v>14</v>
      </c>
      <c r="C2" s="735"/>
      <c r="D2" s="735"/>
      <c r="E2" s="735"/>
      <c r="F2" s="735"/>
      <c r="G2" s="735"/>
      <c r="H2" s="735"/>
      <c r="I2" s="736"/>
      <c r="J2" s="734" t="s">
        <v>246</v>
      </c>
      <c r="K2" s="735"/>
      <c r="L2" s="735"/>
      <c r="M2" s="735"/>
      <c r="N2" s="736"/>
      <c r="O2" s="737" t="s">
        <v>99</v>
      </c>
      <c r="P2" s="737" t="s">
        <v>123</v>
      </c>
      <c r="Q2" s="739"/>
      <c r="R2" s="732"/>
    </row>
    <row r="3" spans="1:18" ht="37.5" customHeight="1">
      <c r="A3" s="743"/>
      <c r="B3" s="748" t="s">
        <v>0</v>
      </c>
      <c r="C3" s="681" t="s">
        <v>332</v>
      </c>
      <c r="D3" s="681" t="s">
        <v>19</v>
      </c>
      <c r="E3" s="681" t="s">
        <v>116</v>
      </c>
      <c r="F3" s="745" t="s">
        <v>114</v>
      </c>
      <c r="G3" s="746"/>
      <c r="H3" s="747"/>
      <c r="I3" s="681" t="s">
        <v>115</v>
      </c>
      <c r="J3" s="682" t="s">
        <v>60</v>
      </c>
      <c r="K3" s="738" t="s">
        <v>21</v>
      </c>
      <c r="L3" s="691" t="s">
        <v>180</v>
      </c>
      <c r="M3" s="692"/>
      <c r="N3" s="682" t="s">
        <v>117</v>
      </c>
      <c r="O3" s="738"/>
      <c r="P3" s="691"/>
      <c r="Q3" s="692"/>
      <c r="R3" s="732"/>
    </row>
    <row r="4" spans="1:18" ht="51">
      <c r="A4" s="744"/>
      <c r="B4" s="691"/>
      <c r="C4" s="683"/>
      <c r="D4" s="683"/>
      <c r="E4" s="683"/>
      <c r="F4" s="87" t="s">
        <v>118</v>
      </c>
      <c r="G4" s="97" t="s">
        <v>119</v>
      </c>
      <c r="H4" s="86" t="s">
        <v>120</v>
      </c>
      <c r="I4" s="683"/>
      <c r="J4" s="683"/>
      <c r="K4" s="691"/>
      <c r="L4" s="97" t="s">
        <v>118</v>
      </c>
      <c r="M4" s="97" t="s">
        <v>119</v>
      </c>
      <c r="N4" s="683"/>
      <c r="O4" s="691"/>
      <c r="P4" s="97" t="s">
        <v>124</v>
      </c>
      <c r="Q4" s="97" t="s">
        <v>125</v>
      </c>
      <c r="R4" s="733"/>
    </row>
    <row r="5" spans="1:18" ht="14.25" thickBot="1">
      <c r="A5" s="98">
        <v>1</v>
      </c>
      <c r="B5" s="99">
        <v>2</v>
      </c>
      <c r="C5" s="99">
        <v>3</v>
      </c>
      <c r="D5" s="100">
        <v>4</v>
      </c>
      <c r="E5" s="99">
        <v>5</v>
      </c>
      <c r="F5" s="99">
        <v>6</v>
      </c>
      <c r="G5" s="99">
        <v>7</v>
      </c>
      <c r="H5" s="99">
        <v>8</v>
      </c>
      <c r="I5" s="99">
        <v>9</v>
      </c>
      <c r="J5" s="99">
        <v>10</v>
      </c>
      <c r="K5" s="99">
        <v>11</v>
      </c>
      <c r="L5" s="99">
        <v>12</v>
      </c>
      <c r="M5" s="99">
        <v>13</v>
      </c>
      <c r="N5" s="99">
        <v>14</v>
      </c>
      <c r="O5" s="99">
        <v>15</v>
      </c>
      <c r="P5" s="99">
        <v>16</v>
      </c>
      <c r="Q5" s="99">
        <v>17</v>
      </c>
      <c r="R5" s="101">
        <v>18</v>
      </c>
    </row>
    <row r="6" spans="1:18" ht="40.5" customHeight="1">
      <c r="A6" s="261" t="s">
        <v>337</v>
      </c>
      <c r="B6" s="342">
        <v>37176</v>
      </c>
      <c r="C6" s="342">
        <v>13314</v>
      </c>
      <c r="D6" s="342">
        <v>375316</v>
      </c>
      <c r="E6" s="342">
        <v>0</v>
      </c>
      <c r="F6" s="342">
        <v>12945</v>
      </c>
      <c r="G6" s="342">
        <v>69659</v>
      </c>
      <c r="H6" s="342"/>
      <c r="I6" s="342">
        <v>48654</v>
      </c>
      <c r="J6" s="342">
        <v>730153</v>
      </c>
      <c r="K6" s="342">
        <v>18476</v>
      </c>
      <c r="L6" s="342">
        <v>0</v>
      </c>
      <c r="M6" s="342">
        <v>18221</v>
      </c>
      <c r="N6" s="342">
        <v>176538</v>
      </c>
      <c r="O6" s="342">
        <v>30503</v>
      </c>
      <c r="P6" s="342">
        <v>89750</v>
      </c>
      <c r="Q6" s="343">
        <v>14528</v>
      </c>
      <c r="R6" s="347">
        <f>SUM(B6:Q6)</f>
        <v>1635233</v>
      </c>
    </row>
    <row r="7" spans="1:18" ht="15">
      <c r="A7" s="346" t="s">
        <v>277</v>
      </c>
      <c r="B7" s="344">
        <v>576</v>
      </c>
      <c r="C7" s="344">
        <v>78</v>
      </c>
      <c r="D7" s="344">
        <v>89404</v>
      </c>
      <c r="E7" s="344"/>
      <c r="F7" s="344">
        <v>42759</v>
      </c>
      <c r="G7" s="344">
        <v>997</v>
      </c>
      <c r="H7" s="344"/>
      <c r="I7" s="822">
        <v>40587</v>
      </c>
      <c r="J7" s="344">
        <v>-10666</v>
      </c>
      <c r="K7" s="344">
        <v>5044</v>
      </c>
      <c r="L7" s="344"/>
      <c r="M7" s="344">
        <v>748</v>
      </c>
      <c r="N7" s="344">
        <v>-21654</v>
      </c>
      <c r="O7" s="344"/>
      <c r="P7" s="344">
        <v>89750</v>
      </c>
      <c r="Q7" s="345">
        <v>3423</v>
      </c>
      <c r="R7" s="341">
        <f>SUM(B7:Q7)</f>
        <v>241046</v>
      </c>
    </row>
    <row r="8" spans="1:18" ht="28.5">
      <c r="A8" s="346" t="s">
        <v>276</v>
      </c>
      <c r="B8" s="344">
        <f>SUM(B6:B7)</f>
        <v>37752</v>
      </c>
      <c r="C8" s="344">
        <f aca="true" t="shared" si="0" ref="C8:R8">SUM(C6:C7)</f>
        <v>13392</v>
      </c>
      <c r="D8" s="344">
        <f t="shared" si="0"/>
        <v>464720</v>
      </c>
      <c r="E8" s="344">
        <f t="shared" si="0"/>
        <v>0</v>
      </c>
      <c r="F8" s="344">
        <f t="shared" si="0"/>
        <v>55704</v>
      </c>
      <c r="G8" s="344">
        <f t="shared" si="0"/>
        <v>70656</v>
      </c>
      <c r="H8" s="344">
        <f t="shared" si="0"/>
        <v>0</v>
      </c>
      <c r="I8" s="822">
        <f t="shared" si="0"/>
        <v>89241</v>
      </c>
      <c r="J8" s="344">
        <f t="shared" si="0"/>
        <v>719487</v>
      </c>
      <c r="K8" s="344">
        <f t="shared" si="0"/>
        <v>23520</v>
      </c>
      <c r="L8" s="344">
        <f t="shared" si="0"/>
        <v>0</v>
      </c>
      <c r="M8" s="344">
        <f t="shared" si="0"/>
        <v>18969</v>
      </c>
      <c r="N8" s="344">
        <f t="shared" si="0"/>
        <v>154884</v>
      </c>
      <c r="O8" s="344">
        <f t="shared" si="0"/>
        <v>30503</v>
      </c>
      <c r="P8" s="344">
        <f t="shared" si="0"/>
        <v>179500</v>
      </c>
      <c r="Q8" s="344">
        <f t="shared" si="0"/>
        <v>17951</v>
      </c>
      <c r="R8" s="466">
        <f t="shared" si="0"/>
        <v>1876279</v>
      </c>
    </row>
    <row r="9" spans="1:18" ht="28.5">
      <c r="A9" s="346" t="s">
        <v>252</v>
      </c>
      <c r="B9" s="344">
        <v>17351</v>
      </c>
      <c r="C9" s="344">
        <v>4462</v>
      </c>
      <c r="D9" s="344">
        <v>120579</v>
      </c>
      <c r="E9" s="344"/>
      <c r="F9" s="344">
        <v>48109</v>
      </c>
      <c r="G9" s="344">
        <v>1270</v>
      </c>
      <c r="H9" s="344"/>
      <c r="I9" s="344">
        <v>2000</v>
      </c>
      <c r="J9" s="344">
        <v>2400</v>
      </c>
      <c r="K9" s="344"/>
      <c r="L9" s="344"/>
      <c r="M9" s="344">
        <v>289</v>
      </c>
      <c r="N9" s="344"/>
      <c r="O9" s="344"/>
      <c r="P9" s="344"/>
      <c r="Q9" s="344"/>
      <c r="R9" s="466">
        <f>SUM(B9:Q9)</f>
        <v>196460</v>
      </c>
    </row>
    <row r="10" spans="1:18" ht="57">
      <c r="A10" s="346" t="s">
        <v>339</v>
      </c>
      <c r="B10" s="344">
        <v>825585</v>
      </c>
      <c r="C10" s="344">
        <v>219683</v>
      </c>
      <c r="D10" s="344">
        <v>945534</v>
      </c>
      <c r="E10" s="344">
        <v>144772</v>
      </c>
      <c r="F10" s="344">
        <v>0</v>
      </c>
      <c r="G10" s="344">
        <v>0</v>
      </c>
      <c r="H10" s="344">
        <v>0</v>
      </c>
      <c r="I10" s="344">
        <v>0</v>
      </c>
      <c r="J10" s="344">
        <v>12970</v>
      </c>
      <c r="K10" s="344">
        <v>8990</v>
      </c>
      <c r="L10" s="344">
        <v>0</v>
      </c>
      <c r="M10" s="344">
        <v>0</v>
      </c>
      <c r="N10" s="344">
        <v>0</v>
      </c>
      <c r="O10" s="344">
        <v>4202</v>
      </c>
      <c r="P10" s="344">
        <v>0</v>
      </c>
      <c r="Q10" s="345">
        <v>0</v>
      </c>
      <c r="R10" s="157">
        <f>SUM(B10:Q10)</f>
        <v>2161736</v>
      </c>
    </row>
    <row r="11" spans="1:18" ht="15">
      <c r="A11" s="346" t="s">
        <v>277</v>
      </c>
      <c r="B11" s="822">
        <v>27924</v>
      </c>
      <c r="C11" s="822">
        <v>6280</v>
      </c>
      <c r="D11" s="822">
        <v>33791</v>
      </c>
      <c r="E11" s="344">
        <v>2160</v>
      </c>
      <c r="F11" s="344"/>
      <c r="G11" s="344"/>
      <c r="H11" s="344"/>
      <c r="I11" s="344"/>
      <c r="J11" s="344">
        <v>2740</v>
      </c>
      <c r="K11" s="344">
        <v>1567</v>
      </c>
      <c r="L11" s="344"/>
      <c r="M11" s="344"/>
      <c r="N11" s="344"/>
      <c r="O11" s="344"/>
      <c r="P11" s="344"/>
      <c r="Q11" s="345"/>
      <c r="R11" s="157">
        <f>SUM(B11:Q11)</f>
        <v>74462</v>
      </c>
    </row>
    <row r="12" spans="1:18" ht="28.5">
      <c r="A12" s="339" t="s">
        <v>276</v>
      </c>
      <c r="B12" s="823">
        <f>SUM(B10:B11)</f>
        <v>853509</v>
      </c>
      <c r="C12" s="823">
        <f aca="true" t="shared" si="1" ref="C12:R12">SUM(C10:C11)</f>
        <v>225963</v>
      </c>
      <c r="D12" s="823">
        <f t="shared" si="1"/>
        <v>979325</v>
      </c>
      <c r="E12" s="340">
        <f t="shared" si="1"/>
        <v>146932</v>
      </c>
      <c r="F12" s="340">
        <f t="shared" si="1"/>
        <v>0</v>
      </c>
      <c r="G12" s="340">
        <f t="shared" si="1"/>
        <v>0</v>
      </c>
      <c r="H12" s="340">
        <f t="shared" si="1"/>
        <v>0</v>
      </c>
      <c r="I12" s="340">
        <f t="shared" si="1"/>
        <v>0</v>
      </c>
      <c r="J12" s="340">
        <f t="shared" si="1"/>
        <v>15710</v>
      </c>
      <c r="K12" s="340">
        <f t="shared" si="1"/>
        <v>10557</v>
      </c>
      <c r="L12" s="340">
        <f t="shared" si="1"/>
        <v>0</v>
      </c>
      <c r="M12" s="340">
        <f t="shared" si="1"/>
        <v>0</v>
      </c>
      <c r="N12" s="340">
        <f t="shared" si="1"/>
        <v>0</v>
      </c>
      <c r="O12" s="340">
        <f t="shared" si="1"/>
        <v>4202</v>
      </c>
      <c r="P12" s="340">
        <f t="shared" si="1"/>
        <v>0</v>
      </c>
      <c r="Q12" s="340">
        <f t="shared" si="1"/>
        <v>0</v>
      </c>
      <c r="R12" s="465">
        <f t="shared" si="1"/>
        <v>2236198</v>
      </c>
    </row>
    <row r="13" spans="1:18" ht="29.25" thickBot="1">
      <c r="A13" s="470" t="s">
        <v>252</v>
      </c>
      <c r="B13" s="471">
        <v>486148</v>
      </c>
      <c r="C13" s="471">
        <v>128749</v>
      </c>
      <c r="D13" s="471">
        <v>468590</v>
      </c>
      <c r="E13" s="471">
        <v>146932</v>
      </c>
      <c r="F13" s="471"/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471"/>
      <c r="R13" s="472">
        <f>SUM(B13:Q13)</f>
        <v>1230419</v>
      </c>
    </row>
    <row r="14" spans="1:18" ht="29.25" customHeight="1">
      <c r="A14" s="261" t="s">
        <v>336</v>
      </c>
      <c r="B14" s="279">
        <f aca="true" t="shared" si="2" ref="B14:Q14">SUM(B6+B10)</f>
        <v>862761</v>
      </c>
      <c r="C14" s="279">
        <f t="shared" si="2"/>
        <v>232997</v>
      </c>
      <c r="D14" s="279">
        <f t="shared" si="2"/>
        <v>1320850</v>
      </c>
      <c r="E14" s="279">
        <f t="shared" si="2"/>
        <v>144772</v>
      </c>
      <c r="F14" s="279">
        <f t="shared" si="2"/>
        <v>12945</v>
      </c>
      <c r="G14" s="279">
        <f t="shared" si="2"/>
        <v>69659</v>
      </c>
      <c r="H14" s="279">
        <f t="shared" si="2"/>
        <v>0</v>
      </c>
      <c r="I14" s="279">
        <f t="shared" si="2"/>
        <v>48654</v>
      </c>
      <c r="J14" s="279">
        <f t="shared" si="2"/>
        <v>743123</v>
      </c>
      <c r="K14" s="279">
        <f t="shared" si="2"/>
        <v>27466</v>
      </c>
      <c r="L14" s="279">
        <f t="shared" si="2"/>
        <v>0</v>
      </c>
      <c r="M14" s="279">
        <f t="shared" si="2"/>
        <v>18221</v>
      </c>
      <c r="N14" s="279">
        <f t="shared" si="2"/>
        <v>176538</v>
      </c>
      <c r="O14" s="279">
        <f t="shared" si="2"/>
        <v>34705</v>
      </c>
      <c r="P14" s="279">
        <f t="shared" si="2"/>
        <v>89750</v>
      </c>
      <c r="Q14" s="279">
        <f t="shared" si="2"/>
        <v>14528</v>
      </c>
      <c r="R14" s="347">
        <f>SUM(B14:Q14)</f>
        <v>3796969</v>
      </c>
    </row>
    <row r="15" spans="1:18" ht="15">
      <c r="A15" s="346" t="s">
        <v>277</v>
      </c>
      <c r="B15" s="246">
        <f>B7+B11</f>
        <v>28500</v>
      </c>
      <c r="C15" s="246">
        <f aca="true" t="shared" si="3" ref="C15:R15">C7+C11</f>
        <v>6358</v>
      </c>
      <c r="D15" s="246">
        <f t="shared" si="3"/>
        <v>123195</v>
      </c>
      <c r="E15" s="246">
        <f t="shared" si="3"/>
        <v>2160</v>
      </c>
      <c r="F15" s="246">
        <f t="shared" si="3"/>
        <v>42759</v>
      </c>
      <c r="G15" s="246">
        <f t="shared" si="3"/>
        <v>997</v>
      </c>
      <c r="H15" s="246">
        <f t="shared" si="3"/>
        <v>0</v>
      </c>
      <c r="I15" s="246">
        <f t="shared" si="3"/>
        <v>40587</v>
      </c>
      <c r="J15" s="246">
        <f t="shared" si="3"/>
        <v>-7926</v>
      </c>
      <c r="K15" s="246">
        <f t="shared" si="3"/>
        <v>6611</v>
      </c>
      <c r="L15" s="246">
        <f t="shared" si="3"/>
        <v>0</v>
      </c>
      <c r="M15" s="246">
        <f t="shared" si="3"/>
        <v>748</v>
      </c>
      <c r="N15" s="246">
        <f t="shared" si="3"/>
        <v>-21654</v>
      </c>
      <c r="O15" s="246">
        <f t="shared" si="3"/>
        <v>0</v>
      </c>
      <c r="P15" s="246">
        <f t="shared" si="3"/>
        <v>89750</v>
      </c>
      <c r="Q15" s="246">
        <f t="shared" si="3"/>
        <v>3423</v>
      </c>
      <c r="R15" s="157">
        <f t="shared" si="3"/>
        <v>315508</v>
      </c>
    </row>
    <row r="16" spans="1:18" ht="26.25" customHeight="1">
      <c r="A16" s="346" t="s">
        <v>276</v>
      </c>
      <c r="B16" s="246">
        <f>SUM(B14:B15)</f>
        <v>891261</v>
      </c>
      <c r="C16" s="246">
        <f aca="true" t="shared" si="4" ref="C16:R16">SUM(C14:C15)</f>
        <v>239355</v>
      </c>
      <c r="D16" s="246">
        <f t="shared" si="4"/>
        <v>1444045</v>
      </c>
      <c r="E16" s="246">
        <f t="shared" si="4"/>
        <v>146932</v>
      </c>
      <c r="F16" s="246">
        <f t="shared" si="4"/>
        <v>55704</v>
      </c>
      <c r="G16" s="246">
        <f t="shared" si="4"/>
        <v>70656</v>
      </c>
      <c r="H16" s="246">
        <f t="shared" si="4"/>
        <v>0</v>
      </c>
      <c r="I16" s="246">
        <f t="shared" si="4"/>
        <v>89241</v>
      </c>
      <c r="J16" s="246">
        <f t="shared" si="4"/>
        <v>735197</v>
      </c>
      <c r="K16" s="246">
        <f t="shared" si="4"/>
        <v>34077</v>
      </c>
      <c r="L16" s="246">
        <f t="shared" si="4"/>
        <v>0</v>
      </c>
      <c r="M16" s="246">
        <f t="shared" si="4"/>
        <v>18969</v>
      </c>
      <c r="N16" s="246">
        <f t="shared" si="4"/>
        <v>154884</v>
      </c>
      <c r="O16" s="246">
        <f t="shared" si="4"/>
        <v>34705</v>
      </c>
      <c r="P16" s="246">
        <f t="shared" si="4"/>
        <v>179500</v>
      </c>
      <c r="Q16" s="246">
        <f t="shared" si="4"/>
        <v>17951</v>
      </c>
      <c r="R16" s="157">
        <f t="shared" si="4"/>
        <v>4112477</v>
      </c>
    </row>
    <row r="17" spans="1:18" s="2" customFormat="1" ht="28.5">
      <c r="A17" s="281" t="s">
        <v>252</v>
      </c>
      <c r="B17" s="246">
        <f>SUM(B9+B13)</f>
        <v>503499</v>
      </c>
      <c r="C17" s="246">
        <f aca="true" t="shared" si="5" ref="C17:R17">SUM(C9+C13)</f>
        <v>133211</v>
      </c>
      <c r="D17" s="246">
        <f t="shared" si="5"/>
        <v>589169</v>
      </c>
      <c r="E17" s="246">
        <f t="shared" si="5"/>
        <v>146932</v>
      </c>
      <c r="F17" s="246">
        <f t="shared" si="5"/>
        <v>48109</v>
      </c>
      <c r="G17" s="246">
        <f t="shared" si="5"/>
        <v>1270</v>
      </c>
      <c r="H17" s="246">
        <f t="shared" si="5"/>
        <v>0</v>
      </c>
      <c r="I17" s="246">
        <f t="shared" si="5"/>
        <v>2000</v>
      </c>
      <c r="J17" s="246">
        <f t="shared" si="5"/>
        <v>2400</v>
      </c>
      <c r="K17" s="246">
        <f t="shared" si="5"/>
        <v>0</v>
      </c>
      <c r="L17" s="246">
        <f t="shared" si="5"/>
        <v>0</v>
      </c>
      <c r="M17" s="246">
        <f t="shared" si="5"/>
        <v>289</v>
      </c>
      <c r="N17" s="246">
        <f t="shared" si="5"/>
        <v>0</v>
      </c>
      <c r="O17" s="246">
        <f t="shared" si="5"/>
        <v>0</v>
      </c>
      <c r="P17" s="246">
        <f t="shared" si="5"/>
        <v>0</v>
      </c>
      <c r="Q17" s="246">
        <f t="shared" si="5"/>
        <v>0</v>
      </c>
      <c r="R17" s="157">
        <f t="shared" si="5"/>
        <v>1426879</v>
      </c>
    </row>
    <row r="18" spans="1:18" s="2" customFormat="1" ht="29.25" thickBot="1">
      <c r="A18" s="282" t="s">
        <v>258</v>
      </c>
      <c r="B18" s="172">
        <f>B16-B17</f>
        <v>387762</v>
      </c>
      <c r="C18" s="172">
        <f aca="true" t="shared" si="6" ref="C18:R18">C16-C17</f>
        <v>106144</v>
      </c>
      <c r="D18" s="172">
        <f t="shared" si="6"/>
        <v>854876</v>
      </c>
      <c r="E18" s="172">
        <f t="shared" si="6"/>
        <v>0</v>
      </c>
      <c r="F18" s="172">
        <f t="shared" si="6"/>
        <v>7595</v>
      </c>
      <c r="G18" s="172">
        <f t="shared" si="6"/>
        <v>69386</v>
      </c>
      <c r="H18" s="172">
        <f t="shared" si="6"/>
        <v>0</v>
      </c>
      <c r="I18" s="172">
        <f t="shared" si="6"/>
        <v>87241</v>
      </c>
      <c r="J18" s="172">
        <f t="shared" si="6"/>
        <v>732797</v>
      </c>
      <c r="K18" s="172">
        <f t="shared" si="6"/>
        <v>34077</v>
      </c>
      <c r="L18" s="172">
        <f t="shared" si="6"/>
        <v>0</v>
      </c>
      <c r="M18" s="172">
        <f t="shared" si="6"/>
        <v>18680</v>
      </c>
      <c r="N18" s="172">
        <f t="shared" si="6"/>
        <v>154884</v>
      </c>
      <c r="O18" s="172">
        <f t="shared" si="6"/>
        <v>34705</v>
      </c>
      <c r="P18" s="172">
        <f t="shared" si="6"/>
        <v>179500</v>
      </c>
      <c r="Q18" s="172">
        <f t="shared" si="6"/>
        <v>17951</v>
      </c>
      <c r="R18" s="256">
        <f t="shared" si="6"/>
        <v>2685598</v>
      </c>
    </row>
    <row r="22" ht="14.25" customHeight="1"/>
  </sheetData>
  <sheetProtection/>
  <mergeCells count="18">
    <mergeCell ref="A1:A4"/>
    <mergeCell ref="B2:I2"/>
    <mergeCell ref="C3:C4"/>
    <mergeCell ref="D3:D4"/>
    <mergeCell ref="F3:H3"/>
    <mergeCell ref="I3:I4"/>
    <mergeCell ref="B3:B4"/>
    <mergeCell ref="E3:E4"/>
    <mergeCell ref="O1:Q1"/>
    <mergeCell ref="R1:R4"/>
    <mergeCell ref="J2:N2"/>
    <mergeCell ref="O2:O4"/>
    <mergeCell ref="P2:Q3"/>
    <mergeCell ref="L3:M3"/>
    <mergeCell ref="N3:N4"/>
    <mergeCell ref="K3:K4"/>
    <mergeCell ref="J3:J4"/>
    <mergeCell ref="B1:N1"/>
  </mergeCells>
  <printOptions/>
  <pageMargins left="0.25" right="0.23" top="0.91" bottom="0.33" header="0.2" footer="0.2"/>
  <pageSetup horizontalDpi="600" verticalDpi="600" orientation="landscape" paperSize="9" r:id="rId1"/>
  <headerFooter>
    <oddHeader>&amp;C&amp;"Book Antiqua,Félkövér"&amp;11Keszthely Város Önkormányzata
2013. évi kiadásai kiemelt előirányzatok szerinti bontásban&amp;R&amp;"Book Antiqua,Félkövér"7.sz. melléklet
ezer Ft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81"/>
  <sheetViews>
    <sheetView zoomScalePageLayoutView="0" workbookViewId="0" topLeftCell="A1">
      <pane xSplit="1" ySplit="5" topLeftCell="B7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41" sqref="N41"/>
    </sheetView>
  </sheetViews>
  <sheetFormatPr defaultColWidth="9.140625" defaultRowHeight="12.75"/>
  <cols>
    <col min="1" max="1" width="17.8515625" style="96" customWidth="1"/>
    <col min="2" max="2" width="7.00390625" style="1" customWidth="1"/>
    <col min="3" max="3" width="6.7109375" style="1" customWidth="1"/>
    <col min="4" max="4" width="7.421875" style="1" customWidth="1"/>
    <col min="5" max="5" width="6.7109375" style="1" customWidth="1"/>
    <col min="6" max="6" width="7.140625" style="1" customWidth="1"/>
    <col min="7" max="7" width="7.28125" style="1" customWidth="1"/>
    <col min="8" max="9" width="6.8515625" style="1" customWidth="1"/>
    <col min="10" max="10" width="9.00390625" style="1" customWidth="1"/>
    <col min="11" max="12" width="6.8515625" style="1" customWidth="1"/>
    <col min="13" max="14" width="7.140625" style="1" customWidth="1"/>
    <col min="15" max="15" width="6.8515625" style="1" customWidth="1"/>
    <col min="16" max="16" width="7.7109375" style="1" customWidth="1"/>
    <col min="17" max="17" width="7.00390625" style="1" customWidth="1"/>
    <col min="18" max="18" width="6.7109375" style="2" customWidth="1"/>
    <col min="19" max="19" width="7.7109375" style="2" customWidth="1"/>
    <col min="20" max="16384" width="9.140625" style="1" customWidth="1"/>
  </cols>
  <sheetData>
    <row r="1" spans="1:19" ht="29.25" customHeight="1">
      <c r="A1" s="742" t="s">
        <v>31</v>
      </c>
      <c r="B1" s="751" t="s">
        <v>121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3"/>
      <c r="P1" s="754" t="s">
        <v>135</v>
      </c>
      <c r="Q1" s="757" t="s">
        <v>56</v>
      </c>
      <c r="R1" s="758"/>
      <c r="S1" s="731" t="s">
        <v>16</v>
      </c>
    </row>
    <row r="2" spans="1:19" ht="15" customHeight="1">
      <c r="A2" s="749"/>
      <c r="B2" s="759" t="s">
        <v>14</v>
      </c>
      <c r="C2" s="760"/>
      <c r="D2" s="760"/>
      <c r="E2" s="760"/>
      <c r="F2" s="760"/>
      <c r="G2" s="760"/>
      <c r="H2" s="760"/>
      <c r="I2" s="761"/>
      <c r="J2" s="759" t="s">
        <v>122</v>
      </c>
      <c r="K2" s="760"/>
      <c r="L2" s="760"/>
      <c r="M2" s="760"/>
      <c r="N2" s="761"/>
      <c r="O2" s="738" t="s">
        <v>99</v>
      </c>
      <c r="P2" s="682"/>
      <c r="Q2" s="738" t="s">
        <v>123</v>
      </c>
      <c r="R2" s="762"/>
      <c r="S2" s="732"/>
    </row>
    <row r="3" spans="1:19" ht="34.5" customHeight="1">
      <c r="A3" s="749"/>
      <c r="B3" s="748" t="s">
        <v>113</v>
      </c>
      <c r="C3" s="681" t="s">
        <v>333</v>
      </c>
      <c r="D3" s="681" t="s">
        <v>19</v>
      </c>
      <c r="E3" s="681" t="s">
        <v>116</v>
      </c>
      <c r="F3" s="745" t="s">
        <v>114</v>
      </c>
      <c r="G3" s="755"/>
      <c r="H3" s="756"/>
      <c r="I3" s="681" t="s">
        <v>115</v>
      </c>
      <c r="J3" s="682" t="s">
        <v>20</v>
      </c>
      <c r="K3" s="738" t="s">
        <v>21</v>
      </c>
      <c r="L3" s="691" t="s">
        <v>180</v>
      </c>
      <c r="M3" s="692"/>
      <c r="N3" s="682" t="s">
        <v>117</v>
      </c>
      <c r="O3" s="738"/>
      <c r="P3" s="682"/>
      <c r="Q3" s="691"/>
      <c r="R3" s="692"/>
      <c r="S3" s="732"/>
    </row>
    <row r="4" spans="1:19" ht="75.75" customHeight="1">
      <c r="A4" s="750"/>
      <c r="B4" s="691"/>
      <c r="C4" s="683"/>
      <c r="D4" s="683"/>
      <c r="E4" s="683"/>
      <c r="F4" s="87" t="s">
        <v>118</v>
      </c>
      <c r="G4" s="97" t="s">
        <v>119</v>
      </c>
      <c r="H4" s="86" t="s">
        <v>120</v>
      </c>
      <c r="I4" s="683"/>
      <c r="J4" s="683"/>
      <c r="K4" s="691"/>
      <c r="L4" s="97" t="s">
        <v>118</v>
      </c>
      <c r="M4" s="97" t="s">
        <v>119</v>
      </c>
      <c r="N4" s="683"/>
      <c r="O4" s="691"/>
      <c r="P4" s="683"/>
      <c r="Q4" s="97" t="s">
        <v>124</v>
      </c>
      <c r="R4" s="97" t="s">
        <v>125</v>
      </c>
      <c r="S4" s="733"/>
    </row>
    <row r="5" spans="1:19" ht="15" thickBot="1">
      <c r="A5" s="98">
        <v>1</v>
      </c>
      <c r="B5" s="99">
        <v>2</v>
      </c>
      <c r="C5" s="99">
        <v>3</v>
      </c>
      <c r="D5" s="100">
        <v>4</v>
      </c>
      <c r="E5" s="99">
        <v>5</v>
      </c>
      <c r="F5" s="99">
        <v>6</v>
      </c>
      <c r="G5" s="99">
        <v>7</v>
      </c>
      <c r="H5" s="99">
        <v>8</v>
      </c>
      <c r="I5" s="99">
        <v>9</v>
      </c>
      <c r="J5" s="99">
        <v>10</v>
      </c>
      <c r="K5" s="99">
        <v>11</v>
      </c>
      <c r="L5" s="99">
        <v>12</v>
      </c>
      <c r="M5" s="99">
        <v>13</v>
      </c>
      <c r="N5" s="99">
        <v>14</v>
      </c>
      <c r="O5" s="99">
        <v>15</v>
      </c>
      <c r="P5" s="99">
        <v>16</v>
      </c>
      <c r="Q5" s="99">
        <v>17</v>
      </c>
      <c r="R5" s="99">
        <v>18</v>
      </c>
      <c r="S5" s="108">
        <v>19</v>
      </c>
    </row>
    <row r="6" spans="1:21" s="103" customFormat="1" ht="14.25">
      <c r="A6" s="102" t="s">
        <v>188</v>
      </c>
      <c r="B6" s="173"/>
      <c r="C6" s="173"/>
      <c r="D6" s="173">
        <v>400</v>
      </c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4">
        <f aca="true" t="shared" si="0" ref="S6:S76">SUM(B6:R6)</f>
        <v>400</v>
      </c>
      <c r="T6" s="106"/>
      <c r="U6" s="107"/>
    </row>
    <row r="7" spans="1:21" s="103" customFormat="1" ht="14.25">
      <c r="A7" s="104" t="s">
        <v>256</v>
      </c>
      <c r="B7" s="175"/>
      <c r="C7" s="175"/>
      <c r="D7" s="175">
        <v>2000</v>
      </c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6">
        <f t="shared" si="0"/>
        <v>2000</v>
      </c>
      <c r="T7" s="106"/>
      <c r="U7" s="105"/>
    </row>
    <row r="8" spans="1:21" s="103" customFormat="1" ht="14.25">
      <c r="A8" s="247" t="s">
        <v>254</v>
      </c>
      <c r="B8" s="175"/>
      <c r="C8" s="175"/>
      <c r="D8" s="175">
        <v>1000</v>
      </c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6">
        <f t="shared" si="0"/>
        <v>1000</v>
      </c>
      <c r="T8" s="106"/>
      <c r="U8" s="105"/>
    </row>
    <row r="9" spans="1:21" s="103" customFormat="1" ht="26.25">
      <c r="A9" s="104" t="s">
        <v>177</v>
      </c>
      <c r="B9" s="175"/>
      <c r="C9" s="175"/>
      <c r="D9" s="175"/>
      <c r="E9" s="175"/>
      <c r="F9" s="175"/>
      <c r="G9" s="175">
        <v>2466</v>
      </c>
      <c r="H9" s="175"/>
      <c r="I9" s="175"/>
      <c r="J9" s="175">
        <v>612475</v>
      </c>
      <c r="K9" s="175">
        <v>1000</v>
      </c>
      <c r="L9" s="175"/>
      <c r="M9" s="175">
        <v>8932</v>
      </c>
      <c r="N9" s="175"/>
      <c r="O9" s="175">
        <v>13503</v>
      </c>
      <c r="P9" s="175"/>
      <c r="Q9" s="175"/>
      <c r="R9" s="175"/>
      <c r="S9" s="176">
        <f t="shared" si="0"/>
        <v>638376</v>
      </c>
      <c r="T9" s="106"/>
      <c r="U9" s="105"/>
    </row>
    <row r="10" spans="1:21" s="103" customFormat="1" ht="14.25">
      <c r="A10" s="247" t="s">
        <v>277</v>
      </c>
      <c r="B10" s="175"/>
      <c r="C10" s="175"/>
      <c r="D10" s="175">
        <v>31752</v>
      </c>
      <c r="E10" s="175"/>
      <c r="F10" s="175"/>
      <c r="G10" s="175"/>
      <c r="H10" s="175"/>
      <c r="I10" s="175"/>
      <c r="J10" s="175"/>
      <c r="K10" s="175"/>
      <c r="L10" s="175"/>
      <c r="M10" s="175">
        <v>748</v>
      </c>
      <c r="N10" s="175"/>
      <c r="O10" s="175"/>
      <c r="P10" s="175"/>
      <c r="Q10" s="175"/>
      <c r="R10" s="175"/>
      <c r="S10" s="176">
        <f t="shared" si="0"/>
        <v>32500</v>
      </c>
      <c r="T10" s="106"/>
      <c r="U10" s="105"/>
    </row>
    <row r="11" spans="1:21" s="103" customFormat="1" ht="14.25">
      <c r="A11" s="247" t="s">
        <v>548</v>
      </c>
      <c r="B11" s="175"/>
      <c r="C11" s="175"/>
      <c r="D11" s="175">
        <f>SUM(D9:D10)</f>
        <v>31752</v>
      </c>
      <c r="E11" s="175"/>
      <c r="F11" s="175"/>
      <c r="G11" s="175">
        <f>SUM(G9:G10)</f>
        <v>2466</v>
      </c>
      <c r="H11" s="175"/>
      <c r="I11" s="175"/>
      <c r="J11" s="175">
        <f aca="true" t="shared" si="1" ref="J11:O11">SUM(J9:J10)</f>
        <v>612475</v>
      </c>
      <c r="K11" s="175">
        <f t="shared" si="1"/>
        <v>1000</v>
      </c>
      <c r="L11" s="175">
        <f t="shared" si="1"/>
        <v>0</v>
      </c>
      <c r="M11" s="175">
        <f t="shared" si="1"/>
        <v>9680</v>
      </c>
      <c r="N11" s="175">
        <f t="shared" si="1"/>
        <v>0</v>
      </c>
      <c r="O11" s="175">
        <f t="shared" si="1"/>
        <v>13503</v>
      </c>
      <c r="P11" s="175"/>
      <c r="Q11" s="175"/>
      <c r="R11" s="175"/>
      <c r="S11" s="176">
        <f t="shared" si="0"/>
        <v>670876</v>
      </c>
      <c r="T11" s="106"/>
      <c r="U11" s="105"/>
    </row>
    <row r="12" spans="1:21" s="103" customFormat="1" ht="14.25">
      <c r="A12" s="104" t="s">
        <v>255</v>
      </c>
      <c r="B12" s="175"/>
      <c r="C12" s="175"/>
      <c r="D12" s="175">
        <v>29645</v>
      </c>
      <c r="E12" s="175"/>
      <c r="F12" s="175"/>
      <c r="G12" s="175">
        <v>5684</v>
      </c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6">
        <f t="shared" si="0"/>
        <v>35329</v>
      </c>
      <c r="T12" s="106"/>
      <c r="U12" s="105"/>
    </row>
    <row r="13" spans="1:21" s="103" customFormat="1" ht="14.25">
      <c r="A13" s="247" t="s">
        <v>277</v>
      </c>
      <c r="B13" s="175"/>
      <c r="C13" s="175"/>
      <c r="D13" s="175"/>
      <c r="E13" s="175"/>
      <c r="F13" s="175"/>
      <c r="G13" s="175">
        <v>-635</v>
      </c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6">
        <f t="shared" si="0"/>
        <v>-635</v>
      </c>
      <c r="T13" s="106"/>
      <c r="U13" s="105"/>
    </row>
    <row r="14" spans="1:21" s="103" customFormat="1" ht="14.25">
      <c r="A14" s="247" t="s">
        <v>548</v>
      </c>
      <c r="B14" s="175"/>
      <c r="C14" s="175"/>
      <c r="D14" s="175">
        <f>SUM(D12:D13)</f>
        <v>29645</v>
      </c>
      <c r="E14" s="175"/>
      <c r="F14" s="175"/>
      <c r="G14" s="175">
        <f>SUM(G12:G13)</f>
        <v>5049</v>
      </c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6">
        <f t="shared" si="0"/>
        <v>34694</v>
      </c>
      <c r="T14" s="106"/>
      <c r="U14" s="105"/>
    </row>
    <row r="15" spans="1:21" s="103" customFormat="1" ht="14.25">
      <c r="A15" s="247" t="s">
        <v>254</v>
      </c>
      <c r="B15" s="175"/>
      <c r="C15" s="175"/>
      <c r="D15" s="175">
        <v>28195</v>
      </c>
      <c r="E15" s="175"/>
      <c r="F15" s="175"/>
      <c r="G15" s="175">
        <v>1270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6">
        <f t="shared" si="0"/>
        <v>29465</v>
      </c>
      <c r="T15" s="106"/>
      <c r="U15" s="105"/>
    </row>
    <row r="16" spans="1:21" s="103" customFormat="1" ht="14.25">
      <c r="A16" s="104" t="s">
        <v>193</v>
      </c>
      <c r="B16" s="175"/>
      <c r="C16" s="175"/>
      <c r="D16" s="175">
        <v>100</v>
      </c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6">
        <f t="shared" si="0"/>
        <v>100</v>
      </c>
      <c r="T16" s="106"/>
      <c r="U16" s="105"/>
    </row>
    <row r="17" spans="1:21" s="103" customFormat="1" ht="26.25">
      <c r="A17" s="104" t="s">
        <v>187</v>
      </c>
      <c r="B17" s="175"/>
      <c r="C17" s="175"/>
      <c r="D17" s="175">
        <v>140931</v>
      </c>
      <c r="E17" s="175"/>
      <c r="F17" s="175"/>
      <c r="G17" s="175"/>
      <c r="H17" s="175"/>
      <c r="I17" s="175"/>
      <c r="J17" s="175"/>
      <c r="K17" s="175">
        <v>9606</v>
      </c>
      <c r="L17" s="175"/>
      <c r="M17" s="175"/>
      <c r="N17" s="175"/>
      <c r="O17" s="175"/>
      <c r="P17" s="175"/>
      <c r="Q17" s="175"/>
      <c r="R17" s="175"/>
      <c r="S17" s="176">
        <f t="shared" si="0"/>
        <v>150537</v>
      </c>
      <c r="T17" s="106"/>
      <c r="U17" s="105"/>
    </row>
    <row r="18" spans="1:21" s="103" customFormat="1" ht="14.25">
      <c r="A18" s="247" t="s">
        <v>277</v>
      </c>
      <c r="B18" s="175"/>
      <c r="C18" s="175"/>
      <c r="D18" s="175">
        <v>-1076</v>
      </c>
      <c r="E18" s="175"/>
      <c r="F18" s="175"/>
      <c r="G18" s="175"/>
      <c r="H18" s="175"/>
      <c r="I18" s="175"/>
      <c r="J18" s="175"/>
      <c r="K18" s="175">
        <v>3365</v>
      </c>
      <c r="L18" s="175"/>
      <c r="M18" s="175"/>
      <c r="N18" s="175"/>
      <c r="O18" s="175"/>
      <c r="P18" s="175"/>
      <c r="Q18" s="175"/>
      <c r="R18" s="175"/>
      <c r="S18" s="176">
        <f t="shared" si="0"/>
        <v>2289</v>
      </c>
      <c r="T18" s="106"/>
      <c r="U18" s="105"/>
    </row>
    <row r="19" spans="1:21" s="103" customFormat="1" ht="14.25">
      <c r="A19" s="247" t="s">
        <v>548</v>
      </c>
      <c r="B19" s="175"/>
      <c r="C19" s="175"/>
      <c r="D19" s="175">
        <f>SUM(D17:D18)</f>
        <v>139855</v>
      </c>
      <c r="E19" s="175"/>
      <c r="F19" s="175"/>
      <c r="G19" s="175"/>
      <c r="H19" s="175"/>
      <c r="I19" s="175"/>
      <c r="J19" s="175"/>
      <c r="K19" s="175">
        <f>SUM(K17:K18)</f>
        <v>12971</v>
      </c>
      <c r="L19" s="175"/>
      <c r="M19" s="175"/>
      <c r="N19" s="175"/>
      <c r="O19" s="175"/>
      <c r="P19" s="175"/>
      <c r="Q19" s="175"/>
      <c r="R19" s="175"/>
      <c r="S19" s="176">
        <f t="shared" si="0"/>
        <v>152826</v>
      </c>
      <c r="T19" s="106"/>
      <c r="U19" s="105"/>
    </row>
    <row r="20" spans="1:21" s="103" customFormat="1" ht="14.25">
      <c r="A20" s="104" t="s">
        <v>257</v>
      </c>
      <c r="B20" s="175"/>
      <c r="C20" s="175"/>
      <c r="D20" s="175">
        <v>2600</v>
      </c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6">
        <f t="shared" si="0"/>
        <v>2600</v>
      </c>
      <c r="T20" s="106"/>
      <c r="U20" s="105"/>
    </row>
    <row r="21" spans="1:21" s="103" customFormat="1" ht="14.25">
      <c r="A21" s="104" t="s">
        <v>186</v>
      </c>
      <c r="B21" s="175">
        <v>35764</v>
      </c>
      <c r="C21" s="175">
        <v>13125</v>
      </c>
      <c r="D21" s="175">
        <v>100885</v>
      </c>
      <c r="E21" s="175"/>
      <c r="F21" s="175">
        <v>8240</v>
      </c>
      <c r="G21" s="175">
        <v>3040</v>
      </c>
      <c r="H21" s="175"/>
      <c r="I21" s="175"/>
      <c r="J21" s="175">
        <v>2000</v>
      </c>
      <c r="K21" s="175"/>
      <c r="L21" s="175"/>
      <c r="M21" s="175">
        <v>289</v>
      </c>
      <c r="N21" s="175"/>
      <c r="O21" s="175">
        <v>7000</v>
      </c>
      <c r="P21" s="175"/>
      <c r="Q21" s="175"/>
      <c r="R21" s="175"/>
      <c r="S21" s="176">
        <f t="shared" si="0"/>
        <v>170343</v>
      </c>
      <c r="T21" s="106"/>
      <c r="U21" s="105"/>
    </row>
    <row r="22" spans="1:21" s="103" customFormat="1" ht="14.25">
      <c r="A22" s="247" t="s">
        <v>277</v>
      </c>
      <c r="B22" s="175"/>
      <c r="C22" s="175"/>
      <c r="D22" s="175">
        <v>28073</v>
      </c>
      <c r="E22" s="175"/>
      <c r="F22" s="175">
        <v>41659</v>
      </c>
      <c r="G22" s="175"/>
      <c r="H22" s="175"/>
      <c r="I22" s="175"/>
      <c r="J22" s="175">
        <v>-666</v>
      </c>
      <c r="K22" s="175">
        <v>3179</v>
      </c>
      <c r="L22" s="175"/>
      <c r="M22" s="175"/>
      <c r="N22" s="175"/>
      <c r="O22" s="175">
        <v>-7000</v>
      </c>
      <c r="P22" s="175"/>
      <c r="Q22" s="175"/>
      <c r="R22" s="175"/>
      <c r="S22" s="176">
        <f t="shared" si="0"/>
        <v>65245</v>
      </c>
      <c r="T22" s="106"/>
      <c r="U22" s="105"/>
    </row>
    <row r="23" spans="1:21" s="103" customFormat="1" ht="14.25">
      <c r="A23" s="247" t="s">
        <v>548</v>
      </c>
      <c r="B23" s="175">
        <f>SUM(B21:B22)</f>
        <v>35764</v>
      </c>
      <c r="C23" s="175">
        <f aca="true" t="shared" si="2" ref="C23:M23">SUM(C21:C22)</f>
        <v>13125</v>
      </c>
      <c r="D23" s="175">
        <f t="shared" si="2"/>
        <v>128958</v>
      </c>
      <c r="E23" s="175"/>
      <c r="F23" s="175">
        <f t="shared" si="2"/>
        <v>49899</v>
      </c>
      <c r="G23" s="175">
        <f t="shared" si="2"/>
        <v>3040</v>
      </c>
      <c r="H23" s="175"/>
      <c r="I23" s="175"/>
      <c r="J23" s="175">
        <f t="shared" si="2"/>
        <v>1334</v>
      </c>
      <c r="K23" s="175">
        <f t="shared" si="2"/>
        <v>3179</v>
      </c>
      <c r="L23" s="175"/>
      <c r="M23" s="175">
        <f t="shared" si="2"/>
        <v>289</v>
      </c>
      <c r="N23" s="175"/>
      <c r="O23" s="175">
        <f>SUM(O21:O22)</f>
        <v>0</v>
      </c>
      <c r="P23" s="175"/>
      <c r="Q23" s="175"/>
      <c r="R23" s="175"/>
      <c r="S23" s="176">
        <f t="shared" si="0"/>
        <v>235588</v>
      </c>
      <c r="T23" s="106"/>
      <c r="U23" s="105"/>
    </row>
    <row r="24" spans="1:21" s="103" customFormat="1" ht="14.25">
      <c r="A24" s="247" t="s">
        <v>254</v>
      </c>
      <c r="B24" s="175">
        <v>17351</v>
      </c>
      <c r="C24" s="175">
        <v>4462</v>
      </c>
      <c r="D24" s="175"/>
      <c r="E24" s="175"/>
      <c r="F24" s="175">
        <v>48109</v>
      </c>
      <c r="G24" s="175"/>
      <c r="H24" s="175"/>
      <c r="I24" s="175"/>
      <c r="J24" s="175"/>
      <c r="K24" s="175"/>
      <c r="L24" s="175"/>
      <c r="M24" s="175">
        <v>289</v>
      </c>
      <c r="N24" s="175"/>
      <c r="O24" s="175"/>
      <c r="P24" s="175"/>
      <c r="Q24" s="175"/>
      <c r="R24" s="175"/>
      <c r="S24" s="176">
        <f t="shared" si="0"/>
        <v>70211</v>
      </c>
      <c r="T24" s="106"/>
      <c r="U24" s="105"/>
    </row>
    <row r="25" spans="1:21" s="103" customFormat="1" ht="26.25">
      <c r="A25" s="104" t="s">
        <v>191</v>
      </c>
      <c r="B25" s="175"/>
      <c r="C25" s="175"/>
      <c r="D25" s="175">
        <v>2000</v>
      </c>
      <c r="E25" s="175"/>
      <c r="F25" s="175"/>
      <c r="G25" s="175"/>
      <c r="H25" s="175"/>
      <c r="I25" s="175"/>
      <c r="J25" s="175">
        <v>97583</v>
      </c>
      <c r="K25" s="175">
        <v>2670</v>
      </c>
      <c r="L25" s="175"/>
      <c r="M25" s="175"/>
      <c r="N25" s="175"/>
      <c r="O25" s="175"/>
      <c r="P25" s="175"/>
      <c r="Q25" s="175"/>
      <c r="R25" s="175"/>
      <c r="S25" s="176">
        <f t="shared" si="0"/>
        <v>102253</v>
      </c>
      <c r="T25" s="106"/>
      <c r="U25" s="105"/>
    </row>
    <row r="26" spans="1:21" s="103" customFormat="1" ht="14.25">
      <c r="A26" s="247" t="s">
        <v>277</v>
      </c>
      <c r="B26" s="175"/>
      <c r="C26" s="175"/>
      <c r="D26" s="175">
        <v>10000</v>
      </c>
      <c r="E26" s="175"/>
      <c r="F26" s="175"/>
      <c r="G26" s="175"/>
      <c r="H26" s="175"/>
      <c r="I26" s="175"/>
      <c r="J26" s="175">
        <v>-10000</v>
      </c>
      <c r="K26" s="175">
        <v>-1500</v>
      </c>
      <c r="L26" s="175"/>
      <c r="M26" s="175"/>
      <c r="N26" s="175"/>
      <c r="O26" s="175"/>
      <c r="P26" s="175"/>
      <c r="Q26" s="175"/>
      <c r="R26" s="175"/>
      <c r="S26" s="176">
        <f t="shared" si="0"/>
        <v>-1500</v>
      </c>
      <c r="T26" s="106"/>
      <c r="U26" s="105"/>
    </row>
    <row r="27" spans="1:21" s="103" customFormat="1" ht="15" thickBot="1">
      <c r="A27" s="247" t="s">
        <v>548</v>
      </c>
      <c r="B27" s="177"/>
      <c r="C27" s="177"/>
      <c r="D27" s="177">
        <f>SUM(D25:D26)</f>
        <v>12000</v>
      </c>
      <c r="E27" s="177"/>
      <c r="F27" s="177"/>
      <c r="G27" s="177"/>
      <c r="H27" s="177"/>
      <c r="I27" s="177"/>
      <c r="J27" s="177">
        <f>SUM(J25:J26)</f>
        <v>87583</v>
      </c>
      <c r="K27" s="177">
        <f>SUM(K25:K26)</f>
        <v>1170</v>
      </c>
      <c r="L27" s="177"/>
      <c r="M27" s="177"/>
      <c r="N27" s="177"/>
      <c r="O27" s="177"/>
      <c r="P27" s="177"/>
      <c r="Q27" s="177"/>
      <c r="R27" s="177"/>
      <c r="S27" s="178">
        <f t="shared" si="0"/>
        <v>100753</v>
      </c>
      <c r="T27" s="106"/>
      <c r="U27" s="105"/>
    </row>
    <row r="28" spans="1:20" s="103" customFormat="1" ht="14.25">
      <c r="A28" s="102" t="s">
        <v>297</v>
      </c>
      <c r="B28" s="173"/>
      <c r="C28" s="173"/>
      <c r="D28" s="173">
        <v>61053</v>
      </c>
      <c r="E28" s="173"/>
      <c r="F28" s="173"/>
      <c r="G28" s="173"/>
      <c r="H28" s="173"/>
      <c r="I28" s="173"/>
      <c r="J28" s="173">
        <v>10615</v>
      </c>
      <c r="K28" s="173"/>
      <c r="L28" s="173"/>
      <c r="M28" s="173"/>
      <c r="N28" s="173"/>
      <c r="O28" s="173"/>
      <c r="P28" s="173"/>
      <c r="Q28" s="173"/>
      <c r="R28" s="173"/>
      <c r="S28" s="174">
        <f t="shared" si="0"/>
        <v>71668</v>
      </c>
      <c r="T28" s="106"/>
    </row>
    <row r="29" spans="1:20" s="103" customFormat="1" ht="14.25">
      <c r="A29" s="247" t="s">
        <v>277</v>
      </c>
      <c r="B29" s="175"/>
      <c r="C29" s="175"/>
      <c r="D29" s="175">
        <v>19848</v>
      </c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6">
        <f t="shared" si="0"/>
        <v>19848</v>
      </c>
      <c r="T29" s="106"/>
    </row>
    <row r="30" spans="1:20" s="103" customFormat="1" ht="14.25">
      <c r="A30" s="247" t="s">
        <v>548</v>
      </c>
      <c r="B30" s="175"/>
      <c r="C30" s="175"/>
      <c r="D30" s="175">
        <f>SUM(D28:D29)</f>
        <v>80901</v>
      </c>
      <c r="E30" s="175"/>
      <c r="F30" s="175"/>
      <c r="G30" s="175"/>
      <c r="H30" s="175"/>
      <c r="I30" s="175"/>
      <c r="J30" s="175">
        <f>SUM(J28:J29)</f>
        <v>10615</v>
      </c>
      <c r="K30" s="175">
        <f>SUM(K28:K29)</f>
        <v>0</v>
      </c>
      <c r="L30" s="175">
        <f>SUM(L28:L29)</f>
        <v>0</v>
      </c>
      <c r="M30" s="175"/>
      <c r="N30" s="175"/>
      <c r="O30" s="175"/>
      <c r="P30" s="175"/>
      <c r="Q30" s="175"/>
      <c r="R30" s="175"/>
      <c r="S30" s="176">
        <f t="shared" si="0"/>
        <v>91516</v>
      </c>
      <c r="T30" s="106"/>
    </row>
    <row r="31" spans="1:20" s="103" customFormat="1" ht="14.25">
      <c r="A31" s="247" t="s">
        <v>254</v>
      </c>
      <c r="B31" s="175"/>
      <c r="C31" s="175"/>
      <c r="D31" s="175">
        <v>67246</v>
      </c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6">
        <f t="shared" si="0"/>
        <v>67246</v>
      </c>
      <c r="T31" s="106"/>
    </row>
    <row r="32" spans="1:21" s="103" customFormat="1" ht="26.25">
      <c r="A32" s="104" t="s">
        <v>301</v>
      </c>
      <c r="B32" s="175"/>
      <c r="C32" s="175"/>
      <c r="D32" s="175">
        <v>1500</v>
      </c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6">
        <f t="shared" si="0"/>
        <v>1500</v>
      </c>
      <c r="T32" s="106"/>
      <c r="U32" s="105"/>
    </row>
    <row r="33" spans="1:21" s="103" customFormat="1" ht="14.25">
      <c r="A33" s="104" t="s">
        <v>443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>
        <v>1600250</v>
      </c>
      <c r="Q33" s="175"/>
      <c r="R33" s="175"/>
      <c r="S33" s="176">
        <f t="shared" si="0"/>
        <v>1600250</v>
      </c>
      <c r="T33" s="106"/>
      <c r="U33" s="105"/>
    </row>
    <row r="34" spans="1:21" s="103" customFormat="1" ht="14.25">
      <c r="A34" s="247" t="s">
        <v>277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835">
        <v>43184</v>
      </c>
      <c r="Q34" s="175"/>
      <c r="R34" s="175"/>
      <c r="S34" s="176">
        <f t="shared" si="0"/>
        <v>43184</v>
      </c>
      <c r="T34" s="106"/>
      <c r="U34" s="105"/>
    </row>
    <row r="35" spans="1:21" s="103" customFormat="1" ht="14.25">
      <c r="A35" s="247" t="s">
        <v>548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835">
        <f>SUM(P33:P34)</f>
        <v>1643434</v>
      </c>
      <c r="Q35" s="175"/>
      <c r="R35" s="175"/>
      <c r="S35" s="176">
        <f>SUM(S33:S34)</f>
        <v>1643434</v>
      </c>
      <c r="T35" s="106"/>
      <c r="U35" s="105"/>
    </row>
    <row r="36" spans="1:21" s="103" customFormat="1" ht="14.25">
      <c r="A36" s="104" t="s">
        <v>444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>
        <v>89750</v>
      </c>
      <c r="R36" s="175">
        <v>14528</v>
      </c>
      <c r="S36" s="176">
        <f t="shared" si="0"/>
        <v>104278</v>
      </c>
      <c r="T36" s="106"/>
      <c r="U36" s="105"/>
    </row>
    <row r="37" spans="1:21" s="103" customFormat="1" ht="14.25">
      <c r="A37" s="247" t="s">
        <v>277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>
        <v>89750</v>
      </c>
      <c r="R37" s="175">
        <v>3423</v>
      </c>
      <c r="S37" s="176">
        <f t="shared" si="0"/>
        <v>93173</v>
      </c>
      <c r="T37" s="106"/>
      <c r="U37" s="105"/>
    </row>
    <row r="38" spans="1:21" s="103" customFormat="1" ht="14.25">
      <c r="A38" s="247" t="s">
        <v>548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>
        <f>SUM(Q36:Q37)</f>
        <v>179500</v>
      </c>
      <c r="R38" s="175">
        <f>SUM(R36:R37)</f>
        <v>17951</v>
      </c>
      <c r="S38" s="176">
        <f t="shared" si="0"/>
        <v>197451</v>
      </c>
      <c r="T38" s="106"/>
      <c r="U38" s="105"/>
    </row>
    <row r="39" spans="1:21" s="103" customFormat="1" ht="14.25">
      <c r="A39" s="104" t="s">
        <v>126</v>
      </c>
      <c r="B39" s="175"/>
      <c r="C39" s="175"/>
      <c r="D39" s="175"/>
      <c r="E39" s="175"/>
      <c r="F39" s="175"/>
      <c r="G39" s="175"/>
      <c r="H39" s="175"/>
      <c r="I39" s="175">
        <v>48654</v>
      </c>
      <c r="J39" s="175"/>
      <c r="K39" s="175"/>
      <c r="L39" s="175"/>
      <c r="M39" s="175"/>
      <c r="N39" s="175">
        <v>176538</v>
      </c>
      <c r="O39" s="175"/>
      <c r="P39" s="175"/>
      <c r="Q39" s="175"/>
      <c r="R39" s="175"/>
      <c r="S39" s="176">
        <f t="shared" si="0"/>
        <v>225192</v>
      </c>
      <c r="T39" s="106"/>
      <c r="U39" s="105"/>
    </row>
    <row r="40" spans="1:21" s="103" customFormat="1" ht="14.25">
      <c r="A40" s="247" t="s">
        <v>277</v>
      </c>
      <c r="B40" s="249"/>
      <c r="C40" s="249"/>
      <c r="D40" s="249"/>
      <c r="E40" s="249"/>
      <c r="F40" s="249"/>
      <c r="G40" s="249"/>
      <c r="H40" s="249"/>
      <c r="I40" s="834">
        <v>40587</v>
      </c>
      <c r="J40" s="249"/>
      <c r="K40" s="249"/>
      <c r="L40" s="249"/>
      <c r="M40" s="249"/>
      <c r="N40" s="249">
        <v>-21654</v>
      </c>
      <c r="O40" s="249"/>
      <c r="P40" s="249"/>
      <c r="Q40" s="249"/>
      <c r="R40" s="249"/>
      <c r="S40" s="176">
        <f t="shared" si="0"/>
        <v>18933</v>
      </c>
      <c r="T40" s="106"/>
      <c r="U40" s="105"/>
    </row>
    <row r="41" spans="1:21" s="103" customFormat="1" ht="14.25">
      <c r="A41" s="247" t="s">
        <v>548</v>
      </c>
      <c r="B41" s="249"/>
      <c r="C41" s="249"/>
      <c r="D41" s="249"/>
      <c r="E41" s="249"/>
      <c r="F41" s="249"/>
      <c r="G41" s="249"/>
      <c r="H41" s="249"/>
      <c r="I41" s="834">
        <f>SUM(I39:I40)</f>
        <v>89241</v>
      </c>
      <c r="J41" s="249"/>
      <c r="K41" s="249"/>
      <c r="L41" s="249"/>
      <c r="M41" s="249"/>
      <c r="N41" s="249">
        <f>SUM(N39:N40)</f>
        <v>154884</v>
      </c>
      <c r="O41" s="249"/>
      <c r="P41" s="249"/>
      <c r="Q41" s="249"/>
      <c r="R41" s="249"/>
      <c r="S41" s="176">
        <f t="shared" si="0"/>
        <v>244125</v>
      </c>
      <c r="T41" s="106"/>
      <c r="U41" s="105"/>
    </row>
    <row r="42" spans="1:21" s="103" customFormat="1" ht="14.25">
      <c r="A42" s="247" t="s">
        <v>254</v>
      </c>
      <c r="B42" s="175"/>
      <c r="C42" s="175"/>
      <c r="D42" s="175"/>
      <c r="E42" s="175"/>
      <c r="F42" s="175"/>
      <c r="G42" s="175"/>
      <c r="H42" s="175"/>
      <c r="I42" s="175">
        <v>2000</v>
      </c>
      <c r="J42" s="175"/>
      <c r="K42" s="175"/>
      <c r="L42" s="175"/>
      <c r="M42" s="175"/>
      <c r="N42" s="175"/>
      <c r="O42" s="175"/>
      <c r="P42" s="175"/>
      <c r="Q42" s="175"/>
      <c r="R42" s="175"/>
      <c r="S42" s="176">
        <f t="shared" si="0"/>
        <v>2000</v>
      </c>
      <c r="T42" s="106"/>
      <c r="U42" s="105"/>
    </row>
    <row r="43" spans="1:21" s="103" customFormat="1" ht="14.25">
      <c r="A43" s="418" t="s">
        <v>198</v>
      </c>
      <c r="B43" s="419"/>
      <c r="C43" s="419"/>
      <c r="D43" s="419">
        <v>300</v>
      </c>
      <c r="E43" s="419"/>
      <c r="F43" s="419">
        <v>1600</v>
      </c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419"/>
      <c r="S43" s="420">
        <f t="shared" si="0"/>
        <v>1900</v>
      </c>
      <c r="T43" s="106"/>
      <c r="U43" s="105"/>
    </row>
    <row r="44" spans="1:21" s="103" customFormat="1" ht="14.25">
      <c r="A44" s="247" t="s">
        <v>277</v>
      </c>
      <c r="B44" s="419"/>
      <c r="C44" s="419"/>
      <c r="D44" s="419">
        <v>66</v>
      </c>
      <c r="E44" s="419"/>
      <c r="F44" s="419">
        <v>1000</v>
      </c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20">
        <f t="shared" si="0"/>
        <v>1066</v>
      </c>
      <c r="T44" s="106"/>
      <c r="U44" s="105"/>
    </row>
    <row r="45" spans="1:21" s="103" customFormat="1" ht="14.25">
      <c r="A45" s="247" t="s">
        <v>548</v>
      </c>
      <c r="B45" s="419"/>
      <c r="C45" s="419"/>
      <c r="D45" s="419">
        <f>SUM(D43:D44)</f>
        <v>366</v>
      </c>
      <c r="E45" s="419">
        <f>SUM(E43:E44)</f>
        <v>0</v>
      </c>
      <c r="F45" s="419">
        <f>SUM(F43:F44)</f>
        <v>2600</v>
      </c>
      <c r="G45" s="419"/>
      <c r="H45" s="419"/>
      <c r="I45" s="419"/>
      <c r="J45" s="419"/>
      <c r="K45" s="419"/>
      <c r="L45" s="419"/>
      <c r="M45" s="419"/>
      <c r="N45" s="419"/>
      <c r="O45" s="419"/>
      <c r="P45" s="419"/>
      <c r="Q45" s="419"/>
      <c r="R45" s="419"/>
      <c r="S45" s="420">
        <f t="shared" si="0"/>
        <v>2966</v>
      </c>
      <c r="T45" s="106"/>
      <c r="U45" s="105"/>
    </row>
    <row r="46" spans="1:21" s="103" customFormat="1" ht="14.25">
      <c r="A46" s="104" t="s">
        <v>365</v>
      </c>
      <c r="B46" s="175"/>
      <c r="C46" s="175"/>
      <c r="D46" s="175">
        <v>2060</v>
      </c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420">
        <f t="shared" si="0"/>
        <v>2060</v>
      </c>
      <c r="T46" s="106"/>
      <c r="U46" s="105"/>
    </row>
    <row r="47" spans="1:21" s="103" customFormat="1" ht="14.25">
      <c r="A47" s="247" t="s">
        <v>277</v>
      </c>
      <c r="B47" s="249"/>
      <c r="C47" s="249"/>
      <c r="D47" s="249">
        <v>-66</v>
      </c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420">
        <f t="shared" si="0"/>
        <v>-66</v>
      </c>
      <c r="T47" s="106"/>
      <c r="U47" s="105"/>
    </row>
    <row r="48" spans="1:21" s="103" customFormat="1" ht="14.25">
      <c r="A48" s="247" t="s">
        <v>548</v>
      </c>
      <c r="B48" s="249"/>
      <c r="C48" s="249"/>
      <c r="D48" s="249">
        <f>SUM(D46:D47)</f>
        <v>1994</v>
      </c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420">
        <f t="shared" si="0"/>
        <v>1994</v>
      </c>
      <c r="T48" s="106"/>
      <c r="U48" s="105"/>
    </row>
    <row r="49" spans="1:21" s="103" customFormat="1" ht="26.25">
      <c r="A49" s="248" t="s">
        <v>127</v>
      </c>
      <c r="B49" s="249"/>
      <c r="C49" s="249"/>
      <c r="D49" s="249">
        <v>11275</v>
      </c>
      <c r="E49" s="249"/>
      <c r="F49" s="249"/>
      <c r="G49" s="249"/>
      <c r="H49" s="249"/>
      <c r="I49" s="249"/>
      <c r="J49" s="249">
        <v>2480</v>
      </c>
      <c r="K49" s="249"/>
      <c r="L49" s="249"/>
      <c r="M49" s="249"/>
      <c r="N49" s="249"/>
      <c r="O49" s="249"/>
      <c r="P49" s="249"/>
      <c r="Q49" s="249"/>
      <c r="R49" s="249"/>
      <c r="S49" s="176">
        <f t="shared" si="0"/>
        <v>13755</v>
      </c>
      <c r="T49" s="106"/>
      <c r="U49" s="105"/>
    </row>
    <row r="50" spans="1:21" s="103" customFormat="1" ht="15" thickBot="1">
      <c r="A50" s="255" t="s">
        <v>254</v>
      </c>
      <c r="B50" s="177"/>
      <c r="C50" s="177"/>
      <c r="D50" s="177">
        <v>9375</v>
      </c>
      <c r="E50" s="177"/>
      <c r="F50" s="177"/>
      <c r="G50" s="177"/>
      <c r="H50" s="177"/>
      <c r="I50" s="177"/>
      <c r="J50" s="177">
        <v>2400</v>
      </c>
      <c r="K50" s="177"/>
      <c r="L50" s="177"/>
      <c r="M50" s="177"/>
      <c r="N50" s="177"/>
      <c r="O50" s="177"/>
      <c r="P50" s="177"/>
      <c r="Q50" s="177"/>
      <c r="R50" s="177"/>
      <c r="S50" s="178">
        <f t="shared" si="0"/>
        <v>11775</v>
      </c>
      <c r="T50" s="106"/>
      <c r="U50" s="105"/>
    </row>
    <row r="51" spans="1:21" s="103" customFormat="1" ht="26.25">
      <c r="A51" s="102" t="s">
        <v>128</v>
      </c>
      <c r="B51" s="173"/>
      <c r="C51" s="173"/>
      <c r="D51" s="173">
        <v>1500</v>
      </c>
      <c r="E51" s="173"/>
      <c r="F51" s="173">
        <v>35</v>
      </c>
      <c r="G51" s="173">
        <v>27000</v>
      </c>
      <c r="H51" s="173"/>
      <c r="I51" s="173"/>
      <c r="J51" s="173"/>
      <c r="K51" s="173">
        <v>200</v>
      </c>
      <c r="L51" s="173"/>
      <c r="M51" s="173"/>
      <c r="N51" s="173"/>
      <c r="O51" s="173"/>
      <c r="P51" s="173"/>
      <c r="Q51" s="173"/>
      <c r="R51" s="173"/>
      <c r="S51" s="174">
        <f t="shared" si="0"/>
        <v>28735</v>
      </c>
      <c r="T51" s="106"/>
      <c r="U51" s="105"/>
    </row>
    <row r="52" spans="1:21" s="103" customFormat="1" ht="14.25">
      <c r="A52" s="247" t="s">
        <v>277</v>
      </c>
      <c r="B52" s="175"/>
      <c r="C52" s="175"/>
      <c r="D52" s="175"/>
      <c r="E52" s="175"/>
      <c r="F52" s="175">
        <v>50</v>
      </c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6">
        <f t="shared" si="0"/>
        <v>50</v>
      </c>
      <c r="T52" s="106"/>
      <c r="U52" s="105"/>
    </row>
    <row r="53" spans="1:21" s="103" customFormat="1" ht="14.25">
      <c r="A53" s="247" t="s">
        <v>548</v>
      </c>
      <c r="B53" s="175"/>
      <c r="C53" s="175"/>
      <c r="D53" s="175">
        <f>SUM(D51:D52)</f>
        <v>1500</v>
      </c>
      <c r="E53" s="175"/>
      <c r="F53" s="175">
        <f>SUM(F51:F52)</f>
        <v>85</v>
      </c>
      <c r="G53" s="175">
        <f>SUM(G51:G52)</f>
        <v>27000</v>
      </c>
      <c r="H53" s="175"/>
      <c r="I53" s="175"/>
      <c r="J53" s="175"/>
      <c r="K53" s="175">
        <f>SUM(K51:K52)</f>
        <v>200</v>
      </c>
      <c r="L53" s="175"/>
      <c r="M53" s="175"/>
      <c r="N53" s="175"/>
      <c r="O53" s="175"/>
      <c r="P53" s="175"/>
      <c r="Q53" s="175"/>
      <c r="R53" s="175"/>
      <c r="S53" s="176">
        <f t="shared" si="0"/>
        <v>28785</v>
      </c>
      <c r="T53" s="106"/>
      <c r="U53" s="105"/>
    </row>
    <row r="54" spans="1:21" s="103" customFormat="1" ht="26.25">
      <c r="A54" s="104" t="s">
        <v>129</v>
      </c>
      <c r="B54" s="175"/>
      <c r="C54" s="175"/>
      <c r="D54" s="175"/>
      <c r="E54" s="175"/>
      <c r="F54" s="175"/>
      <c r="G54" s="175">
        <v>1000</v>
      </c>
      <c r="H54" s="175"/>
      <c r="I54" s="175"/>
      <c r="J54" s="175">
        <v>5000</v>
      </c>
      <c r="K54" s="175"/>
      <c r="L54" s="175"/>
      <c r="M54" s="175"/>
      <c r="N54" s="175"/>
      <c r="O54" s="175"/>
      <c r="P54" s="175"/>
      <c r="Q54" s="175"/>
      <c r="R54" s="175"/>
      <c r="S54" s="176">
        <f t="shared" si="0"/>
        <v>6000</v>
      </c>
      <c r="T54" s="106"/>
      <c r="U54" s="105"/>
    </row>
    <row r="55" spans="1:21" s="103" customFormat="1" ht="14.25">
      <c r="A55" s="247" t="s">
        <v>277</v>
      </c>
      <c r="B55" s="175"/>
      <c r="C55" s="175"/>
      <c r="D55" s="175"/>
      <c r="E55" s="175"/>
      <c r="F55" s="175">
        <v>50</v>
      </c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6">
        <f t="shared" si="0"/>
        <v>50</v>
      </c>
      <c r="T55" s="106"/>
      <c r="U55" s="105"/>
    </row>
    <row r="56" spans="1:21" s="103" customFormat="1" ht="14.25">
      <c r="A56" s="247" t="s">
        <v>548</v>
      </c>
      <c r="B56" s="175"/>
      <c r="C56" s="175"/>
      <c r="D56" s="175"/>
      <c r="E56" s="175"/>
      <c r="F56" s="175">
        <f>SUM(F54:F55)</f>
        <v>50</v>
      </c>
      <c r="G56" s="175">
        <f>SUM(G54:G55)</f>
        <v>1000</v>
      </c>
      <c r="H56" s="175"/>
      <c r="I56" s="175"/>
      <c r="J56" s="175">
        <f>SUM(J54:J55)</f>
        <v>5000</v>
      </c>
      <c r="K56" s="175"/>
      <c r="L56" s="175"/>
      <c r="M56" s="175"/>
      <c r="N56" s="175"/>
      <c r="O56" s="175"/>
      <c r="P56" s="175"/>
      <c r="Q56" s="175"/>
      <c r="R56" s="175"/>
      <c r="S56" s="176">
        <f t="shared" si="0"/>
        <v>6050</v>
      </c>
      <c r="T56" s="106"/>
      <c r="U56" s="105"/>
    </row>
    <row r="57" spans="1:21" s="103" customFormat="1" ht="14.25">
      <c r="A57" s="104" t="s">
        <v>196</v>
      </c>
      <c r="B57" s="175"/>
      <c r="C57" s="175"/>
      <c r="D57" s="175"/>
      <c r="E57" s="175"/>
      <c r="F57" s="175">
        <v>3000</v>
      </c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6">
        <f t="shared" si="0"/>
        <v>3000</v>
      </c>
      <c r="T57" s="106"/>
      <c r="U57" s="105"/>
    </row>
    <row r="58" spans="1:21" s="103" customFormat="1" ht="26.25">
      <c r="A58" s="104" t="s">
        <v>130</v>
      </c>
      <c r="B58" s="175"/>
      <c r="C58" s="175"/>
      <c r="D58" s="175">
        <v>2613</v>
      </c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6">
        <f t="shared" si="0"/>
        <v>2613</v>
      </c>
      <c r="T58" s="106"/>
      <c r="U58" s="105"/>
    </row>
    <row r="59" spans="1:21" s="103" customFormat="1" ht="14.25">
      <c r="A59" s="247" t="s">
        <v>277</v>
      </c>
      <c r="B59" s="175"/>
      <c r="C59" s="175"/>
      <c r="D59" s="175">
        <v>807</v>
      </c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6">
        <f t="shared" si="0"/>
        <v>807</v>
      </c>
      <c r="T59" s="106"/>
      <c r="U59" s="105"/>
    </row>
    <row r="60" spans="1:21" s="103" customFormat="1" ht="14.25">
      <c r="A60" s="247" t="s">
        <v>548</v>
      </c>
      <c r="B60" s="175"/>
      <c r="C60" s="175"/>
      <c r="D60" s="175">
        <f>SUM(D58:D59)</f>
        <v>3420</v>
      </c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6">
        <f t="shared" si="0"/>
        <v>3420</v>
      </c>
      <c r="T60" s="106"/>
      <c r="U60" s="105"/>
    </row>
    <row r="61" spans="1:21" s="103" customFormat="1" ht="26.25">
      <c r="A61" s="104" t="s">
        <v>366</v>
      </c>
      <c r="B61" s="175"/>
      <c r="C61" s="175"/>
      <c r="D61" s="175">
        <v>2780</v>
      </c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6">
        <f t="shared" si="0"/>
        <v>2780</v>
      </c>
      <c r="T61" s="106"/>
      <c r="U61" s="105"/>
    </row>
    <row r="62" spans="1:21" s="103" customFormat="1" ht="14.25">
      <c r="A62" s="104" t="s">
        <v>254</v>
      </c>
      <c r="B62" s="175"/>
      <c r="C62" s="175"/>
      <c r="D62" s="175">
        <v>1259</v>
      </c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6">
        <f t="shared" si="0"/>
        <v>1259</v>
      </c>
      <c r="T62" s="106"/>
      <c r="U62" s="105"/>
    </row>
    <row r="63" spans="1:21" s="103" customFormat="1" ht="26.25">
      <c r="A63" s="104" t="s">
        <v>131</v>
      </c>
      <c r="B63" s="175"/>
      <c r="C63" s="175"/>
      <c r="D63" s="175"/>
      <c r="E63" s="175"/>
      <c r="F63" s="175"/>
      <c r="G63" s="175">
        <v>22669</v>
      </c>
      <c r="H63" s="175"/>
      <c r="I63" s="175"/>
      <c r="J63" s="175"/>
      <c r="K63" s="175"/>
      <c r="L63" s="175"/>
      <c r="M63" s="175"/>
      <c r="N63" s="175"/>
      <c r="O63" s="175">
        <v>10000</v>
      </c>
      <c r="P63" s="175"/>
      <c r="Q63" s="175"/>
      <c r="R63" s="175"/>
      <c r="S63" s="176">
        <f t="shared" si="0"/>
        <v>32669</v>
      </c>
      <c r="T63" s="106"/>
      <c r="U63" s="105"/>
    </row>
    <row r="64" spans="1:21" s="103" customFormat="1" ht="14.25">
      <c r="A64" s="247" t="s">
        <v>277</v>
      </c>
      <c r="B64" s="175"/>
      <c r="C64" s="175"/>
      <c r="D64" s="175"/>
      <c r="E64" s="175"/>
      <c r="F64" s="175"/>
      <c r="G64" s="175">
        <v>782</v>
      </c>
      <c r="H64" s="175"/>
      <c r="I64" s="175"/>
      <c r="J64" s="175"/>
      <c r="K64" s="175"/>
      <c r="L64" s="175"/>
      <c r="M64" s="175"/>
      <c r="N64" s="175"/>
      <c r="O64" s="175">
        <v>7000</v>
      </c>
      <c r="P64" s="175"/>
      <c r="Q64" s="175"/>
      <c r="R64" s="175"/>
      <c r="S64" s="176">
        <f t="shared" si="0"/>
        <v>7782</v>
      </c>
      <c r="T64" s="106"/>
      <c r="U64" s="105"/>
    </row>
    <row r="65" spans="1:21" s="103" customFormat="1" ht="14.25">
      <c r="A65" s="247" t="s">
        <v>548</v>
      </c>
      <c r="B65" s="175"/>
      <c r="C65" s="175"/>
      <c r="D65" s="175"/>
      <c r="E65" s="175"/>
      <c r="F65" s="175"/>
      <c r="G65" s="175">
        <f>SUM(G63:G64)</f>
        <v>23451</v>
      </c>
      <c r="H65" s="175"/>
      <c r="I65" s="175"/>
      <c r="J65" s="175"/>
      <c r="K65" s="175"/>
      <c r="L65" s="175"/>
      <c r="M65" s="175"/>
      <c r="N65" s="175"/>
      <c r="O65" s="175">
        <f>SUM(O63:O64)</f>
        <v>17000</v>
      </c>
      <c r="P65" s="175"/>
      <c r="Q65" s="175"/>
      <c r="R65" s="175"/>
      <c r="S65" s="176">
        <f t="shared" si="0"/>
        <v>40451</v>
      </c>
      <c r="T65" s="106"/>
      <c r="U65" s="105"/>
    </row>
    <row r="66" spans="1:21" s="103" customFormat="1" ht="14.25">
      <c r="A66" s="104" t="s">
        <v>111</v>
      </c>
      <c r="B66" s="175">
        <v>1412</v>
      </c>
      <c r="C66" s="175">
        <v>189</v>
      </c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6">
        <f t="shared" si="0"/>
        <v>1601</v>
      </c>
      <c r="T66" s="106"/>
      <c r="U66" s="105"/>
    </row>
    <row r="67" spans="1:21" s="103" customFormat="1" ht="14.25">
      <c r="A67" s="104" t="s">
        <v>277</v>
      </c>
      <c r="B67" s="175">
        <v>576</v>
      </c>
      <c r="C67" s="175">
        <v>78</v>
      </c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6">
        <f t="shared" si="0"/>
        <v>654</v>
      </c>
      <c r="T67" s="106"/>
      <c r="U67" s="105"/>
    </row>
    <row r="68" spans="1:21" s="103" customFormat="1" ht="15" thickBot="1">
      <c r="A68" s="431" t="s">
        <v>276</v>
      </c>
      <c r="B68" s="177">
        <f>SUM(B66:B67)</f>
        <v>1988</v>
      </c>
      <c r="C68" s="177">
        <f>SUM(C66:C67)</f>
        <v>267</v>
      </c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8">
        <f t="shared" si="0"/>
        <v>2255</v>
      </c>
      <c r="T68" s="106"/>
      <c r="U68" s="105"/>
    </row>
    <row r="69" spans="1:21" s="103" customFormat="1" ht="26.25">
      <c r="A69" s="102" t="s">
        <v>132</v>
      </c>
      <c r="B69" s="173"/>
      <c r="C69" s="173"/>
      <c r="D69" s="173"/>
      <c r="E69" s="173"/>
      <c r="F69" s="173"/>
      <c r="G69" s="173">
        <v>200</v>
      </c>
      <c r="H69" s="173"/>
      <c r="I69" s="173"/>
      <c r="J69" s="173"/>
      <c r="K69" s="173"/>
      <c r="L69" s="173"/>
      <c r="M69" s="173">
        <v>9000</v>
      </c>
      <c r="N69" s="173"/>
      <c r="O69" s="173"/>
      <c r="P69" s="173"/>
      <c r="Q69" s="173"/>
      <c r="R69" s="173"/>
      <c r="S69" s="174">
        <f t="shared" si="0"/>
        <v>9200</v>
      </c>
      <c r="T69" s="106"/>
      <c r="U69" s="105"/>
    </row>
    <row r="70" spans="1:21" s="103" customFormat="1" ht="14.25">
      <c r="A70" s="247" t="s">
        <v>277</v>
      </c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6">
        <f t="shared" si="0"/>
        <v>0</v>
      </c>
      <c r="T70" s="106"/>
      <c r="U70" s="105"/>
    </row>
    <row r="71" spans="1:21" s="103" customFormat="1" ht="14.25">
      <c r="A71" s="247" t="s">
        <v>548</v>
      </c>
      <c r="B71" s="175"/>
      <c r="C71" s="175"/>
      <c r="D71" s="175"/>
      <c r="E71" s="175"/>
      <c r="F71" s="175"/>
      <c r="G71" s="175">
        <f>SUM(G69:G70)</f>
        <v>200</v>
      </c>
      <c r="H71" s="175"/>
      <c r="I71" s="175"/>
      <c r="J71" s="175"/>
      <c r="K71" s="175"/>
      <c r="L71" s="175"/>
      <c r="M71" s="175">
        <f>SUM(M69:M70)</f>
        <v>9000</v>
      </c>
      <c r="N71" s="175"/>
      <c r="O71" s="175"/>
      <c r="P71" s="175"/>
      <c r="Q71" s="175"/>
      <c r="R71" s="175"/>
      <c r="S71" s="176">
        <f t="shared" si="0"/>
        <v>9200</v>
      </c>
      <c r="T71" s="106"/>
      <c r="U71" s="105"/>
    </row>
    <row r="72" spans="1:21" s="103" customFormat="1" ht="26.25">
      <c r="A72" s="104" t="s">
        <v>133</v>
      </c>
      <c r="B72" s="175"/>
      <c r="C72" s="175"/>
      <c r="D72" s="175">
        <v>170</v>
      </c>
      <c r="E72" s="175"/>
      <c r="F72" s="175">
        <v>70</v>
      </c>
      <c r="G72" s="175">
        <v>7600</v>
      </c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6">
        <f t="shared" si="0"/>
        <v>7840</v>
      </c>
      <c r="T72" s="106"/>
      <c r="U72" s="105"/>
    </row>
    <row r="73" spans="1:21" s="103" customFormat="1" ht="14.25">
      <c r="A73" s="247" t="s">
        <v>277</v>
      </c>
      <c r="B73" s="175"/>
      <c r="C73" s="175"/>
      <c r="D73" s="175"/>
      <c r="E73" s="175"/>
      <c r="F73" s="175"/>
      <c r="G73" s="175">
        <v>850</v>
      </c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6">
        <f t="shared" si="0"/>
        <v>850</v>
      </c>
      <c r="T73" s="106"/>
      <c r="U73" s="105"/>
    </row>
    <row r="74" spans="1:21" s="103" customFormat="1" ht="14.25">
      <c r="A74" s="247" t="s">
        <v>548</v>
      </c>
      <c r="B74" s="175"/>
      <c r="C74" s="175"/>
      <c r="D74" s="175">
        <f>SUM(D72:D73)</f>
        <v>170</v>
      </c>
      <c r="E74" s="175">
        <f>SUM(E72:E73)</f>
        <v>0</v>
      </c>
      <c r="F74" s="175">
        <f>SUM(F72:F73)</f>
        <v>70</v>
      </c>
      <c r="G74" s="175">
        <f>SUM(G72:G73)</f>
        <v>8450</v>
      </c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6">
        <f t="shared" si="0"/>
        <v>8690</v>
      </c>
      <c r="T74" s="106"/>
      <c r="U74" s="105"/>
    </row>
    <row r="75" spans="1:20" s="103" customFormat="1" ht="26.25">
      <c r="A75" s="104" t="s">
        <v>134</v>
      </c>
      <c r="B75" s="175"/>
      <c r="C75" s="175"/>
      <c r="D75" s="175">
        <v>13504</v>
      </c>
      <c r="E75" s="175"/>
      <c r="F75" s="175"/>
      <c r="G75" s="175"/>
      <c r="H75" s="175"/>
      <c r="I75" s="175"/>
      <c r="J75" s="175"/>
      <c r="K75" s="175">
        <v>5000</v>
      </c>
      <c r="L75" s="175"/>
      <c r="M75" s="175"/>
      <c r="N75" s="175"/>
      <c r="O75" s="175"/>
      <c r="P75" s="175"/>
      <c r="Q75" s="175"/>
      <c r="R75" s="175"/>
      <c r="S75" s="176">
        <f t="shared" si="0"/>
        <v>18504</v>
      </c>
      <c r="T75" s="106"/>
    </row>
    <row r="76" spans="1:20" s="103" customFormat="1" ht="15" thickBot="1">
      <c r="A76" s="254" t="s">
        <v>254</v>
      </c>
      <c r="B76" s="253"/>
      <c r="C76" s="253"/>
      <c r="D76" s="253">
        <v>13504</v>
      </c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176">
        <f t="shared" si="0"/>
        <v>13504</v>
      </c>
      <c r="T76" s="106"/>
    </row>
    <row r="77" spans="1:22" s="2" customFormat="1" ht="15">
      <c r="A77" s="261" t="s">
        <v>302</v>
      </c>
      <c r="B77" s="245">
        <f>SUM(B6+B7+B9+B12+B16+B17+B20+B21+B25+B28+B32+B33+B36+B39+B43+B49+B51+B54+B57+B58+B63+B66+B69+B72+B75+B61+B46)</f>
        <v>37176</v>
      </c>
      <c r="C77" s="245">
        <f aca="true" t="shared" si="3" ref="C77:S77">SUM(C6+C7+C9+C12+C16+C17+C20+C21+C25+C28+C32+C33+C36+C39+C43+C49+C51+C54+C57+C58+C63+C66+C69+C72+C75+C61+C46)</f>
        <v>13314</v>
      </c>
      <c r="D77" s="245">
        <f t="shared" si="3"/>
        <v>375316</v>
      </c>
      <c r="E77" s="245">
        <f t="shared" si="3"/>
        <v>0</v>
      </c>
      <c r="F77" s="245">
        <f t="shared" si="3"/>
        <v>12945</v>
      </c>
      <c r="G77" s="245">
        <f t="shared" si="3"/>
        <v>69659</v>
      </c>
      <c r="H77" s="245">
        <f t="shared" si="3"/>
        <v>0</v>
      </c>
      <c r="I77" s="245">
        <f t="shared" si="3"/>
        <v>48654</v>
      </c>
      <c r="J77" s="245">
        <f t="shared" si="3"/>
        <v>730153</v>
      </c>
      <c r="K77" s="245">
        <f t="shared" si="3"/>
        <v>18476</v>
      </c>
      <c r="L77" s="245">
        <f t="shared" si="3"/>
        <v>0</v>
      </c>
      <c r="M77" s="245">
        <f t="shared" si="3"/>
        <v>18221</v>
      </c>
      <c r="N77" s="245">
        <f t="shared" si="3"/>
        <v>176538</v>
      </c>
      <c r="O77" s="245">
        <f t="shared" si="3"/>
        <v>30503</v>
      </c>
      <c r="P77" s="245">
        <f t="shared" si="3"/>
        <v>1600250</v>
      </c>
      <c r="Q77" s="245">
        <f t="shared" si="3"/>
        <v>89750</v>
      </c>
      <c r="R77" s="245">
        <f t="shared" si="3"/>
        <v>14528</v>
      </c>
      <c r="S77" s="519">
        <f t="shared" si="3"/>
        <v>3235483</v>
      </c>
      <c r="T77" s="10"/>
      <c r="U77" s="10"/>
      <c r="V77" s="10"/>
    </row>
    <row r="78" spans="1:22" s="2" customFormat="1" ht="15">
      <c r="A78" s="346" t="s">
        <v>277</v>
      </c>
      <c r="B78" s="395">
        <f>SUM(B10+B13+B18+B22+B26+B29+B34+B37+B40+B44+B52+B55+B59+B64+B70+B73+B67+B47)</f>
        <v>576</v>
      </c>
      <c r="C78" s="395">
        <f aca="true" t="shared" si="4" ref="C78:S78">SUM(C10+C13+C18+C22+C26+C29+C34+C37+C40+C44+C52+C55+C59+C64+C70+C73+C67+C47)</f>
        <v>78</v>
      </c>
      <c r="D78" s="395">
        <f t="shared" si="4"/>
        <v>89404</v>
      </c>
      <c r="E78" s="395">
        <f t="shared" si="4"/>
        <v>0</v>
      </c>
      <c r="F78" s="395">
        <f t="shared" si="4"/>
        <v>42759</v>
      </c>
      <c r="G78" s="395">
        <f t="shared" si="4"/>
        <v>997</v>
      </c>
      <c r="H78" s="395">
        <f t="shared" si="4"/>
        <v>0</v>
      </c>
      <c r="I78" s="395">
        <f t="shared" si="4"/>
        <v>40587</v>
      </c>
      <c r="J78" s="395">
        <f t="shared" si="4"/>
        <v>-10666</v>
      </c>
      <c r="K78" s="395">
        <f t="shared" si="4"/>
        <v>5044</v>
      </c>
      <c r="L78" s="395">
        <f t="shared" si="4"/>
        <v>0</v>
      </c>
      <c r="M78" s="395">
        <f t="shared" si="4"/>
        <v>748</v>
      </c>
      <c r="N78" s="395">
        <f t="shared" si="4"/>
        <v>-21654</v>
      </c>
      <c r="O78" s="395">
        <f t="shared" si="4"/>
        <v>0</v>
      </c>
      <c r="P78" s="395">
        <f t="shared" si="4"/>
        <v>43184</v>
      </c>
      <c r="Q78" s="395">
        <f t="shared" si="4"/>
        <v>89750</v>
      </c>
      <c r="R78" s="395">
        <f t="shared" si="4"/>
        <v>3423</v>
      </c>
      <c r="S78" s="302">
        <f t="shared" si="4"/>
        <v>284230</v>
      </c>
      <c r="T78" s="10"/>
      <c r="U78" s="10"/>
      <c r="V78" s="10"/>
    </row>
    <row r="79" spans="1:22" s="2" customFormat="1" ht="28.5">
      <c r="A79" s="346" t="s">
        <v>276</v>
      </c>
      <c r="B79" s="395">
        <f>SUM(B77:B78)</f>
        <v>37752</v>
      </c>
      <c r="C79" s="395">
        <f aca="true" t="shared" si="5" ref="C79:O79">SUM(C77:C78)</f>
        <v>13392</v>
      </c>
      <c r="D79" s="395">
        <f t="shared" si="5"/>
        <v>464720</v>
      </c>
      <c r="E79" s="395">
        <f t="shared" si="5"/>
        <v>0</v>
      </c>
      <c r="F79" s="395">
        <f t="shared" si="5"/>
        <v>55704</v>
      </c>
      <c r="G79" s="395">
        <f t="shared" si="5"/>
        <v>70656</v>
      </c>
      <c r="H79" s="395">
        <f t="shared" si="5"/>
        <v>0</v>
      </c>
      <c r="I79" s="395">
        <f t="shared" si="5"/>
        <v>89241</v>
      </c>
      <c r="J79" s="395">
        <f t="shared" si="5"/>
        <v>719487</v>
      </c>
      <c r="K79" s="395">
        <f t="shared" si="5"/>
        <v>23520</v>
      </c>
      <c r="L79" s="395">
        <f t="shared" si="5"/>
        <v>0</v>
      </c>
      <c r="M79" s="395">
        <f t="shared" si="5"/>
        <v>18969</v>
      </c>
      <c r="N79" s="395">
        <f t="shared" si="5"/>
        <v>154884</v>
      </c>
      <c r="O79" s="395">
        <f t="shared" si="5"/>
        <v>30503</v>
      </c>
      <c r="P79" s="395">
        <f>SUM(P77:P78)</f>
        <v>1643434</v>
      </c>
      <c r="Q79" s="395">
        <f>SUM(Q77:Q78)</f>
        <v>179500</v>
      </c>
      <c r="R79" s="395">
        <f>SUM(R77:R78)</f>
        <v>17951</v>
      </c>
      <c r="S79" s="302">
        <f>SUM(S77:S78)</f>
        <v>3519713</v>
      </c>
      <c r="T79" s="10"/>
      <c r="U79" s="10"/>
      <c r="V79" s="10"/>
    </row>
    <row r="80" spans="1:22" s="2" customFormat="1" ht="15">
      <c r="A80" s="257" t="s">
        <v>254</v>
      </c>
      <c r="B80" s="258">
        <f aca="true" t="shared" si="6" ref="B80:S80">SUM(B76+B50+B42+B31+B24+B15+B8+B62)</f>
        <v>17351</v>
      </c>
      <c r="C80" s="258">
        <f t="shared" si="6"/>
        <v>4462</v>
      </c>
      <c r="D80" s="258">
        <f t="shared" si="6"/>
        <v>120579</v>
      </c>
      <c r="E80" s="258">
        <f t="shared" si="6"/>
        <v>0</v>
      </c>
      <c r="F80" s="258">
        <f t="shared" si="6"/>
        <v>48109</v>
      </c>
      <c r="G80" s="258">
        <f t="shared" si="6"/>
        <v>1270</v>
      </c>
      <c r="H80" s="258">
        <f t="shared" si="6"/>
        <v>0</v>
      </c>
      <c r="I80" s="258">
        <f t="shared" si="6"/>
        <v>2000</v>
      </c>
      <c r="J80" s="258">
        <f t="shared" si="6"/>
        <v>2400</v>
      </c>
      <c r="K80" s="258">
        <f t="shared" si="6"/>
        <v>0</v>
      </c>
      <c r="L80" s="258">
        <f t="shared" si="6"/>
        <v>0</v>
      </c>
      <c r="M80" s="258">
        <f t="shared" si="6"/>
        <v>289</v>
      </c>
      <c r="N80" s="258">
        <f t="shared" si="6"/>
        <v>0</v>
      </c>
      <c r="O80" s="258">
        <f t="shared" si="6"/>
        <v>0</v>
      </c>
      <c r="P80" s="258">
        <f t="shared" si="6"/>
        <v>0</v>
      </c>
      <c r="Q80" s="258">
        <f t="shared" si="6"/>
        <v>0</v>
      </c>
      <c r="R80" s="258">
        <f t="shared" si="6"/>
        <v>0</v>
      </c>
      <c r="S80" s="674">
        <f t="shared" si="6"/>
        <v>196460</v>
      </c>
      <c r="T80" s="10"/>
      <c r="U80" s="10"/>
      <c r="V80" s="10"/>
    </row>
    <row r="81" spans="1:19" s="2" customFormat="1" ht="27.75" thickBot="1">
      <c r="A81" s="260" t="s">
        <v>258</v>
      </c>
      <c r="B81" s="259">
        <f>B79-B80</f>
        <v>20401</v>
      </c>
      <c r="C81" s="259">
        <f aca="true" t="shared" si="7" ref="C81:S81">C79-C80</f>
        <v>8930</v>
      </c>
      <c r="D81" s="259">
        <f t="shared" si="7"/>
        <v>344141</v>
      </c>
      <c r="E81" s="259">
        <f t="shared" si="7"/>
        <v>0</v>
      </c>
      <c r="F81" s="259">
        <f t="shared" si="7"/>
        <v>7595</v>
      </c>
      <c r="G81" s="259">
        <f t="shared" si="7"/>
        <v>69386</v>
      </c>
      <c r="H81" s="259">
        <f t="shared" si="7"/>
        <v>0</v>
      </c>
      <c r="I81" s="259">
        <f t="shared" si="7"/>
        <v>87241</v>
      </c>
      <c r="J81" s="259">
        <f t="shared" si="7"/>
        <v>717087</v>
      </c>
      <c r="K81" s="259">
        <f t="shared" si="7"/>
        <v>23520</v>
      </c>
      <c r="L81" s="259">
        <f t="shared" si="7"/>
        <v>0</v>
      </c>
      <c r="M81" s="259">
        <f t="shared" si="7"/>
        <v>18680</v>
      </c>
      <c r="N81" s="259">
        <f t="shared" si="7"/>
        <v>154884</v>
      </c>
      <c r="O81" s="259">
        <f t="shared" si="7"/>
        <v>30503</v>
      </c>
      <c r="P81" s="259">
        <f t="shared" si="7"/>
        <v>1643434</v>
      </c>
      <c r="Q81" s="259">
        <f t="shared" si="7"/>
        <v>179500</v>
      </c>
      <c r="R81" s="259">
        <f t="shared" si="7"/>
        <v>17951</v>
      </c>
      <c r="S81" s="675">
        <f t="shared" si="7"/>
        <v>3323253</v>
      </c>
    </row>
  </sheetData>
  <sheetProtection/>
  <mergeCells count="19">
    <mergeCell ref="Q1:R1"/>
    <mergeCell ref="S1:S4"/>
    <mergeCell ref="B2:I2"/>
    <mergeCell ref="J2:N2"/>
    <mergeCell ref="O2:O4"/>
    <mergeCell ref="Q2:R3"/>
    <mergeCell ref="B3:B4"/>
    <mergeCell ref="C3:C4"/>
    <mergeCell ref="L3:M3"/>
    <mergeCell ref="N3:N4"/>
    <mergeCell ref="A1:A4"/>
    <mergeCell ref="B1:O1"/>
    <mergeCell ref="P1:P4"/>
    <mergeCell ref="D3:D4"/>
    <mergeCell ref="E3:E4"/>
    <mergeCell ref="F3:H3"/>
    <mergeCell ref="I3:I4"/>
    <mergeCell ref="J3:J4"/>
    <mergeCell ref="K3:K4"/>
  </mergeCells>
  <printOptions/>
  <pageMargins left="0.37" right="0.32" top="0.9055118110236221" bottom="0.5511811023622047" header="0.31496062992125984" footer="0.31496062992125984"/>
  <pageSetup horizontalDpi="600" verticalDpi="600" orientation="landscape" paperSize="9" scale="95" r:id="rId1"/>
  <headerFooter>
    <oddHeader>&amp;C&amp;"Book Antiqua,Félkövér"&amp;11Keszthely Város Önkormányzata
2013. évi főbb kiadásai jogcím-csoportonként és feladatonként&amp;R&amp;"Book Antiqua,Félkövér"8.sz. melléklet
ezer Ft</oddHeader>
    <oddFooter>&amp;C&amp;P</oddFooter>
  </headerFooter>
  <rowBreaks count="3" manualBreakCount="3">
    <brk id="27" max="255" man="1"/>
    <brk id="50" max="255" man="1"/>
    <brk id="6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pane xSplit="1" ySplit="4" topLeftCell="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49" sqref="G49:H50"/>
    </sheetView>
  </sheetViews>
  <sheetFormatPr defaultColWidth="9.140625" defaultRowHeight="12.75"/>
  <cols>
    <col min="1" max="1" width="34.8515625" style="3" customWidth="1"/>
    <col min="2" max="2" width="9.28125" style="1" customWidth="1"/>
    <col min="3" max="3" width="10.140625" style="1" customWidth="1"/>
    <col min="4" max="4" width="10.00390625" style="1" customWidth="1"/>
    <col min="5" max="5" width="7.8515625" style="1" customWidth="1"/>
    <col min="6" max="6" width="8.28125" style="1" customWidth="1"/>
    <col min="7" max="7" width="8.421875" style="13" customWidth="1"/>
    <col min="8" max="8" width="10.00390625" style="1" customWidth="1"/>
    <col min="9" max="9" width="9.00390625" style="1" customWidth="1"/>
    <col min="10" max="10" width="8.7109375" style="1" customWidth="1"/>
    <col min="11" max="11" width="9.57421875" style="1" customWidth="1"/>
    <col min="12" max="12" width="7.7109375" style="1" customWidth="1"/>
    <col min="13" max="13" width="10.00390625" style="2" customWidth="1"/>
    <col min="14" max="14" width="6.8515625" style="1" customWidth="1"/>
    <col min="15" max="16384" width="9.140625" style="1" customWidth="1"/>
  </cols>
  <sheetData>
    <row r="1" spans="1:14" ht="16.5" customHeight="1">
      <c r="A1" s="763" t="s">
        <v>4</v>
      </c>
      <c r="B1" s="770" t="s">
        <v>14</v>
      </c>
      <c r="C1" s="770"/>
      <c r="D1" s="770"/>
      <c r="E1" s="770"/>
      <c r="F1" s="770"/>
      <c r="G1" s="770"/>
      <c r="H1" s="770"/>
      <c r="I1" s="770" t="s">
        <v>26</v>
      </c>
      <c r="J1" s="770"/>
      <c r="K1" s="770"/>
      <c r="L1" s="773" t="s">
        <v>18</v>
      </c>
      <c r="M1" s="773" t="s">
        <v>16</v>
      </c>
      <c r="N1" s="766" t="s">
        <v>6</v>
      </c>
    </row>
    <row r="2" spans="1:14" ht="16.5" customHeight="1">
      <c r="A2" s="764"/>
      <c r="B2" s="771" t="s">
        <v>0</v>
      </c>
      <c r="C2" s="771" t="s">
        <v>334</v>
      </c>
      <c r="D2" s="771" t="s">
        <v>19</v>
      </c>
      <c r="E2" s="771" t="s">
        <v>17</v>
      </c>
      <c r="F2" s="769" t="s">
        <v>13</v>
      </c>
      <c r="G2" s="769"/>
      <c r="H2" s="769"/>
      <c r="I2" s="771" t="s">
        <v>20</v>
      </c>
      <c r="J2" s="771" t="s">
        <v>21</v>
      </c>
      <c r="K2" s="771" t="s">
        <v>15</v>
      </c>
      <c r="L2" s="771"/>
      <c r="M2" s="771"/>
      <c r="N2" s="767"/>
    </row>
    <row r="3" spans="1:14" ht="90.75" thickBot="1">
      <c r="A3" s="765"/>
      <c r="B3" s="772"/>
      <c r="C3" s="772"/>
      <c r="D3" s="772"/>
      <c r="E3" s="772"/>
      <c r="F3" s="41" t="s">
        <v>24</v>
      </c>
      <c r="G3" s="41" t="s">
        <v>27</v>
      </c>
      <c r="H3" s="41" t="s">
        <v>25</v>
      </c>
      <c r="I3" s="772"/>
      <c r="J3" s="772"/>
      <c r="K3" s="772"/>
      <c r="L3" s="772"/>
      <c r="M3" s="772"/>
      <c r="N3" s="768"/>
    </row>
    <row r="4" spans="1:14" ht="17.25" thickBot="1">
      <c r="A4" s="33">
        <v>1</v>
      </c>
      <c r="B4" s="38">
        <v>2</v>
      </c>
      <c r="C4" s="38">
        <v>3</v>
      </c>
      <c r="D4" s="38">
        <v>4</v>
      </c>
      <c r="E4" s="38">
        <v>5</v>
      </c>
      <c r="F4" s="38">
        <v>6</v>
      </c>
      <c r="G4" s="38">
        <v>7</v>
      </c>
      <c r="H4" s="38">
        <v>8</v>
      </c>
      <c r="I4" s="38">
        <v>9</v>
      </c>
      <c r="J4" s="38">
        <v>10</v>
      </c>
      <c r="K4" s="34">
        <v>11</v>
      </c>
      <c r="L4" s="34">
        <v>12</v>
      </c>
      <c r="M4" s="35">
        <v>13</v>
      </c>
      <c r="N4" s="39">
        <v>14</v>
      </c>
    </row>
    <row r="5" spans="1:14" ht="28.5">
      <c r="A5" s="11" t="s">
        <v>350</v>
      </c>
      <c r="B5" s="26">
        <v>33366</v>
      </c>
      <c r="C5" s="26">
        <v>8831</v>
      </c>
      <c r="D5" s="26">
        <v>16484</v>
      </c>
      <c r="E5" s="26"/>
      <c r="F5" s="26"/>
      <c r="G5" s="26"/>
      <c r="H5" s="26"/>
      <c r="I5" s="26"/>
      <c r="J5" s="26"/>
      <c r="K5" s="29"/>
      <c r="L5" s="29"/>
      <c r="M5" s="28">
        <f>SUM(B5:L5)</f>
        <v>58681</v>
      </c>
      <c r="N5" s="27">
        <v>0</v>
      </c>
    </row>
    <row r="6" spans="1:14" ht="15">
      <c r="A6" s="12" t="s">
        <v>252</v>
      </c>
      <c r="B6" s="26">
        <v>21027</v>
      </c>
      <c r="C6" s="26">
        <v>5563</v>
      </c>
      <c r="D6" s="26">
        <v>10390</v>
      </c>
      <c r="E6" s="26"/>
      <c r="F6" s="26"/>
      <c r="G6" s="26"/>
      <c r="H6" s="26"/>
      <c r="I6" s="26"/>
      <c r="J6" s="26"/>
      <c r="K6" s="29"/>
      <c r="L6" s="29"/>
      <c r="M6" s="28">
        <f>SUM(B6:L6)</f>
        <v>36980</v>
      </c>
      <c r="N6" s="27">
        <v>0</v>
      </c>
    </row>
    <row r="7" spans="1:14" ht="30">
      <c r="A7" s="219" t="s">
        <v>360</v>
      </c>
      <c r="B7" s="26">
        <v>134115</v>
      </c>
      <c r="C7" s="26">
        <v>35816</v>
      </c>
      <c r="D7" s="26">
        <v>66528</v>
      </c>
      <c r="E7" s="26"/>
      <c r="F7" s="26"/>
      <c r="G7" s="26"/>
      <c r="H7" s="26"/>
      <c r="I7" s="26">
        <v>2252</v>
      </c>
      <c r="J7" s="26"/>
      <c r="K7" s="29"/>
      <c r="L7" s="29">
        <v>4202</v>
      </c>
      <c r="M7" s="28">
        <f>SUM(B7:L7)</f>
        <v>242913</v>
      </c>
      <c r="N7" s="27">
        <v>49</v>
      </c>
    </row>
    <row r="8" spans="1:14" ht="15">
      <c r="A8" s="219" t="s">
        <v>277</v>
      </c>
      <c r="B8" s="26">
        <v>7877</v>
      </c>
      <c r="C8" s="26">
        <v>2127</v>
      </c>
      <c r="D8" s="26">
        <v>68</v>
      </c>
      <c r="E8" s="26"/>
      <c r="F8" s="26"/>
      <c r="G8" s="26"/>
      <c r="H8" s="26"/>
      <c r="I8" s="26">
        <v>-345</v>
      </c>
      <c r="J8" s="26"/>
      <c r="K8" s="26"/>
      <c r="L8" s="26">
        <v>0</v>
      </c>
      <c r="M8" s="28">
        <f>SUM(B8:L8)</f>
        <v>9727</v>
      </c>
      <c r="N8" s="26">
        <v>0</v>
      </c>
    </row>
    <row r="9" spans="1:14" ht="15">
      <c r="A9" s="355" t="s">
        <v>276</v>
      </c>
      <c r="B9" s="26">
        <f>SUM(B7:B8)</f>
        <v>141992</v>
      </c>
      <c r="C9" s="26">
        <f>SUM(C7:C8)</f>
        <v>37943</v>
      </c>
      <c r="D9" s="26">
        <f>SUM(D7:D8)</f>
        <v>66596</v>
      </c>
      <c r="E9" s="26"/>
      <c r="F9" s="26"/>
      <c r="G9" s="26"/>
      <c r="H9" s="26"/>
      <c r="I9" s="26">
        <f>SUM(I7:I8)</f>
        <v>1907</v>
      </c>
      <c r="J9" s="26"/>
      <c r="K9" s="26"/>
      <c r="L9" s="26">
        <f>SUM(L7:L8)</f>
        <v>4202</v>
      </c>
      <c r="M9" s="356">
        <f>SUM(M7:M8)</f>
        <v>252640</v>
      </c>
      <c r="N9" s="27">
        <f>+N7+N8</f>
        <v>49</v>
      </c>
    </row>
    <row r="10" spans="1:14" ht="15">
      <c r="A10" s="12" t="s">
        <v>252</v>
      </c>
      <c r="B10" s="26">
        <v>99059</v>
      </c>
      <c r="C10" s="26">
        <v>26471</v>
      </c>
      <c r="D10" s="26">
        <v>46460</v>
      </c>
      <c r="E10" s="26"/>
      <c r="F10" s="26"/>
      <c r="G10" s="26"/>
      <c r="H10" s="26"/>
      <c r="I10" s="26"/>
      <c r="J10" s="26"/>
      <c r="K10" s="29"/>
      <c r="L10" s="29"/>
      <c r="M10" s="28">
        <f>SUM(B10:L10)</f>
        <v>171990</v>
      </c>
      <c r="N10" s="27">
        <v>44</v>
      </c>
    </row>
    <row r="11" spans="1:18" s="8" customFormat="1" ht="30">
      <c r="A11" s="218" t="s">
        <v>351</v>
      </c>
      <c r="B11" s="29">
        <v>183069</v>
      </c>
      <c r="C11" s="29">
        <v>49148</v>
      </c>
      <c r="D11" s="29">
        <v>36852</v>
      </c>
      <c r="E11" s="29"/>
      <c r="F11" s="29"/>
      <c r="G11" s="29"/>
      <c r="H11" s="29"/>
      <c r="I11" s="29">
        <v>0</v>
      </c>
      <c r="J11" s="29"/>
      <c r="K11" s="29"/>
      <c r="L11" s="29"/>
      <c r="M11" s="28">
        <f>SUM(B11:L11)</f>
        <v>269069</v>
      </c>
      <c r="N11" s="30">
        <v>90</v>
      </c>
      <c r="P11" s="473"/>
      <c r="Q11" s="473"/>
      <c r="R11" s="473"/>
    </row>
    <row r="12" spans="1:17" s="8" customFormat="1" ht="15">
      <c r="A12" s="219" t="s">
        <v>277</v>
      </c>
      <c r="B12" s="29">
        <v>2430</v>
      </c>
      <c r="C12" s="29">
        <v>21</v>
      </c>
      <c r="D12" s="29">
        <v>736</v>
      </c>
      <c r="E12" s="29"/>
      <c r="F12" s="29"/>
      <c r="G12" s="29"/>
      <c r="H12" s="29"/>
      <c r="I12" s="29">
        <v>493</v>
      </c>
      <c r="J12" s="29"/>
      <c r="K12" s="29"/>
      <c r="L12" s="29"/>
      <c r="M12" s="28">
        <f>SUM(B12:L12)</f>
        <v>3680</v>
      </c>
      <c r="N12" s="30">
        <v>2</v>
      </c>
      <c r="Q12" s="1"/>
    </row>
    <row r="13" spans="1:17" s="8" customFormat="1" ht="15">
      <c r="A13" s="219" t="s">
        <v>276</v>
      </c>
      <c r="B13" s="29">
        <f>SUM(B11:B12)</f>
        <v>185499</v>
      </c>
      <c r="C13" s="29">
        <f>SUM(C11:C12)</f>
        <v>49169</v>
      </c>
      <c r="D13" s="29">
        <f>SUM(D11:D12)</f>
        <v>37588</v>
      </c>
      <c r="E13" s="29"/>
      <c r="F13" s="29"/>
      <c r="G13" s="29"/>
      <c r="H13" s="29"/>
      <c r="I13" s="29">
        <f>SUM(I11:I12)</f>
        <v>493</v>
      </c>
      <c r="J13" s="29"/>
      <c r="K13" s="29"/>
      <c r="L13" s="29"/>
      <c r="M13" s="28">
        <f>SUM(M11:M12)</f>
        <v>272749</v>
      </c>
      <c r="N13" s="30">
        <f>SUM(N11:N12)</f>
        <v>92</v>
      </c>
      <c r="P13" s="473"/>
      <c r="Q13" s="1"/>
    </row>
    <row r="14" spans="1:17" s="8" customFormat="1" ht="15">
      <c r="A14" s="12" t="s">
        <v>252</v>
      </c>
      <c r="B14" s="29">
        <v>170911</v>
      </c>
      <c r="C14" s="29">
        <v>45302</v>
      </c>
      <c r="D14" s="29">
        <v>34632</v>
      </c>
      <c r="E14" s="29"/>
      <c r="F14" s="29"/>
      <c r="G14" s="29"/>
      <c r="H14" s="29"/>
      <c r="I14" s="29"/>
      <c r="J14" s="29"/>
      <c r="K14" s="29"/>
      <c r="L14" s="29"/>
      <c r="M14" s="28">
        <f aca="true" t="shared" si="0" ref="M14:M40">SUM(B14:J14)</f>
        <v>250845</v>
      </c>
      <c r="N14" s="30">
        <v>92</v>
      </c>
      <c r="P14" s="473"/>
      <c r="Q14" s="1"/>
    </row>
    <row r="15" spans="1:16" ht="30">
      <c r="A15" s="219" t="s">
        <v>352</v>
      </c>
      <c r="B15" s="29">
        <v>38611</v>
      </c>
      <c r="C15" s="29">
        <v>10222</v>
      </c>
      <c r="D15" s="29">
        <v>82974</v>
      </c>
      <c r="E15" s="29"/>
      <c r="F15" s="29"/>
      <c r="G15" s="29"/>
      <c r="H15" s="29"/>
      <c r="I15" s="29">
        <v>762</v>
      </c>
      <c r="J15" s="29"/>
      <c r="K15" s="29"/>
      <c r="L15" s="29"/>
      <c r="M15" s="28">
        <f t="shared" si="0"/>
        <v>132569</v>
      </c>
      <c r="N15" s="30">
        <v>14</v>
      </c>
      <c r="P15" s="473"/>
    </row>
    <row r="16" spans="1:16" ht="15">
      <c r="A16" s="219" t="s">
        <v>277</v>
      </c>
      <c r="B16" s="31">
        <v>1143</v>
      </c>
      <c r="C16" s="31">
        <v>212</v>
      </c>
      <c r="D16" s="31">
        <v>-200</v>
      </c>
      <c r="E16" s="31"/>
      <c r="F16" s="31"/>
      <c r="G16" s="31"/>
      <c r="H16" s="31"/>
      <c r="I16" s="31">
        <v>200</v>
      </c>
      <c r="J16" s="31"/>
      <c r="K16" s="31"/>
      <c r="L16" s="31"/>
      <c r="M16" s="28">
        <f t="shared" si="0"/>
        <v>1355</v>
      </c>
      <c r="N16" s="32"/>
      <c r="P16" s="473"/>
    </row>
    <row r="17" spans="1:16" ht="15">
      <c r="A17" s="219" t="s">
        <v>276</v>
      </c>
      <c r="B17" s="31">
        <f>SUM(B15:B16)</f>
        <v>39754</v>
      </c>
      <c r="C17" s="31">
        <f>SUM(C15:C16)</f>
        <v>10434</v>
      </c>
      <c r="D17" s="31">
        <f>SUM(D15:D16)</f>
        <v>82774</v>
      </c>
      <c r="E17" s="31"/>
      <c r="F17" s="31"/>
      <c r="G17" s="31"/>
      <c r="H17" s="31"/>
      <c r="I17" s="31">
        <f>SUM(I15:I16)</f>
        <v>962</v>
      </c>
      <c r="J17" s="31"/>
      <c r="K17" s="31"/>
      <c r="L17" s="31"/>
      <c r="M17" s="422">
        <f>SUM(M15:M16)</f>
        <v>133924</v>
      </c>
      <c r="N17" s="32">
        <f>SUM(N15:N16)</f>
        <v>14</v>
      </c>
      <c r="P17" s="473"/>
    </row>
    <row r="18" spans="1:16" ht="15">
      <c r="A18" s="12" t="s">
        <v>252</v>
      </c>
      <c r="B18" s="31">
        <v>27828</v>
      </c>
      <c r="C18" s="31">
        <v>7304</v>
      </c>
      <c r="D18" s="31">
        <v>57008</v>
      </c>
      <c r="E18" s="31"/>
      <c r="F18" s="31"/>
      <c r="G18" s="31"/>
      <c r="H18" s="31"/>
      <c r="I18" s="31"/>
      <c r="J18" s="31"/>
      <c r="K18" s="31"/>
      <c r="L18" s="31"/>
      <c r="M18" s="28">
        <f t="shared" si="0"/>
        <v>92140</v>
      </c>
      <c r="N18" s="32">
        <v>8</v>
      </c>
      <c r="P18" s="473"/>
    </row>
    <row r="19" spans="1:16" ht="15">
      <c r="A19" s="218" t="s">
        <v>353</v>
      </c>
      <c r="B19" s="31">
        <v>22957</v>
      </c>
      <c r="C19" s="31">
        <v>6127</v>
      </c>
      <c r="D19" s="31">
        <v>10113</v>
      </c>
      <c r="E19" s="31"/>
      <c r="F19" s="31"/>
      <c r="G19" s="31"/>
      <c r="H19" s="31"/>
      <c r="I19" s="31"/>
      <c r="J19" s="31">
        <v>2700</v>
      </c>
      <c r="K19" s="31"/>
      <c r="L19" s="31"/>
      <c r="M19" s="28">
        <f t="shared" si="0"/>
        <v>41897</v>
      </c>
      <c r="N19" s="32">
        <v>11</v>
      </c>
      <c r="P19" s="473"/>
    </row>
    <row r="20" spans="1:16" ht="15">
      <c r="A20" s="219" t="s">
        <v>277</v>
      </c>
      <c r="B20" s="31">
        <v>1154</v>
      </c>
      <c r="C20" s="31">
        <v>290</v>
      </c>
      <c r="D20" s="31">
        <v>7966</v>
      </c>
      <c r="E20" s="31"/>
      <c r="F20" s="31"/>
      <c r="G20" s="31"/>
      <c r="H20" s="31"/>
      <c r="I20" s="31"/>
      <c r="J20" s="31">
        <v>0</v>
      </c>
      <c r="K20" s="31"/>
      <c r="L20" s="31"/>
      <c r="M20" s="28">
        <f t="shared" si="0"/>
        <v>9410</v>
      </c>
      <c r="N20" s="32">
        <v>0</v>
      </c>
      <c r="P20" s="473"/>
    </row>
    <row r="21" spans="1:16" ht="15">
      <c r="A21" s="219" t="s">
        <v>276</v>
      </c>
      <c r="B21" s="31">
        <f>SUM(B19:B20)</f>
        <v>24111</v>
      </c>
      <c r="C21" s="31">
        <f>SUM(C19:C20)</f>
        <v>6417</v>
      </c>
      <c r="D21" s="31">
        <f>SUM(D19:D20)</f>
        <v>18079</v>
      </c>
      <c r="E21" s="31"/>
      <c r="F21" s="31"/>
      <c r="G21" s="31"/>
      <c r="H21" s="31"/>
      <c r="I21" s="31"/>
      <c r="J21" s="31">
        <f>SUM(J19:J20)</f>
        <v>2700</v>
      </c>
      <c r="K21" s="31"/>
      <c r="L21" s="31"/>
      <c r="M21" s="422">
        <f>SUM(M19:M20)</f>
        <v>51307</v>
      </c>
      <c r="N21" s="32">
        <f>SUM(N19:N20)</f>
        <v>11</v>
      </c>
      <c r="P21" s="473"/>
    </row>
    <row r="22" spans="1:16" ht="15">
      <c r="A22" s="12" t="s">
        <v>252</v>
      </c>
      <c r="B22" s="31">
        <v>5063</v>
      </c>
      <c r="C22" s="31">
        <v>1348</v>
      </c>
      <c r="D22" s="31">
        <v>3865</v>
      </c>
      <c r="E22" s="31"/>
      <c r="F22" s="31"/>
      <c r="G22" s="31"/>
      <c r="H22" s="31"/>
      <c r="I22" s="31"/>
      <c r="J22" s="31"/>
      <c r="K22" s="31"/>
      <c r="L22" s="31"/>
      <c r="M22" s="28">
        <f t="shared" si="0"/>
        <v>10276</v>
      </c>
      <c r="N22" s="32">
        <v>11</v>
      </c>
      <c r="P22" s="473"/>
    </row>
    <row r="23" spans="1:16" ht="15">
      <c r="A23" s="218" t="s">
        <v>354</v>
      </c>
      <c r="B23" s="29">
        <v>1705</v>
      </c>
      <c r="C23" s="29">
        <v>434</v>
      </c>
      <c r="D23" s="29">
        <v>208</v>
      </c>
      <c r="E23" s="29"/>
      <c r="F23" s="29"/>
      <c r="G23" s="29"/>
      <c r="H23" s="29"/>
      <c r="I23" s="29"/>
      <c r="J23" s="29"/>
      <c r="K23" s="29"/>
      <c r="L23" s="29"/>
      <c r="M23" s="28">
        <f>SUM(B23:L23)</f>
        <v>2347</v>
      </c>
      <c r="N23" s="30">
        <v>0</v>
      </c>
      <c r="P23" s="473"/>
    </row>
    <row r="24" spans="1:16" ht="15.75" thickBot="1">
      <c r="A24" s="478" t="s">
        <v>252</v>
      </c>
      <c r="B24" s="479">
        <v>53</v>
      </c>
      <c r="C24" s="479">
        <v>14</v>
      </c>
      <c r="D24" s="479"/>
      <c r="E24" s="479"/>
      <c r="F24" s="479"/>
      <c r="G24" s="479"/>
      <c r="H24" s="479"/>
      <c r="I24" s="479"/>
      <c r="J24" s="479"/>
      <c r="K24" s="479"/>
      <c r="L24" s="479"/>
      <c r="M24" s="480">
        <f>SUM(B24:L24)</f>
        <v>67</v>
      </c>
      <c r="N24" s="481"/>
      <c r="P24" s="473"/>
    </row>
    <row r="25" spans="1:16" ht="30">
      <c r="A25" s="482" t="s">
        <v>355</v>
      </c>
      <c r="B25" s="483">
        <v>46662</v>
      </c>
      <c r="C25" s="483">
        <v>12401</v>
      </c>
      <c r="D25" s="483">
        <v>62074</v>
      </c>
      <c r="E25" s="483"/>
      <c r="F25" s="483"/>
      <c r="G25" s="483"/>
      <c r="H25" s="483"/>
      <c r="I25" s="483">
        <v>367</v>
      </c>
      <c r="J25" s="483"/>
      <c r="K25" s="483"/>
      <c r="L25" s="483"/>
      <c r="M25" s="423">
        <f>SUM(B25:L25)</f>
        <v>121504</v>
      </c>
      <c r="N25" s="484">
        <v>19</v>
      </c>
      <c r="P25" s="473"/>
    </row>
    <row r="26" spans="1:16" ht="15">
      <c r="A26" s="219" t="s">
        <v>277</v>
      </c>
      <c r="B26" s="29">
        <v>419</v>
      </c>
      <c r="C26" s="29">
        <v>113</v>
      </c>
      <c r="D26" s="29">
        <v>4921</v>
      </c>
      <c r="E26" s="29"/>
      <c r="F26" s="29"/>
      <c r="G26" s="29"/>
      <c r="H26" s="29"/>
      <c r="I26" s="29">
        <v>0</v>
      </c>
      <c r="J26" s="29"/>
      <c r="K26" s="29"/>
      <c r="L26" s="29"/>
      <c r="M26" s="28">
        <f t="shared" si="0"/>
        <v>5453</v>
      </c>
      <c r="N26" s="30">
        <v>0</v>
      </c>
      <c r="P26" s="473"/>
    </row>
    <row r="27" spans="1:16" ht="15">
      <c r="A27" s="219" t="s">
        <v>276</v>
      </c>
      <c r="B27" s="29">
        <f>SUM(B25:B26)</f>
        <v>47081</v>
      </c>
      <c r="C27" s="29">
        <f>SUM(C25:C26)</f>
        <v>12514</v>
      </c>
      <c r="D27" s="29">
        <f>SUM(D25:D26)</f>
        <v>66995</v>
      </c>
      <c r="E27" s="29"/>
      <c r="F27" s="29"/>
      <c r="G27" s="29"/>
      <c r="H27" s="29"/>
      <c r="I27" s="29">
        <f>SUM(I25:I26)</f>
        <v>367</v>
      </c>
      <c r="J27" s="29"/>
      <c r="K27" s="29"/>
      <c r="L27" s="29"/>
      <c r="M27" s="28">
        <f>SUM(M25:M26)</f>
        <v>126957</v>
      </c>
      <c r="N27" s="30">
        <f>SUM(N25:N26)</f>
        <v>19</v>
      </c>
      <c r="P27" s="473"/>
    </row>
    <row r="28" spans="1:16" ht="15">
      <c r="A28" s="12" t="s">
        <v>252</v>
      </c>
      <c r="B28" s="29">
        <v>28720</v>
      </c>
      <c r="C28" s="29">
        <v>7634</v>
      </c>
      <c r="D28" s="29">
        <v>40744</v>
      </c>
      <c r="E28" s="29"/>
      <c r="F28" s="29"/>
      <c r="G28" s="29"/>
      <c r="H28" s="29"/>
      <c r="I28" s="29"/>
      <c r="J28" s="29"/>
      <c r="K28" s="29"/>
      <c r="L28" s="29"/>
      <c r="M28" s="28">
        <f t="shared" si="0"/>
        <v>77098</v>
      </c>
      <c r="N28" s="30">
        <v>14</v>
      </c>
      <c r="P28" s="473"/>
    </row>
    <row r="29" spans="1:14" ht="30">
      <c r="A29" s="218" t="s">
        <v>356</v>
      </c>
      <c r="B29" s="29">
        <v>103324</v>
      </c>
      <c r="C29" s="29">
        <v>27279</v>
      </c>
      <c r="D29" s="29">
        <v>82196</v>
      </c>
      <c r="E29" s="29"/>
      <c r="F29" s="29"/>
      <c r="G29" s="29"/>
      <c r="H29" s="29"/>
      <c r="I29" s="29">
        <v>200</v>
      </c>
      <c r="J29" s="29"/>
      <c r="K29" s="29"/>
      <c r="L29" s="29"/>
      <c r="M29" s="28">
        <f>SUM(B29:L29)</f>
        <v>212999</v>
      </c>
      <c r="N29" s="30">
        <v>54</v>
      </c>
    </row>
    <row r="30" spans="1:14" ht="15">
      <c r="A30" s="219" t="s">
        <v>277</v>
      </c>
      <c r="B30" s="29">
        <v>1560</v>
      </c>
      <c r="C30" s="29">
        <v>327</v>
      </c>
      <c r="D30" s="29">
        <v>0</v>
      </c>
      <c r="E30" s="29"/>
      <c r="F30" s="29"/>
      <c r="G30" s="29"/>
      <c r="H30" s="29"/>
      <c r="I30" s="29">
        <v>0</v>
      </c>
      <c r="J30" s="29"/>
      <c r="K30" s="31"/>
      <c r="L30" s="31"/>
      <c r="M30" s="28">
        <f t="shared" si="0"/>
        <v>1887</v>
      </c>
      <c r="N30" s="30"/>
    </row>
    <row r="31" spans="1:14" ht="15">
      <c r="A31" s="219" t="s">
        <v>276</v>
      </c>
      <c r="B31" s="29">
        <f>SUM(B29:B30)</f>
        <v>104884</v>
      </c>
      <c r="C31" s="29">
        <f>SUM(C29:C30)</f>
        <v>27606</v>
      </c>
      <c r="D31" s="29">
        <f>SUM(D29:D30)</f>
        <v>82196</v>
      </c>
      <c r="E31" s="29"/>
      <c r="F31" s="29"/>
      <c r="G31" s="29"/>
      <c r="H31" s="29"/>
      <c r="I31" s="29">
        <f>SUM(I29:I30)</f>
        <v>200</v>
      </c>
      <c r="J31" s="29"/>
      <c r="K31" s="29"/>
      <c r="L31" s="29"/>
      <c r="M31" s="28">
        <f>SUM(M29:M30)</f>
        <v>214886</v>
      </c>
      <c r="N31" s="30">
        <f>SUM(N29:N30)</f>
        <v>54</v>
      </c>
    </row>
    <row r="32" spans="1:14" ht="15">
      <c r="A32" s="12" t="s">
        <v>252</v>
      </c>
      <c r="B32" s="29">
        <v>18145</v>
      </c>
      <c r="C32" s="29">
        <v>4775</v>
      </c>
      <c r="D32" s="29">
        <v>14135</v>
      </c>
      <c r="E32" s="29"/>
      <c r="F32" s="29"/>
      <c r="G32" s="29"/>
      <c r="H32" s="29"/>
      <c r="I32" s="29"/>
      <c r="J32" s="29"/>
      <c r="K32" s="31"/>
      <c r="L32" s="31"/>
      <c r="M32" s="28">
        <f t="shared" si="0"/>
        <v>37055</v>
      </c>
      <c r="N32" s="30">
        <v>22</v>
      </c>
    </row>
    <row r="33" spans="1:14" ht="15">
      <c r="A33" s="218" t="s">
        <v>357</v>
      </c>
      <c r="B33" s="29">
        <v>19825</v>
      </c>
      <c r="C33" s="29">
        <v>5380</v>
      </c>
      <c r="D33" s="29">
        <v>22894</v>
      </c>
      <c r="E33" s="29"/>
      <c r="F33" s="29"/>
      <c r="G33" s="29"/>
      <c r="H33" s="29"/>
      <c r="I33" s="29"/>
      <c r="J33" s="29"/>
      <c r="K33" s="31"/>
      <c r="L33" s="31"/>
      <c r="M33" s="28">
        <f>SUM(B33:L33)</f>
        <v>48099</v>
      </c>
      <c r="N33" s="30">
        <v>13</v>
      </c>
    </row>
    <row r="34" spans="1:14" ht="15">
      <c r="A34" s="218" t="s">
        <v>277</v>
      </c>
      <c r="B34" s="29">
        <v>5729</v>
      </c>
      <c r="C34" s="29">
        <v>1601</v>
      </c>
      <c r="D34" s="29">
        <v>7447</v>
      </c>
      <c r="E34" s="29"/>
      <c r="F34" s="29"/>
      <c r="G34" s="29"/>
      <c r="H34" s="29"/>
      <c r="I34" s="29"/>
      <c r="J34" s="29"/>
      <c r="K34" s="31"/>
      <c r="L34" s="31"/>
      <c r="M34" s="28">
        <f t="shared" si="0"/>
        <v>14777</v>
      </c>
      <c r="N34" s="30"/>
    </row>
    <row r="35" spans="1:14" ht="15">
      <c r="A35" s="218" t="s">
        <v>276</v>
      </c>
      <c r="B35" s="29">
        <f>SUM(B33:B34)</f>
        <v>25554</v>
      </c>
      <c r="C35" s="29">
        <f>SUM(C33:C34)</f>
        <v>6981</v>
      </c>
      <c r="D35" s="29">
        <f>SUM(D33:D34)</f>
        <v>30341</v>
      </c>
      <c r="E35" s="29"/>
      <c r="F35" s="29"/>
      <c r="G35" s="29"/>
      <c r="H35" s="29"/>
      <c r="I35" s="29"/>
      <c r="J35" s="29"/>
      <c r="K35" s="29"/>
      <c r="L35" s="29"/>
      <c r="M35" s="28">
        <f>SUM(M33:M34)</f>
        <v>62876</v>
      </c>
      <c r="N35" s="30">
        <f>SUM(N33:N34)</f>
        <v>13</v>
      </c>
    </row>
    <row r="36" spans="1:14" ht="15">
      <c r="A36" s="12" t="s">
        <v>252</v>
      </c>
      <c r="B36" s="29">
        <v>0</v>
      </c>
      <c r="C36" s="29">
        <v>0</v>
      </c>
      <c r="D36" s="29"/>
      <c r="E36" s="29"/>
      <c r="F36" s="29"/>
      <c r="G36" s="29"/>
      <c r="H36" s="29"/>
      <c r="I36" s="29"/>
      <c r="J36" s="29"/>
      <c r="K36" s="29"/>
      <c r="L36" s="29"/>
      <c r="M36" s="28">
        <f>SUM(B36:L36)</f>
        <v>0</v>
      </c>
      <c r="N36" s="30"/>
    </row>
    <row r="37" spans="1:14" ht="28.5">
      <c r="A37" s="218" t="s">
        <v>358</v>
      </c>
      <c r="B37" s="29">
        <v>241951</v>
      </c>
      <c r="C37" s="29">
        <v>64045</v>
      </c>
      <c r="D37" s="29">
        <v>565211</v>
      </c>
      <c r="E37" s="29">
        <v>144772</v>
      </c>
      <c r="F37" s="29"/>
      <c r="G37" s="29"/>
      <c r="H37" s="29"/>
      <c r="I37" s="29">
        <v>9389</v>
      </c>
      <c r="J37" s="29">
        <v>6290</v>
      </c>
      <c r="K37" s="29"/>
      <c r="L37" s="29"/>
      <c r="M37" s="28">
        <f>SUM(B37:L37)</f>
        <v>1031658</v>
      </c>
      <c r="N37" s="30">
        <v>142</v>
      </c>
    </row>
    <row r="38" spans="1:14" ht="15">
      <c r="A38" s="218" t="s">
        <v>277</v>
      </c>
      <c r="B38" s="836">
        <v>7612</v>
      </c>
      <c r="C38" s="836">
        <v>1589</v>
      </c>
      <c r="D38" s="836">
        <v>12853</v>
      </c>
      <c r="E38" s="29">
        <v>2160</v>
      </c>
      <c r="F38" s="29"/>
      <c r="G38" s="29"/>
      <c r="H38" s="29"/>
      <c r="I38" s="29">
        <v>2392</v>
      </c>
      <c r="J38" s="29">
        <v>1567</v>
      </c>
      <c r="K38" s="29"/>
      <c r="L38" s="29"/>
      <c r="M38" s="837">
        <f t="shared" si="0"/>
        <v>28173</v>
      </c>
      <c r="N38" s="30">
        <v>0</v>
      </c>
    </row>
    <row r="39" spans="1:14" ht="15">
      <c r="A39" s="218" t="s">
        <v>276</v>
      </c>
      <c r="B39" s="836">
        <f>SUM(B37:B38)</f>
        <v>249563</v>
      </c>
      <c r="C39" s="836">
        <f aca="true" t="shared" si="1" ref="C39:M39">SUM(C37:C38)</f>
        <v>65634</v>
      </c>
      <c r="D39" s="836">
        <f t="shared" si="1"/>
        <v>578064</v>
      </c>
      <c r="E39" s="29">
        <f t="shared" si="1"/>
        <v>146932</v>
      </c>
      <c r="F39" s="29"/>
      <c r="G39" s="29"/>
      <c r="H39" s="29"/>
      <c r="I39" s="29">
        <f t="shared" si="1"/>
        <v>11781</v>
      </c>
      <c r="J39" s="29">
        <f t="shared" si="1"/>
        <v>7857</v>
      </c>
      <c r="K39" s="29"/>
      <c r="L39" s="29"/>
      <c r="M39" s="837">
        <f t="shared" si="1"/>
        <v>1059831</v>
      </c>
      <c r="N39" s="30">
        <f>SUM(N37:N38)</f>
        <v>142</v>
      </c>
    </row>
    <row r="40" spans="1:14" ht="15.75" thickBot="1">
      <c r="A40" s="358" t="s">
        <v>252</v>
      </c>
      <c r="B40" s="357">
        <v>115342</v>
      </c>
      <c r="C40" s="357">
        <v>30338</v>
      </c>
      <c r="D40" s="357">
        <v>261356</v>
      </c>
      <c r="E40" s="357">
        <v>146932</v>
      </c>
      <c r="F40" s="357"/>
      <c r="G40" s="357"/>
      <c r="H40" s="357"/>
      <c r="I40" s="357"/>
      <c r="J40" s="357"/>
      <c r="K40" s="357"/>
      <c r="L40" s="357"/>
      <c r="M40" s="262">
        <f t="shared" si="0"/>
        <v>553968</v>
      </c>
      <c r="N40" s="359">
        <v>69</v>
      </c>
    </row>
    <row r="41" spans="1:14" s="10" customFormat="1" ht="30">
      <c r="A41" s="11" t="s">
        <v>359</v>
      </c>
      <c r="B41" s="423">
        <f aca="true" t="shared" si="2" ref="B41:N41">SUM(B5+B7+B11+B15+B19+B23+B25+B29+B33+B37)</f>
        <v>825585</v>
      </c>
      <c r="C41" s="423">
        <f t="shared" si="2"/>
        <v>219683</v>
      </c>
      <c r="D41" s="423">
        <f t="shared" si="2"/>
        <v>945534</v>
      </c>
      <c r="E41" s="423">
        <f t="shared" si="2"/>
        <v>144772</v>
      </c>
      <c r="F41" s="423">
        <f t="shared" si="2"/>
        <v>0</v>
      </c>
      <c r="G41" s="423">
        <f t="shared" si="2"/>
        <v>0</v>
      </c>
      <c r="H41" s="423">
        <f t="shared" si="2"/>
        <v>0</v>
      </c>
      <c r="I41" s="423">
        <f t="shared" si="2"/>
        <v>12970</v>
      </c>
      <c r="J41" s="423">
        <f t="shared" si="2"/>
        <v>8990</v>
      </c>
      <c r="K41" s="423">
        <f t="shared" si="2"/>
        <v>0</v>
      </c>
      <c r="L41" s="423">
        <f t="shared" si="2"/>
        <v>4202</v>
      </c>
      <c r="M41" s="423">
        <f t="shared" si="2"/>
        <v>2161736</v>
      </c>
      <c r="N41" s="493">
        <f t="shared" si="2"/>
        <v>392</v>
      </c>
    </row>
    <row r="42" spans="1:14" s="10" customFormat="1" ht="15">
      <c r="A42" s="360" t="s">
        <v>277</v>
      </c>
      <c r="B42" s="837">
        <f>B8+B12+B16+B20+B26+B30+B34+B38</f>
        <v>27924</v>
      </c>
      <c r="C42" s="837">
        <f aca="true" t="shared" si="3" ref="C42:N42">C8+C12+C16+C20+C26+C30+C34+C38</f>
        <v>6280</v>
      </c>
      <c r="D42" s="837">
        <f t="shared" si="3"/>
        <v>33791</v>
      </c>
      <c r="E42" s="28">
        <f t="shared" si="3"/>
        <v>2160</v>
      </c>
      <c r="F42" s="28">
        <f t="shared" si="3"/>
        <v>0</v>
      </c>
      <c r="G42" s="28">
        <f t="shared" si="3"/>
        <v>0</v>
      </c>
      <c r="H42" s="28">
        <f t="shared" si="3"/>
        <v>0</v>
      </c>
      <c r="I42" s="28">
        <f t="shared" si="3"/>
        <v>2740</v>
      </c>
      <c r="J42" s="28">
        <f t="shared" si="3"/>
        <v>1567</v>
      </c>
      <c r="K42" s="28">
        <f t="shared" si="3"/>
        <v>0</v>
      </c>
      <c r="L42" s="28">
        <f t="shared" si="3"/>
        <v>0</v>
      </c>
      <c r="M42" s="837">
        <f t="shared" si="3"/>
        <v>74462</v>
      </c>
      <c r="N42" s="273">
        <f t="shared" si="3"/>
        <v>2</v>
      </c>
    </row>
    <row r="43" spans="1:14" s="10" customFormat="1" ht="15">
      <c r="A43" s="360" t="s">
        <v>276</v>
      </c>
      <c r="B43" s="837">
        <f>SUM(B41:B42)</f>
        <v>853509</v>
      </c>
      <c r="C43" s="837">
        <f aca="true" t="shared" si="4" ref="C43:N43">SUM(C41:C42)</f>
        <v>225963</v>
      </c>
      <c r="D43" s="837">
        <f t="shared" si="4"/>
        <v>979325</v>
      </c>
      <c r="E43" s="28">
        <f t="shared" si="4"/>
        <v>146932</v>
      </c>
      <c r="F43" s="28">
        <f t="shared" si="4"/>
        <v>0</v>
      </c>
      <c r="G43" s="28">
        <f t="shared" si="4"/>
        <v>0</v>
      </c>
      <c r="H43" s="28">
        <f t="shared" si="4"/>
        <v>0</v>
      </c>
      <c r="I43" s="28">
        <f t="shared" si="4"/>
        <v>15710</v>
      </c>
      <c r="J43" s="28">
        <f t="shared" si="4"/>
        <v>10557</v>
      </c>
      <c r="K43" s="28">
        <f t="shared" si="4"/>
        <v>0</v>
      </c>
      <c r="L43" s="28">
        <f t="shared" si="4"/>
        <v>4202</v>
      </c>
      <c r="M43" s="837">
        <f t="shared" si="4"/>
        <v>2236198</v>
      </c>
      <c r="N43" s="273">
        <f t="shared" si="4"/>
        <v>394</v>
      </c>
    </row>
    <row r="44" spans="1:14" s="2" customFormat="1" ht="15">
      <c r="A44" s="267" t="s">
        <v>252</v>
      </c>
      <c r="B44" s="28">
        <f>SUM(B6+B14+B18+B22+B28+B32+B40+B36+B10+B24)</f>
        <v>486148</v>
      </c>
      <c r="C44" s="28">
        <f aca="true" t="shared" si="5" ref="C44:M44">SUM(C6+C14+C18+C22+C28+C32+C40+C36+C10+C24)</f>
        <v>128749</v>
      </c>
      <c r="D44" s="28">
        <f t="shared" si="5"/>
        <v>468590</v>
      </c>
      <c r="E44" s="28">
        <f t="shared" si="5"/>
        <v>146932</v>
      </c>
      <c r="F44" s="28">
        <f t="shared" si="5"/>
        <v>0</v>
      </c>
      <c r="G44" s="28">
        <f t="shared" si="5"/>
        <v>0</v>
      </c>
      <c r="H44" s="28">
        <f t="shared" si="5"/>
        <v>0</v>
      </c>
      <c r="I44" s="28">
        <f t="shared" si="5"/>
        <v>0</v>
      </c>
      <c r="J44" s="28">
        <f t="shared" si="5"/>
        <v>0</v>
      </c>
      <c r="K44" s="28">
        <f t="shared" si="5"/>
        <v>0</v>
      </c>
      <c r="L44" s="28">
        <f t="shared" si="5"/>
        <v>0</v>
      </c>
      <c r="M44" s="28">
        <f t="shared" si="5"/>
        <v>1230419</v>
      </c>
      <c r="N44" s="273">
        <f>SUM(N6+N14+N18+N22+N28+N32+N40+N36)</f>
        <v>216</v>
      </c>
    </row>
    <row r="45" spans="1:14" s="2" customFormat="1" ht="15.75" thickBot="1">
      <c r="A45" s="268" t="s">
        <v>258</v>
      </c>
      <c r="B45" s="262">
        <f>B43-B44</f>
        <v>367361</v>
      </c>
      <c r="C45" s="262">
        <f aca="true" t="shared" si="6" ref="C45:N45">C43-C44</f>
        <v>97214</v>
      </c>
      <c r="D45" s="262">
        <f t="shared" si="6"/>
        <v>510735</v>
      </c>
      <c r="E45" s="262">
        <f t="shared" si="6"/>
        <v>0</v>
      </c>
      <c r="F45" s="262">
        <f t="shared" si="6"/>
        <v>0</v>
      </c>
      <c r="G45" s="262">
        <f t="shared" si="6"/>
        <v>0</v>
      </c>
      <c r="H45" s="262">
        <f t="shared" si="6"/>
        <v>0</v>
      </c>
      <c r="I45" s="262">
        <f t="shared" si="6"/>
        <v>15710</v>
      </c>
      <c r="J45" s="262">
        <f t="shared" si="6"/>
        <v>10557</v>
      </c>
      <c r="K45" s="262">
        <f t="shared" si="6"/>
        <v>0</v>
      </c>
      <c r="L45" s="262">
        <f t="shared" si="6"/>
        <v>4202</v>
      </c>
      <c r="M45" s="262">
        <f t="shared" si="6"/>
        <v>1005779</v>
      </c>
      <c r="N45" s="485">
        <f t="shared" si="6"/>
        <v>178</v>
      </c>
    </row>
  </sheetData>
  <sheetProtection/>
  <mergeCells count="14">
    <mergeCell ref="J2:J3"/>
    <mergeCell ref="K2:K3"/>
    <mergeCell ref="L1:L3"/>
    <mergeCell ref="M1:M3"/>
    <mergeCell ref="A1:A3"/>
    <mergeCell ref="N1:N3"/>
    <mergeCell ref="F2:H2"/>
    <mergeCell ref="B1:H1"/>
    <mergeCell ref="I1:K1"/>
    <mergeCell ref="B2:B3"/>
    <mergeCell ref="C2:C3"/>
    <mergeCell ref="D2:D3"/>
    <mergeCell ref="E2:E3"/>
    <mergeCell ref="I2:I3"/>
  </mergeCells>
  <printOptions/>
  <pageMargins left="0.31496062992125984" right="0.15748031496062992" top="0.7874015748031497" bottom="0.2" header="0.31496062992125984" footer="0.39"/>
  <pageSetup horizontalDpi="600" verticalDpi="600" orientation="landscape" paperSize="9" scale="95" r:id="rId1"/>
  <headerFooter>
    <oddHeader>&amp;C&amp;"Book Antiqua,Félkövér"&amp;11Önkormányzati költségvetési szervek 
2013. évi főbb kiadásai jogcím-csoportonként&amp;R&amp;"Book Antiqua,Félkövér"&amp;11 9. sz. melléklet
ezer Ft</oddHeader>
    <oddFooter>&amp;C&amp;P</oddFooter>
  </headerFooter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Nagyné Tóth Eszter</cp:lastModifiedBy>
  <cp:lastPrinted>2013-09-25T15:17:38Z</cp:lastPrinted>
  <dcterms:created xsi:type="dcterms:W3CDTF">2011-12-13T08:40:14Z</dcterms:created>
  <dcterms:modified xsi:type="dcterms:W3CDTF">2013-10-30T07:26:20Z</dcterms:modified>
  <cp:category/>
  <cp:version/>
  <cp:contentType/>
  <cp:contentStatus/>
</cp:coreProperties>
</file>