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7.ZALAKAROS\2017. június 20\Rendeletek\2017. évi költségvetés 1. sz.mód\"/>
    </mc:Choice>
  </mc:AlternateContent>
  <bookViews>
    <workbookView xWindow="0" yWindow="0" windowWidth="27975" windowHeight="12135" firstSheet="11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'!$A$1:$E$58</definedName>
    <definedName name="_xlnm.Print_Area" localSheetId="14">'10.számú melléklet '!$A$1:$O$26</definedName>
    <definedName name="_xlnm.Print_Area" localSheetId="3">'3.számú melléklet'!$A$1:$H$74</definedName>
    <definedName name="_xlnm.Print_Area" localSheetId="7">'4.b.számú melléklet  '!$A$1:$C$23</definedName>
    <definedName name="_xlnm.Print_Area" localSheetId="9">'5.számú melléklet '!$A$1:$H$84</definedName>
  </definedNames>
  <calcPr calcId="162913" calcMode="autoNoTable"/>
</workbook>
</file>

<file path=xl/calcChain.xml><?xml version="1.0" encoding="utf-8"?>
<calcChain xmlns="http://schemas.openxmlformats.org/spreadsheetml/2006/main">
  <c r="E31" i="60" l="1"/>
  <c r="I13" i="89" l="1"/>
  <c r="G10" i="89"/>
  <c r="C83" i="61"/>
  <c r="D83" i="61"/>
  <c r="E83" i="61"/>
  <c r="E43" i="61"/>
  <c r="E32" i="65"/>
  <c r="E16" i="65"/>
  <c r="E49" i="65"/>
  <c r="E45" i="65"/>
  <c r="D42" i="65"/>
  <c r="C42" i="65"/>
  <c r="E42" i="65"/>
  <c r="D16" i="65"/>
  <c r="C16" i="65"/>
  <c r="C32" i="65"/>
  <c r="D32" i="65"/>
  <c r="E12" i="77" l="1"/>
  <c r="E11" i="77"/>
  <c r="AN82" i="87" l="1"/>
  <c r="AN76" i="87"/>
  <c r="AN62" i="87"/>
  <c r="AN52" i="87"/>
  <c r="AN45" i="87"/>
  <c r="AN39" i="87"/>
  <c r="AN32" i="87"/>
  <c r="AN24" i="87"/>
  <c r="AN19" i="87"/>
  <c r="AN12" i="87"/>
  <c r="E27" i="67"/>
  <c r="E23" i="67"/>
  <c r="E22" i="67"/>
  <c r="E21" i="67"/>
  <c r="E20" i="67"/>
  <c r="E18" i="67"/>
  <c r="E10" i="67"/>
  <c r="E9" i="67"/>
  <c r="E67" i="61"/>
  <c r="E61" i="61"/>
  <c r="E48" i="61"/>
  <c r="K16" i="86"/>
  <c r="K15" i="86"/>
  <c r="K17" i="86" s="1"/>
  <c r="K11" i="86"/>
  <c r="K10" i="86"/>
  <c r="K9" i="86"/>
  <c r="K8" i="86"/>
  <c r="K7" i="86"/>
  <c r="K6" i="86"/>
  <c r="J7" i="86"/>
  <c r="J6" i="86"/>
  <c r="E17" i="86"/>
  <c r="E12" i="86"/>
  <c r="G17" i="86"/>
  <c r="G12" i="86"/>
  <c r="E22" i="79"/>
  <c r="E18" i="79"/>
  <c r="E14" i="79"/>
  <c r="E11" i="79"/>
  <c r="E8" i="79"/>
  <c r="E64" i="65"/>
  <c r="E60" i="65"/>
  <c r="E57" i="65"/>
  <c r="E35" i="65"/>
  <c r="AP54" i="87"/>
  <c r="E18" i="86" l="1"/>
  <c r="G18" i="86"/>
  <c r="AN55" i="87"/>
  <c r="J33" i="70" s="1"/>
  <c r="E23" i="79"/>
  <c r="E61" i="65"/>
  <c r="E65" i="65" s="1"/>
  <c r="E68" i="61"/>
  <c r="E84" i="61" s="1"/>
  <c r="K12" i="86"/>
  <c r="K18" i="86" s="1"/>
  <c r="AL82" i="87"/>
  <c r="AL76" i="87"/>
  <c r="AL62" i="87"/>
  <c r="AL52" i="87"/>
  <c r="AL45" i="87"/>
  <c r="AL39" i="87"/>
  <c r="AL32" i="87"/>
  <c r="AL24" i="87"/>
  <c r="AL19" i="87"/>
  <c r="AL12" i="87"/>
  <c r="AJ82" i="87"/>
  <c r="AJ76" i="87"/>
  <c r="AJ62" i="87"/>
  <c r="AJ52" i="87"/>
  <c r="AJ45" i="87"/>
  <c r="AJ39" i="87"/>
  <c r="AJ32" i="87"/>
  <c r="AJ24" i="87"/>
  <c r="AJ19" i="87"/>
  <c r="AJ12" i="87"/>
  <c r="AH82" i="87"/>
  <c r="AH76" i="87"/>
  <c r="AH62" i="87"/>
  <c r="AH52" i="87"/>
  <c r="AH45" i="87"/>
  <c r="AH39" i="87"/>
  <c r="AH32" i="87"/>
  <c r="AH24" i="87"/>
  <c r="AH19" i="87"/>
  <c r="AH12" i="87"/>
  <c r="AF82" i="87"/>
  <c r="AF76" i="87"/>
  <c r="AF62" i="87"/>
  <c r="AF52" i="87"/>
  <c r="AF45" i="87"/>
  <c r="AF39" i="87"/>
  <c r="AF32" i="87"/>
  <c r="AF24" i="87"/>
  <c r="AF19" i="87"/>
  <c r="AF12" i="87"/>
  <c r="AD82" i="87"/>
  <c r="AD76" i="87"/>
  <c r="AD62" i="87"/>
  <c r="AD52" i="87"/>
  <c r="AD45" i="87"/>
  <c r="AD39" i="87"/>
  <c r="AD32" i="87"/>
  <c r="AD24" i="87"/>
  <c r="AD19" i="87"/>
  <c r="AD12" i="87"/>
  <c r="AB82" i="87"/>
  <c r="AB76" i="87"/>
  <c r="AB62" i="87"/>
  <c r="AB52" i="87"/>
  <c r="AB45" i="87"/>
  <c r="AB39" i="87"/>
  <c r="AB32" i="87"/>
  <c r="AB24" i="87"/>
  <c r="AB19" i="87"/>
  <c r="AB12" i="87"/>
  <c r="Z82" i="87"/>
  <c r="J61" i="70" s="1"/>
  <c r="J62" i="70" s="1"/>
  <c r="Z76" i="87"/>
  <c r="J58" i="70" s="1"/>
  <c r="J59" i="70" s="1"/>
  <c r="Z62" i="87"/>
  <c r="J55" i="70" s="1"/>
  <c r="J56" i="70" s="1"/>
  <c r="Z52" i="87"/>
  <c r="Z45" i="87"/>
  <c r="Z39" i="87"/>
  <c r="Z32" i="87"/>
  <c r="Z24" i="87"/>
  <c r="Z19" i="87"/>
  <c r="Z12" i="87"/>
  <c r="V82" i="87"/>
  <c r="V76" i="87"/>
  <c r="V62" i="87"/>
  <c r="V52" i="87"/>
  <c r="V45" i="87"/>
  <c r="V39" i="87"/>
  <c r="V32" i="87"/>
  <c r="V24" i="87"/>
  <c r="V19" i="87"/>
  <c r="V12" i="87"/>
  <c r="T82" i="87"/>
  <c r="T76" i="87"/>
  <c r="T62" i="87"/>
  <c r="J16" i="70" s="1"/>
  <c r="T52" i="87"/>
  <c r="T45" i="87"/>
  <c r="T39" i="87"/>
  <c r="T32" i="87"/>
  <c r="T24" i="87"/>
  <c r="T19" i="87"/>
  <c r="T12" i="87"/>
  <c r="R82" i="87"/>
  <c r="R76" i="87"/>
  <c r="R62" i="87"/>
  <c r="R52" i="87"/>
  <c r="R45" i="87"/>
  <c r="R39" i="87"/>
  <c r="R32" i="87"/>
  <c r="R24" i="87"/>
  <c r="R19" i="87"/>
  <c r="R12" i="87"/>
  <c r="P82" i="87"/>
  <c r="J27" i="70" s="1"/>
  <c r="P76" i="87"/>
  <c r="P62" i="87"/>
  <c r="J15" i="70" s="1"/>
  <c r="P52" i="87"/>
  <c r="P45" i="87"/>
  <c r="P39" i="87"/>
  <c r="P32" i="87"/>
  <c r="P24" i="87"/>
  <c r="P19" i="87"/>
  <c r="P12" i="87"/>
  <c r="N82" i="87"/>
  <c r="J26" i="70" s="1"/>
  <c r="N76" i="87"/>
  <c r="J21" i="70" s="1"/>
  <c r="N62" i="87"/>
  <c r="J17" i="70" s="1"/>
  <c r="N52" i="87"/>
  <c r="N45" i="87"/>
  <c r="N39" i="87"/>
  <c r="N32" i="87"/>
  <c r="N24" i="87"/>
  <c r="N19" i="87"/>
  <c r="N12" i="87"/>
  <c r="L82" i="87"/>
  <c r="L76" i="87"/>
  <c r="L62" i="87"/>
  <c r="L52" i="87"/>
  <c r="L45" i="87"/>
  <c r="L39" i="87"/>
  <c r="L32" i="87"/>
  <c r="L24" i="87"/>
  <c r="L19" i="87"/>
  <c r="L12" i="87"/>
  <c r="J82" i="87"/>
  <c r="J76" i="87"/>
  <c r="J62" i="87"/>
  <c r="J52" i="87"/>
  <c r="J45" i="87"/>
  <c r="J39" i="87"/>
  <c r="J32" i="87"/>
  <c r="J24" i="87"/>
  <c r="J19" i="87"/>
  <c r="J12" i="87"/>
  <c r="H82" i="87"/>
  <c r="H76" i="87"/>
  <c r="H62" i="87"/>
  <c r="H52" i="87"/>
  <c r="H45" i="87"/>
  <c r="H39" i="87"/>
  <c r="H32" i="87"/>
  <c r="H24" i="87"/>
  <c r="H19" i="87"/>
  <c r="H12" i="87"/>
  <c r="F82" i="87"/>
  <c r="F76" i="87"/>
  <c r="F62" i="87"/>
  <c r="F52" i="87"/>
  <c r="F45" i="87"/>
  <c r="F39" i="87"/>
  <c r="F32" i="87"/>
  <c r="F24" i="87"/>
  <c r="F19" i="87"/>
  <c r="F12" i="87"/>
  <c r="AP50" i="87"/>
  <c r="AP81" i="87"/>
  <c r="AP80" i="87"/>
  <c r="AP79" i="87"/>
  <c r="AP78" i="87"/>
  <c r="AP77" i="87"/>
  <c r="AP75" i="87"/>
  <c r="AP74" i="87"/>
  <c r="AP73" i="87"/>
  <c r="AP72" i="87"/>
  <c r="AP71" i="87"/>
  <c r="AP70" i="87"/>
  <c r="AP69" i="87"/>
  <c r="AP68" i="87"/>
  <c r="AP67" i="87"/>
  <c r="AP66" i="87"/>
  <c r="AP65" i="87"/>
  <c r="AP64" i="87"/>
  <c r="AP63" i="87"/>
  <c r="AP61" i="87"/>
  <c r="AP60" i="87"/>
  <c r="AP59" i="87"/>
  <c r="AP58" i="87"/>
  <c r="AP57" i="87"/>
  <c r="AP56" i="87"/>
  <c r="AP53" i="87"/>
  <c r="AP51" i="87"/>
  <c r="AP49" i="87"/>
  <c r="AP48" i="87"/>
  <c r="AP47" i="87"/>
  <c r="AP46" i="87"/>
  <c r="AP44" i="87"/>
  <c r="AP43" i="87"/>
  <c r="AP42" i="87"/>
  <c r="AP41" i="87"/>
  <c r="AP40" i="87"/>
  <c r="AP38" i="87"/>
  <c r="AP37" i="87"/>
  <c r="AP36" i="87"/>
  <c r="AP35" i="87"/>
  <c r="AP34" i="87"/>
  <c r="AP33" i="87"/>
  <c r="AP31" i="87"/>
  <c r="AP30" i="87"/>
  <c r="AP29" i="87"/>
  <c r="AP28" i="87"/>
  <c r="AP27" i="87"/>
  <c r="AP26" i="87"/>
  <c r="AP25" i="87"/>
  <c r="AP23" i="87"/>
  <c r="AP22" i="87"/>
  <c r="AP21" i="87"/>
  <c r="AP18" i="87"/>
  <c r="AP17" i="87"/>
  <c r="AP16" i="87"/>
  <c r="AP15" i="87"/>
  <c r="AP14" i="87"/>
  <c r="AP13" i="87"/>
  <c r="AP11" i="87"/>
  <c r="AP10" i="87"/>
  <c r="AP9" i="87"/>
  <c r="AP8" i="87"/>
  <c r="AP7" i="87"/>
  <c r="AP6" i="87"/>
  <c r="AN83" i="87" l="1"/>
  <c r="N55" i="87"/>
  <c r="J10" i="70" s="1"/>
  <c r="R55" i="87"/>
  <c r="J9" i="70" s="1"/>
  <c r="V55" i="87"/>
  <c r="V83" i="87" s="1"/>
  <c r="E50" i="67" s="1"/>
  <c r="P24" i="57" s="1"/>
  <c r="AF55" i="87"/>
  <c r="AF83" i="87" s="1"/>
  <c r="AJ55" i="87"/>
  <c r="AJ83" i="87" s="1"/>
  <c r="J66" i="70" s="1"/>
  <c r="AB55" i="87"/>
  <c r="R83" i="87"/>
  <c r="J25" i="70"/>
  <c r="J28" i="70" s="1"/>
  <c r="J55" i="87"/>
  <c r="J83" i="87" s="1"/>
  <c r="E47" i="67" s="1"/>
  <c r="P18" i="57" s="1"/>
  <c r="J20" i="70"/>
  <c r="J23" i="70" s="1"/>
  <c r="J14" i="70"/>
  <c r="J18" i="70" s="1"/>
  <c r="F55" i="87"/>
  <c r="F83" i="87" s="1"/>
  <c r="E45" i="67" s="1"/>
  <c r="P16" i="57" s="1"/>
  <c r="H55" i="87"/>
  <c r="H83" i="87" s="1"/>
  <c r="E46" i="67" s="1"/>
  <c r="P17" i="57" s="1"/>
  <c r="L55" i="87"/>
  <c r="T55" i="87"/>
  <c r="Z55" i="87"/>
  <c r="AD55" i="87"/>
  <c r="AH55" i="87"/>
  <c r="AL55" i="87"/>
  <c r="P55" i="87"/>
  <c r="AJ88" i="89"/>
  <c r="E40" i="70" s="1"/>
  <c r="AJ82" i="89"/>
  <c r="E38" i="70" s="1"/>
  <c r="AJ66" i="89"/>
  <c r="E36" i="70" s="1"/>
  <c r="AJ58" i="89"/>
  <c r="AJ48" i="89"/>
  <c r="AJ42" i="89"/>
  <c r="AJ35" i="89"/>
  <c r="AJ28" i="89"/>
  <c r="AJ21" i="89"/>
  <c r="AJ17" i="89"/>
  <c r="AJ11" i="89"/>
  <c r="AH88" i="89"/>
  <c r="AH82" i="89"/>
  <c r="AH66" i="89"/>
  <c r="AH58" i="89"/>
  <c r="AH48" i="89"/>
  <c r="AH42" i="89"/>
  <c r="AH35" i="89"/>
  <c r="AH28" i="89"/>
  <c r="AH21" i="89"/>
  <c r="AH17" i="89"/>
  <c r="AH11" i="89"/>
  <c r="AF88" i="89"/>
  <c r="AF82" i="89"/>
  <c r="AF66" i="89"/>
  <c r="AF58" i="89"/>
  <c r="AF48" i="89"/>
  <c r="AF42" i="89"/>
  <c r="AF35" i="89"/>
  <c r="AF28" i="89"/>
  <c r="AF21" i="89"/>
  <c r="AF17" i="89"/>
  <c r="AF11" i="89"/>
  <c r="AD88" i="89"/>
  <c r="AD82" i="89"/>
  <c r="AD66" i="89"/>
  <c r="AD58" i="89"/>
  <c r="AD48" i="89"/>
  <c r="AD42" i="89"/>
  <c r="AD35" i="89"/>
  <c r="AD28" i="89"/>
  <c r="AD21" i="89"/>
  <c r="AD17" i="89"/>
  <c r="AD11" i="89"/>
  <c r="AB88" i="89"/>
  <c r="AB82" i="89"/>
  <c r="AB66" i="89"/>
  <c r="AB58" i="89"/>
  <c r="AB48" i="89"/>
  <c r="AB42" i="89"/>
  <c r="AB35" i="89"/>
  <c r="AB28" i="89"/>
  <c r="AB21" i="89"/>
  <c r="AB17" i="89"/>
  <c r="AB11" i="89"/>
  <c r="Z88" i="89"/>
  <c r="Z82" i="89"/>
  <c r="Z66" i="89"/>
  <c r="Z58" i="89"/>
  <c r="Z48" i="89"/>
  <c r="Z42" i="89"/>
  <c r="Z35" i="89"/>
  <c r="Z28" i="89"/>
  <c r="Z21" i="89"/>
  <c r="Z17" i="89"/>
  <c r="Z11" i="89"/>
  <c r="X88" i="89"/>
  <c r="X82" i="89"/>
  <c r="X66" i="89"/>
  <c r="X58" i="89"/>
  <c r="X48" i="89"/>
  <c r="X42" i="89"/>
  <c r="X35" i="89"/>
  <c r="X28" i="89"/>
  <c r="X21" i="89"/>
  <c r="X17" i="89"/>
  <c r="X11" i="89"/>
  <c r="S88" i="89"/>
  <c r="S82" i="89"/>
  <c r="S66" i="89"/>
  <c r="S58" i="89"/>
  <c r="S48" i="89"/>
  <c r="S42" i="89"/>
  <c r="S35" i="89"/>
  <c r="S28" i="89"/>
  <c r="S21" i="89"/>
  <c r="S17" i="89"/>
  <c r="S11" i="89"/>
  <c r="Q88" i="89"/>
  <c r="Q82" i="89"/>
  <c r="Q66" i="89"/>
  <c r="Q58" i="89"/>
  <c r="Q48" i="89"/>
  <c r="Q42" i="89"/>
  <c r="Q35" i="89"/>
  <c r="Q28" i="89"/>
  <c r="Q21" i="89"/>
  <c r="Q17" i="89"/>
  <c r="Q11" i="89"/>
  <c r="O88" i="89"/>
  <c r="E25" i="70" s="1"/>
  <c r="O82" i="89"/>
  <c r="E20" i="70" s="1"/>
  <c r="E23" i="70" s="1"/>
  <c r="O66" i="89"/>
  <c r="E15" i="70" s="1"/>
  <c r="O58" i="89"/>
  <c r="O48" i="89"/>
  <c r="O42" i="89"/>
  <c r="O35" i="89"/>
  <c r="O28" i="89"/>
  <c r="O21" i="89"/>
  <c r="O17" i="89"/>
  <c r="O11" i="89"/>
  <c r="M88" i="89"/>
  <c r="M82" i="89"/>
  <c r="M66" i="89"/>
  <c r="M58" i="89"/>
  <c r="M48" i="89"/>
  <c r="M42" i="89"/>
  <c r="M35" i="89"/>
  <c r="M28" i="89"/>
  <c r="M21" i="89"/>
  <c r="M17" i="89"/>
  <c r="M11" i="89"/>
  <c r="K88" i="89"/>
  <c r="K82" i="89"/>
  <c r="K66" i="89"/>
  <c r="K58" i="89"/>
  <c r="K48" i="89"/>
  <c r="K42" i="89"/>
  <c r="K35" i="89"/>
  <c r="K28" i="89"/>
  <c r="K21" i="89"/>
  <c r="K17" i="89"/>
  <c r="K11" i="89"/>
  <c r="I88" i="89"/>
  <c r="E26" i="70" s="1"/>
  <c r="E28" i="70" s="1"/>
  <c r="I82" i="89"/>
  <c r="I66" i="89"/>
  <c r="E14" i="70" s="1"/>
  <c r="I58" i="89"/>
  <c r="I48" i="89"/>
  <c r="I42" i="89"/>
  <c r="I35" i="89"/>
  <c r="I28" i="89"/>
  <c r="I21" i="89"/>
  <c r="I17" i="89"/>
  <c r="I11" i="89"/>
  <c r="G88" i="89"/>
  <c r="G82" i="89"/>
  <c r="G66" i="89"/>
  <c r="G58" i="89"/>
  <c r="G48" i="89"/>
  <c r="G42" i="89"/>
  <c r="G35" i="89"/>
  <c r="G28" i="89"/>
  <c r="G21" i="89"/>
  <c r="G17" i="89"/>
  <c r="G11" i="89"/>
  <c r="E88" i="89"/>
  <c r="E82" i="89"/>
  <c r="E66" i="89"/>
  <c r="E58" i="89"/>
  <c r="E48" i="89"/>
  <c r="E42" i="89"/>
  <c r="E35" i="89"/>
  <c r="E28" i="89"/>
  <c r="E21" i="89"/>
  <c r="E17" i="89"/>
  <c r="AL87" i="89"/>
  <c r="AL86" i="89"/>
  <c r="AL85" i="89"/>
  <c r="AL84" i="89"/>
  <c r="AL83" i="89"/>
  <c r="AL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L65" i="89"/>
  <c r="AL64" i="89"/>
  <c r="AL63" i="89"/>
  <c r="AL62" i="89"/>
  <c r="AL60" i="89"/>
  <c r="AL59" i="89"/>
  <c r="AL57" i="89"/>
  <c r="AL56" i="89"/>
  <c r="AL55" i="89"/>
  <c r="AL54" i="89"/>
  <c r="AL53" i="89"/>
  <c r="AL52" i="89"/>
  <c r="AL51" i="89"/>
  <c r="AL50" i="89"/>
  <c r="AL49" i="89"/>
  <c r="AL47" i="89"/>
  <c r="AL46" i="89"/>
  <c r="AL45" i="89"/>
  <c r="AL44" i="89"/>
  <c r="AL43" i="89"/>
  <c r="AL41" i="89"/>
  <c r="AL40" i="89"/>
  <c r="AL39" i="89"/>
  <c r="AL38" i="89"/>
  <c r="AL37" i="89"/>
  <c r="AL36" i="89"/>
  <c r="AL34" i="89"/>
  <c r="AL33" i="89"/>
  <c r="AL32" i="89"/>
  <c r="AL31" i="89"/>
  <c r="AL30" i="89"/>
  <c r="AL29" i="89"/>
  <c r="AL27" i="89"/>
  <c r="AL26" i="89"/>
  <c r="AL25" i="89"/>
  <c r="AL24" i="89"/>
  <c r="AL23" i="89"/>
  <c r="AL22" i="89"/>
  <c r="AL20" i="89"/>
  <c r="AL19" i="89"/>
  <c r="AL18" i="89"/>
  <c r="AL16" i="89"/>
  <c r="AL15" i="89"/>
  <c r="AL14" i="89"/>
  <c r="AL13" i="89"/>
  <c r="AL12" i="89"/>
  <c r="AL10" i="89"/>
  <c r="AL8" i="89"/>
  <c r="AL7" i="89"/>
  <c r="AL6" i="89"/>
  <c r="E71" i="77"/>
  <c r="E73" i="77" s="1"/>
  <c r="E64" i="77"/>
  <c r="E66" i="77" s="1"/>
  <c r="E56" i="77"/>
  <c r="E45" i="77"/>
  <c r="E41" i="77"/>
  <c r="E37" i="77"/>
  <c r="E33" i="77"/>
  <c r="E25" i="77"/>
  <c r="E21" i="77"/>
  <c r="J74" i="70"/>
  <c r="E74" i="70"/>
  <c r="J51" i="78"/>
  <c r="J40" i="78"/>
  <c r="J45" i="78" s="1"/>
  <c r="J32" i="78"/>
  <c r="E9" i="77" s="1"/>
  <c r="E7" i="67" s="1"/>
  <c r="J7" i="78"/>
  <c r="J5" i="78"/>
  <c r="E29" i="67"/>
  <c r="P8" i="57" s="1"/>
  <c r="E10" i="77" l="1"/>
  <c r="E8" i="67" s="1"/>
  <c r="N83" i="87"/>
  <c r="G61" i="89"/>
  <c r="G89" i="89" s="1"/>
  <c r="E11" i="67" s="1"/>
  <c r="AH61" i="89"/>
  <c r="AH89" i="89" s="1"/>
  <c r="J51" i="70"/>
  <c r="J25" i="78"/>
  <c r="E8" i="77" s="1"/>
  <c r="AD83" i="87"/>
  <c r="J49" i="70"/>
  <c r="S61" i="89"/>
  <c r="AL83" i="87"/>
  <c r="E57" i="67" s="1"/>
  <c r="P23" i="57" s="1"/>
  <c r="J32" i="70"/>
  <c r="J41" i="70" s="1"/>
  <c r="AH83" i="87"/>
  <c r="E54" i="67" s="1"/>
  <c r="J50" i="70"/>
  <c r="AB83" i="87"/>
  <c r="E53" i="67" s="1"/>
  <c r="P21" i="57" s="1"/>
  <c r="J48" i="70"/>
  <c r="Z83" i="87"/>
  <c r="E52" i="67" s="1"/>
  <c r="P22" i="57" s="1"/>
  <c r="J47" i="70"/>
  <c r="T83" i="87"/>
  <c r="J8" i="70"/>
  <c r="P83" i="87"/>
  <c r="J7" i="70"/>
  <c r="L83" i="87"/>
  <c r="E48" i="67" s="1"/>
  <c r="P20" i="57" s="1"/>
  <c r="J6" i="70"/>
  <c r="AP55" i="87"/>
  <c r="J5" i="70"/>
  <c r="O61" i="89"/>
  <c r="E7" i="70" s="1"/>
  <c r="X61" i="89"/>
  <c r="AF61" i="89"/>
  <c r="K61" i="89"/>
  <c r="Z61" i="89"/>
  <c r="AL88" i="89"/>
  <c r="L8" i="83" s="1"/>
  <c r="AD61" i="89"/>
  <c r="AD89" i="89" s="1"/>
  <c r="I61" i="89"/>
  <c r="M61" i="89"/>
  <c r="Q61" i="89"/>
  <c r="AB61" i="89"/>
  <c r="AB89" i="89" s="1"/>
  <c r="AJ61" i="89"/>
  <c r="AL28" i="89"/>
  <c r="AL35" i="89"/>
  <c r="AL66" i="89"/>
  <c r="L6" i="83" s="1"/>
  <c r="AL17" i="89"/>
  <c r="AL42" i="89"/>
  <c r="AL82" i="89"/>
  <c r="L7" i="83" s="1"/>
  <c r="AL21" i="89"/>
  <c r="AL48" i="89"/>
  <c r="AL58" i="89"/>
  <c r="E24" i="67"/>
  <c r="P5" i="57" s="1"/>
  <c r="D31" i="60"/>
  <c r="E18" i="60"/>
  <c r="E34" i="70" l="1"/>
  <c r="E36" i="67"/>
  <c r="E50" i="70"/>
  <c r="AF89" i="89"/>
  <c r="E33" i="70"/>
  <c r="E6" i="67"/>
  <c r="E13" i="77"/>
  <c r="E22" i="77" s="1"/>
  <c r="E46" i="77" s="1"/>
  <c r="S89" i="89"/>
  <c r="E32" i="67" s="1"/>
  <c r="P9" i="57" s="1"/>
  <c r="E8" i="70"/>
  <c r="K89" i="89"/>
  <c r="E15" i="67" s="1"/>
  <c r="E16" i="67" s="1"/>
  <c r="E47" i="70"/>
  <c r="J47" i="78"/>
  <c r="J53" i="78" s="1"/>
  <c r="E9" i="89" s="1"/>
  <c r="E55" i="67"/>
  <c r="J53" i="70"/>
  <c r="E49" i="67"/>
  <c r="AP83" i="87"/>
  <c r="AJ89" i="89"/>
  <c r="E32" i="70"/>
  <c r="E41" i="70" s="1"/>
  <c r="Z89" i="89"/>
  <c r="E35" i="67" s="1"/>
  <c r="E49" i="70"/>
  <c r="X89" i="89"/>
  <c r="E48" i="70"/>
  <c r="Q89" i="89"/>
  <c r="E31" i="67" s="1"/>
  <c r="E9" i="70"/>
  <c r="O89" i="89"/>
  <c r="E25" i="67" s="1"/>
  <c r="P4" i="57" s="1"/>
  <c r="M89" i="89"/>
  <c r="E6" i="70"/>
  <c r="I89" i="89"/>
  <c r="E12" i="67" s="1"/>
  <c r="E13" i="67" s="1"/>
  <c r="P6" i="57" s="1"/>
  <c r="E18" i="70"/>
  <c r="E32" i="60"/>
  <c r="E34" i="60" s="1"/>
  <c r="E52" i="77" l="1"/>
  <c r="E39" i="67"/>
  <c r="P13" i="57" s="1"/>
  <c r="E37" i="65"/>
  <c r="E38" i="65" s="1"/>
  <c r="E50" i="65" s="1"/>
  <c r="J11" i="70"/>
  <c r="J12" i="70" s="1"/>
  <c r="J29" i="70" s="1"/>
  <c r="J42" i="70" s="1"/>
  <c r="E51" i="67"/>
  <c r="E58" i="67" s="1"/>
  <c r="P19" i="57"/>
  <c r="P25" i="57" s="1"/>
  <c r="J63" i="70"/>
  <c r="J75" i="70" s="1"/>
  <c r="E33" i="67"/>
  <c r="E38" i="67" s="1"/>
  <c r="E40" i="67" s="1"/>
  <c r="E37" i="67"/>
  <c r="P10" i="57"/>
  <c r="P14" i="57" s="1"/>
  <c r="E11" i="89"/>
  <c r="AL9" i="89"/>
  <c r="E56" i="67"/>
  <c r="E53" i="70"/>
  <c r="E63" i="70" s="1"/>
  <c r="E75" i="70" s="1"/>
  <c r="D43" i="61"/>
  <c r="J76" i="70" l="1"/>
  <c r="E61" i="89"/>
  <c r="AL11" i="89"/>
  <c r="AL61" i="89" s="1"/>
  <c r="O19" i="57"/>
  <c r="Q19" i="57" s="1"/>
  <c r="AA28" i="89"/>
  <c r="E5" i="70" l="1"/>
  <c r="E12" i="70" s="1"/>
  <c r="E29" i="70" s="1"/>
  <c r="E42" i="70" s="1"/>
  <c r="E76" i="70" s="1"/>
  <c r="E89" i="89"/>
  <c r="AL89" i="89" s="1"/>
  <c r="AO30" i="87"/>
  <c r="H8" i="81" l="1"/>
  <c r="G8" i="75" l="1"/>
  <c r="C8" i="75"/>
  <c r="I16" i="86"/>
  <c r="I15" i="86"/>
  <c r="I17" i="86" s="1"/>
  <c r="I11" i="86"/>
  <c r="I10" i="86"/>
  <c r="I9" i="86"/>
  <c r="I8" i="86"/>
  <c r="I7" i="86"/>
  <c r="I6" i="86"/>
  <c r="F17" i="86"/>
  <c r="F12" i="86"/>
  <c r="C17" i="86"/>
  <c r="C12" i="86"/>
  <c r="C18" i="86" l="1"/>
  <c r="I12" i="86"/>
  <c r="I18" i="86" s="1"/>
  <c r="F18" i="86"/>
  <c r="N82" i="89" l="1"/>
  <c r="I82" i="87"/>
  <c r="G82" i="87"/>
  <c r="E82" i="87"/>
  <c r="I76" i="87"/>
  <c r="G76" i="87"/>
  <c r="E76" i="87"/>
  <c r="L6" i="81" l="1"/>
  <c r="E8" i="83" l="1"/>
  <c r="G83" i="61"/>
  <c r="G67" i="61"/>
  <c r="G61" i="61"/>
  <c r="G48" i="61"/>
  <c r="G43" i="61"/>
  <c r="I25" i="70"/>
  <c r="I20" i="70"/>
  <c r="I15" i="70"/>
  <c r="F64" i="65"/>
  <c r="F60" i="65"/>
  <c r="F57" i="65"/>
  <c r="F49" i="65"/>
  <c r="F45" i="65"/>
  <c r="F35" i="65"/>
  <c r="F32" i="65"/>
  <c r="F16" i="65"/>
  <c r="D25" i="70"/>
  <c r="D20" i="70"/>
  <c r="H28" i="70"/>
  <c r="C11" i="77"/>
  <c r="D63" i="77"/>
  <c r="D12" i="77"/>
  <c r="D11" i="77"/>
  <c r="AI58" i="89"/>
  <c r="AG58" i="89"/>
  <c r="AE58" i="89"/>
  <c r="AC58" i="89"/>
  <c r="AA58" i="89"/>
  <c r="Y58" i="89"/>
  <c r="W58" i="89"/>
  <c r="L58" i="89"/>
  <c r="J58" i="89"/>
  <c r="H58" i="89"/>
  <c r="F58" i="89"/>
  <c r="D23" i="67"/>
  <c r="D22" i="67"/>
  <c r="D21" i="67"/>
  <c r="D20" i="67"/>
  <c r="D18" i="67"/>
  <c r="G71" i="77"/>
  <c r="G73" i="77" s="1"/>
  <c r="G64" i="77"/>
  <c r="G66" i="77" s="1"/>
  <c r="G56" i="77"/>
  <c r="G60" i="77" s="1"/>
  <c r="G45" i="77"/>
  <c r="G41" i="77"/>
  <c r="G37" i="77"/>
  <c r="G33" i="77"/>
  <c r="G25" i="77"/>
  <c r="G21" i="77"/>
  <c r="G13" i="77"/>
  <c r="D10" i="67"/>
  <c r="D9" i="67"/>
  <c r="G68" i="61" l="1"/>
  <c r="G84" i="61" s="1"/>
  <c r="F38" i="65"/>
  <c r="F50" i="65" s="1"/>
  <c r="F61" i="65"/>
  <c r="F65" i="65" s="1"/>
  <c r="G22" i="77"/>
  <c r="G52" i="77" s="1"/>
  <c r="G74" i="77" s="1"/>
  <c r="G5" i="78"/>
  <c r="E6" i="83" s="1"/>
  <c r="G46" i="77" l="1"/>
  <c r="AI88" i="89"/>
  <c r="AG88" i="89"/>
  <c r="AE88" i="89"/>
  <c r="AC88" i="89"/>
  <c r="AA88" i="89"/>
  <c r="Y88" i="89"/>
  <c r="W88" i="89"/>
  <c r="R88" i="89"/>
  <c r="P88" i="89"/>
  <c r="L88" i="89"/>
  <c r="J88" i="89"/>
  <c r="H88" i="89"/>
  <c r="F88" i="89"/>
  <c r="D88" i="89"/>
  <c r="AK87" i="89"/>
  <c r="AK86" i="89"/>
  <c r="AK85" i="89"/>
  <c r="AK84" i="89"/>
  <c r="AK83" i="89"/>
  <c r="AI82" i="89"/>
  <c r="AG82" i="89"/>
  <c r="AE82" i="89"/>
  <c r="AC82" i="89"/>
  <c r="AA82" i="89"/>
  <c r="Y82" i="89"/>
  <c r="W82" i="89"/>
  <c r="R82" i="89"/>
  <c r="P82" i="89"/>
  <c r="L82" i="89"/>
  <c r="J82" i="89"/>
  <c r="H82" i="89"/>
  <c r="F82" i="89"/>
  <c r="D82" i="89"/>
  <c r="AK81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I66" i="89"/>
  <c r="AG66" i="89"/>
  <c r="AE66" i="89"/>
  <c r="AC66" i="89"/>
  <c r="AA66" i="89"/>
  <c r="Y66" i="89"/>
  <c r="W66" i="89"/>
  <c r="R66" i="89"/>
  <c r="P66" i="89"/>
  <c r="E60" i="77" s="1"/>
  <c r="E74" i="77" s="1"/>
  <c r="N66" i="89"/>
  <c r="L66" i="89"/>
  <c r="J66" i="89"/>
  <c r="H66" i="89"/>
  <c r="F66" i="89"/>
  <c r="D66" i="89"/>
  <c r="AK65" i="89"/>
  <c r="AK64" i="89"/>
  <c r="AK63" i="89"/>
  <c r="AK62" i="89"/>
  <c r="AG59" i="89"/>
  <c r="AE59" i="89"/>
  <c r="AC59" i="89"/>
  <c r="AE60" i="89"/>
  <c r="AC60" i="89"/>
  <c r="D58" i="89"/>
  <c r="R58" i="89"/>
  <c r="AK56" i="89"/>
  <c r="AK55" i="89"/>
  <c r="N58" i="89"/>
  <c r="AK53" i="89"/>
  <c r="AK52" i="89"/>
  <c r="AK51" i="89"/>
  <c r="AK50" i="89"/>
  <c r="AK49" i="89"/>
  <c r="AI48" i="89"/>
  <c r="AG48" i="89"/>
  <c r="AE48" i="89"/>
  <c r="AC48" i="89"/>
  <c r="AA48" i="89"/>
  <c r="Y48" i="89"/>
  <c r="W48" i="89"/>
  <c r="R48" i="89"/>
  <c r="P48" i="89"/>
  <c r="N48" i="89"/>
  <c r="L48" i="89"/>
  <c r="J48" i="89"/>
  <c r="H48" i="89"/>
  <c r="F48" i="89"/>
  <c r="D48" i="89"/>
  <c r="AK47" i="89"/>
  <c r="AK46" i="89"/>
  <c r="AK45" i="89"/>
  <c r="AK44" i="89"/>
  <c r="AK43" i="89"/>
  <c r="AI42" i="89"/>
  <c r="AG42" i="89"/>
  <c r="AE42" i="89"/>
  <c r="AC42" i="89"/>
  <c r="AA42" i="89"/>
  <c r="Y42" i="89"/>
  <c r="W42" i="89"/>
  <c r="R42" i="89"/>
  <c r="P42" i="89"/>
  <c r="N42" i="89"/>
  <c r="L42" i="89"/>
  <c r="J42" i="89"/>
  <c r="H42" i="89"/>
  <c r="F42" i="89"/>
  <c r="D42" i="89"/>
  <c r="AK41" i="89"/>
  <c r="AK40" i="89"/>
  <c r="AK39" i="89"/>
  <c r="AK38" i="89"/>
  <c r="AK37" i="89"/>
  <c r="AK36" i="89"/>
  <c r="AI35" i="89"/>
  <c r="AG35" i="89"/>
  <c r="AE35" i="89"/>
  <c r="AC35" i="89"/>
  <c r="AA35" i="89"/>
  <c r="Y35" i="89"/>
  <c r="W35" i="89"/>
  <c r="R35" i="89"/>
  <c r="P35" i="89"/>
  <c r="N35" i="89"/>
  <c r="L35" i="89"/>
  <c r="J35" i="89"/>
  <c r="F35" i="89"/>
  <c r="D35" i="89"/>
  <c r="AK34" i="89"/>
  <c r="AK32" i="89"/>
  <c r="AK31" i="89"/>
  <c r="AK30" i="89"/>
  <c r="AK29" i="89"/>
  <c r="AI28" i="89"/>
  <c r="AG28" i="89"/>
  <c r="AE28" i="89"/>
  <c r="AC28" i="89"/>
  <c r="W28" i="89"/>
  <c r="R28" i="89"/>
  <c r="P28" i="89"/>
  <c r="L28" i="89"/>
  <c r="J28" i="89"/>
  <c r="H28" i="89"/>
  <c r="F28" i="89"/>
  <c r="D28" i="89"/>
  <c r="N28" i="89"/>
  <c r="AK26" i="89"/>
  <c r="AK25" i="89"/>
  <c r="AK24" i="89"/>
  <c r="Y28" i="89"/>
  <c r="AK22" i="89"/>
  <c r="AI21" i="89"/>
  <c r="Y21" i="89"/>
  <c r="W21" i="89"/>
  <c r="R21" i="89"/>
  <c r="P21" i="89"/>
  <c r="L21" i="89"/>
  <c r="J21" i="89"/>
  <c r="H21" i="89"/>
  <c r="F21" i="89"/>
  <c r="D21" i="89"/>
  <c r="AA21" i="89"/>
  <c r="N21" i="89"/>
  <c r="AK18" i="89"/>
  <c r="AI17" i="89"/>
  <c r="AG17" i="89"/>
  <c r="AG21" i="89" s="1"/>
  <c r="AE17" i="89"/>
  <c r="AE21" i="89" s="1"/>
  <c r="AC17" i="89"/>
  <c r="AC21" i="89" s="1"/>
  <c r="Y17" i="89"/>
  <c r="W17" i="89"/>
  <c r="R17" i="89"/>
  <c r="P17" i="89"/>
  <c r="L17" i="89"/>
  <c r="J17" i="89"/>
  <c r="F17" i="89"/>
  <c r="D17" i="89"/>
  <c r="AK16" i="89"/>
  <c r="AA17" i="89"/>
  <c r="N17" i="89"/>
  <c r="AK14" i="89"/>
  <c r="AK12" i="89"/>
  <c r="AG11" i="89"/>
  <c r="AE11" i="89"/>
  <c r="AC11" i="89"/>
  <c r="AA11" i="89"/>
  <c r="Y11" i="89"/>
  <c r="R11" i="89"/>
  <c r="P11" i="89"/>
  <c r="L11" i="89"/>
  <c r="J11" i="89"/>
  <c r="H11" i="89"/>
  <c r="F11" i="89"/>
  <c r="D11" i="89"/>
  <c r="W11" i="89"/>
  <c r="AK7" i="89"/>
  <c r="AM82" i="87"/>
  <c r="AK82" i="87"/>
  <c r="AI82" i="87"/>
  <c r="AP82" i="87" s="1"/>
  <c r="D8" i="83" s="1"/>
  <c r="AG82" i="87"/>
  <c r="AE82" i="87"/>
  <c r="AC82" i="87"/>
  <c r="AA82" i="87"/>
  <c r="Y82" i="87"/>
  <c r="I61" i="70" s="1"/>
  <c r="U82" i="87"/>
  <c r="S82" i="87"/>
  <c r="Q82" i="87"/>
  <c r="O82" i="87"/>
  <c r="M82" i="87"/>
  <c r="K82" i="87"/>
  <c r="D82" i="87"/>
  <c r="AO81" i="87"/>
  <c r="AO80" i="87"/>
  <c r="AO79" i="87"/>
  <c r="AO78" i="87"/>
  <c r="AO77" i="87"/>
  <c r="AM76" i="87"/>
  <c r="AK76" i="87"/>
  <c r="AI76" i="87"/>
  <c r="AP76" i="87" s="1"/>
  <c r="D7" i="83" s="1"/>
  <c r="AG76" i="87"/>
  <c r="AE76" i="87"/>
  <c r="AC76" i="87"/>
  <c r="AA76" i="87"/>
  <c r="Y76" i="87"/>
  <c r="I58" i="70" s="1"/>
  <c r="U76" i="87"/>
  <c r="S76" i="87"/>
  <c r="Q76" i="87"/>
  <c r="O76" i="87"/>
  <c r="M76" i="87"/>
  <c r="K76" i="87"/>
  <c r="D76" i="87"/>
  <c r="AO75" i="87"/>
  <c r="AO74" i="87"/>
  <c r="AO73" i="87"/>
  <c r="AO72" i="87"/>
  <c r="AO71" i="87"/>
  <c r="AO70" i="87"/>
  <c r="AO69" i="87"/>
  <c r="AO68" i="87"/>
  <c r="AO67" i="87"/>
  <c r="AO66" i="87"/>
  <c r="AO65" i="87"/>
  <c r="AO64" i="87"/>
  <c r="AO63" i="87"/>
  <c r="AM62" i="87"/>
  <c r="AK62" i="87"/>
  <c r="AI62" i="87"/>
  <c r="AP62" i="87" s="1"/>
  <c r="D6" i="83" s="1"/>
  <c r="H6" i="83" s="1"/>
  <c r="AG62" i="87"/>
  <c r="AE62" i="87"/>
  <c r="AC62" i="87"/>
  <c r="AA62" i="87"/>
  <c r="Y62" i="87"/>
  <c r="I55" i="70" s="1"/>
  <c r="U62" i="87"/>
  <c r="S62" i="87"/>
  <c r="I16" i="70" s="1"/>
  <c r="Q62" i="87"/>
  <c r="O62" i="87"/>
  <c r="M62" i="87"/>
  <c r="K62" i="87"/>
  <c r="I62" i="87"/>
  <c r="G62" i="87"/>
  <c r="E62" i="87"/>
  <c r="D62" i="87"/>
  <c r="AO61" i="87"/>
  <c r="AO60" i="87"/>
  <c r="AO59" i="87"/>
  <c r="AO58" i="87"/>
  <c r="AO57" i="87"/>
  <c r="AO56" i="87"/>
  <c r="AO53" i="87"/>
  <c r="AM52" i="87"/>
  <c r="AK52" i="87"/>
  <c r="AI52" i="87"/>
  <c r="AP52" i="87" s="1"/>
  <c r="AG52" i="87"/>
  <c r="AE52" i="87"/>
  <c r="AC52" i="87"/>
  <c r="AA52" i="87"/>
  <c r="Y52" i="87"/>
  <c r="U52" i="87"/>
  <c r="S52" i="87"/>
  <c r="M52" i="87"/>
  <c r="I10" i="70" s="1"/>
  <c r="D52" i="87"/>
  <c r="Q52" i="87"/>
  <c r="AO48" i="87"/>
  <c r="G52" i="87"/>
  <c r="E52" i="87"/>
  <c r="AO46" i="87"/>
  <c r="AM45" i="87"/>
  <c r="AK45" i="87"/>
  <c r="AI45" i="87"/>
  <c r="AP45" i="87" s="1"/>
  <c r="AG45" i="87"/>
  <c r="AE45" i="87"/>
  <c r="AC45" i="87"/>
  <c r="AA45" i="87"/>
  <c r="Y45" i="87"/>
  <c r="U45" i="87"/>
  <c r="Q45" i="87"/>
  <c r="O45" i="87"/>
  <c r="M45" i="87"/>
  <c r="K45" i="87"/>
  <c r="S45" i="87"/>
  <c r="G45" i="87"/>
  <c r="E45" i="87"/>
  <c r="AO43" i="87"/>
  <c r="AO42" i="87"/>
  <c r="AO41" i="87"/>
  <c r="AO40" i="87"/>
  <c r="AM39" i="87"/>
  <c r="AK39" i="87"/>
  <c r="AI39" i="87"/>
  <c r="AP39" i="87" s="1"/>
  <c r="AG39" i="87"/>
  <c r="AE39" i="87"/>
  <c r="AC39" i="87"/>
  <c r="AA39" i="87"/>
  <c r="Y39" i="87"/>
  <c r="U39" i="87"/>
  <c r="S39" i="87"/>
  <c r="Q39" i="87"/>
  <c r="O39" i="87"/>
  <c r="M39" i="87"/>
  <c r="K39" i="87"/>
  <c r="D39" i="87"/>
  <c r="AO38" i="87"/>
  <c r="G39" i="87"/>
  <c r="E39" i="87"/>
  <c r="AO35" i="87"/>
  <c r="AO34" i="87"/>
  <c r="AO33" i="87"/>
  <c r="AM32" i="87"/>
  <c r="AK32" i="87"/>
  <c r="AI32" i="87"/>
  <c r="AP32" i="87" s="1"/>
  <c r="AC32" i="87"/>
  <c r="U32" i="87"/>
  <c r="S32" i="87"/>
  <c r="Q32" i="87"/>
  <c r="O32" i="87"/>
  <c r="M32" i="87"/>
  <c r="K32" i="87"/>
  <c r="G32" i="87"/>
  <c r="E32" i="87"/>
  <c r="AA32" i="87"/>
  <c r="AG32" i="87"/>
  <c r="AE32" i="87"/>
  <c r="AO25" i="87"/>
  <c r="AM24" i="87"/>
  <c r="AK24" i="87"/>
  <c r="AI24" i="87"/>
  <c r="AP24" i="87" s="1"/>
  <c r="AG24" i="87"/>
  <c r="AE24" i="87"/>
  <c r="AC24" i="87"/>
  <c r="AA24" i="87"/>
  <c r="U24" i="87"/>
  <c r="S24" i="87"/>
  <c r="Q24" i="87"/>
  <c r="O24" i="87"/>
  <c r="M24" i="87"/>
  <c r="K24" i="87"/>
  <c r="G24" i="87"/>
  <c r="E24" i="87"/>
  <c r="AO22" i="87"/>
  <c r="AM19" i="87"/>
  <c r="AK19" i="87"/>
  <c r="AI19" i="87"/>
  <c r="AP19" i="87" s="1"/>
  <c r="AG19" i="87"/>
  <c r="AE19" i="87"/>
  <c r="AC19" i="87"/>
  <c r="AA19" i="87"/>
  <c r="U19" i="87"/>
  <c r="S19" i="87"/>
  <c r="Q19" i="87"/>
  <c r="O19" i="87"/>
  <c r="M19" i="87"/>
  <c r="K19" i="87"/>
  <c r="D19" i="87"/>
  <c r="AO16" i="87"/>
  <c r="G19" i="87"/>
  <c r="E19" i="87"/>
  <c r="AO14" i="87"/>
  <c r="AO13" i="87"/>
  <c r="AM12" i="87"/>
  <c r="AI12" i="87"/>
  <c r="AP12" i="87" s="1"/>
  <c r="AG12" i="87"/>
  <c r="AE12" i="87"/>
  <c r="AC12" i="87"/>
  <c r="U12" i="87"/>
  <c r="S12" i="87"/>
  <c r="Q12" i="87"/>
  <c r="M12" i="87"/>
  <c r="K12" i="87"/>
  <c r="D12" i="87"/>
  <c r="AO11" i="87"/>
  <c r="AO10" i="87"/>
  <c r="AA12" i="87"/>
  <c r="O12" i="87"/>
  <c r="G12" i="87"/>
  <c r="Q55" i="87" l="1"/>
  <c r="AO31" i="87"/>
  <c r="AO82" i="87"/>
  <c r="C8" i="83" s="1"/>
  <c r="U55" i="87"/>
  <c r="F61" i="89"/>
  <c r="F89" i="89" s="1"/>
  <c r="AO50" i="87"/>
  <c r="H17" i="89"/>
  <c r="D16" i="77"/>
  <c r="AK57" i="89"/>
  <c r="P58" i="89"/>
  <c r="D39" i="77" s="1"/>
  <c r="M55" i="87"/>
  <c r="M83" i="87" s="1"/>
  <c r="D55" i="87"/>
  <c r="D83" i="87" s="1"/>
  <c r="AC55" i="87"/>
  <c r="AI55" i="87"/>
  <c r="I24" i="87"/>
  <c r="AO76" i="87"/>
  <c r="C7" i="83" s="1"/>
  <c r="W61" i="89"/>
  <c r="D36" i="77"/>
  <c r="R61" i="89"/>
  <c r="AK42" i="89"/>
  <c r="AK48" i="89"/>
  <c r="AK59" i="89"/>
  <c r="D15" i="70"/>
  <c r="D57" i="77"/>
  <c r="AK88" i="89"/>
  <c r="K8" i="83" s="1"/>
  <c r="AM55" i="87"/>
  <c r="AO62" i="87"/>
  <c r="C6" i="83" s="1"/>
  <c r="I14" i="70"/>
  <c r="J61" i="89"/>
  <c r="J89" i="89" s="1"/>
  <c r="AK66" i="89"/>
  <c r="K6" i="83" s="1"/>
  <c r="D59" i="77"/>
  <c r="D36" i="70"/>
  <c r="AK82" i="89"/>
  <c r="K7" i="83" s="1"/>
  <c r="D40" i="70"/>
  <c r="D72" i="77"/>
  <c r="I19" i="87"/>
  <c r="AO18" i="87"/>
  <c r="AO29" i="87"/>
  <c r="D17" i="77"/>
  <c r="D38" i="70"/>
  <c r="D65" i="77"/>
  <c r="AE61" i="89"/>
  <c r="AE89" i="89" s="1"/>
  <c r="AK9" i="89"/>
  <c r="I45" i="87"/>
  <c r="AO45" i="87" s="1"/>
  <c r="AO49" i="87"/>
  <c r="AO7" i="87"/>
  <c r="AO8" i="87"/>
  <c r="AA55" i="87"/>
  <c r="AO6" i="87"/>
  <c r="AO37" i="87"/>
  <c r="AO51" i="87"/>
  <c r="AO54" i="87"/>
  <c r="L61" i="89"/>
  <c r="AA61" i="89"/>
  <c r="H35" i="89"/>
  <c r="AK35" i="89" s="1"/>
  <c r="Y19" i="87"/>
  <c r="Y24" i="87"/>
  <c r="AO27" i="87"/>
  <c r="AO15" i="87"/>
  <c r="AO17" i="87"/>
  <c r="AO28" i="87"/>
  <c r="AO47" i="87"/>
  <c r="I39" i="87"/>
  <c r="AO39" i="87" s="1"/>
  <c r="K52" i="87"/>
  <c r="I12" i="87"/>
  <c r="AE55" i="87"/>
  <c r="AO23" i="87"/>
  <c r="AO26" i="87"/>
  <c r="Y32" i="87"/>
  <c r="AK20" i="89"/>
  <c r="AK27" i="89"/>
  <c r="AK60" i="89"/>
  <c r="Y61" i="89"/>
  <c r="AG61" i="89"/>
  <c r="AK21" i="89"/>
  <c r="AC61" i="89"/>
  <c r="AC89" i="89" s="1"/>
  <c r="D61" i="89"/>
  <c r="D89" i="89" s="1"/>
  <c r="AK6" i="89"/>
  <c r="AK15" i="89"/>
  <c r="AK19" i="89"/>
  <c r="AK23" i="89"/>
  <c r="AK33" i="89"/>
  <c r="AK54" i="89"/>
  <c r="AK28" i="89"/>
  <c r="AK13" i="89"/>
  <c r="G55" i="87"/>
  <c r="G83" i="87" s="1"/>
  <c r="D46" i="67" s="1"/>
  <c r="S55" i="87"/>
  <c r="I8" i="70" s="1"/>
  <c r="AG55" i="87"/>
  <c r="E12" i="87"/>
  <c r="E55" i="87" s="1"/>
  <c r="AK12" i="87"/>
  <c r="AK55" i="87" s="1"/>
  <c r="I32" i="87"/>
  <c r="AO36" i="87"/>
  <c r="AO21" i="87"/>
  <c r="O52" i="87"/>
  <c r="O55" i="87" s="1"/>
  <c r="I52" i="87"/>
  <c r="AO44" i="87"/>
  <c r="D61" i="61"/>
  <c r="H61" i="89" l="1"/>
  <c r="H89" i="89" s="1"/>
  <c r="D12" i="67" s="1"/>
  <c r="AK17" i="89"/>
  <c r="AO19" i="87"/>
  <c r="AO24" i="87"/>
  <c r="AK58" i="89"/>
  <c r="AG89" i="89"/>
  <c r="D34" i="70"/>
  <c r="D50" i="77"/>
  <c r="AE83" i="87"/>
  <c r="I51" i="70"/>
  <c r="K55" i="87"/>
  <c r="K83" i="87" s="1"/>
  <c r="D48" i="67" s="1"/>
  <c r="I6" i="70"/>
  <c r="W89" i="89"/>
  <c r="D27" i="67" s="1"/>
  <c r="D48" i="70"/>
  <c r="AC83" i="87"/>
  <c r="I49" i="70"/>
  <c r="S83" i="87"/>
  <c r="Y89" i="89"/>
  <c r="D35" i="67" s="1"/>
  <c r="D43" i="77"/>
  <c r="D49" i="70"/>
  <c r="Q83" i="87"/>
  <c r="I9" i="70"/>
  <c r="AA89" i="89"/>
  <c r="D36" i="67" s="1"/>
  <c r="D50" i="70"/>
  <c r="D44" i="77"/>
  <c r="R89" i="89"/>
  <c r="D32" i="67" s="1"/>
  <c r="D8" i="70"/>
  <c r="D40" i="77"/>
  <c r="O83" i="87"/>
  <c r="I7" i="70"/>
  <c r="AK83" i="87"/>
  <c r="I32" i="70"/>
  <c r="AG83" i="87"/>
  <c r="L89" i="89"/>
  <c r="D6" i="70"/>
  <c r="AM83" i="87"/>
  <c r="I33" i="70"/>
  <c r="AI83" i="87"/>
  <c r="I66" i="70"/>
  <c r="P61" i="89"/>
  <c r="AO32" i="87"/>
  <c r="AA83" i="87"/>
  <c r="D53" i="67" s="1"/>
  <c r="I48" i="70"/>
  <c r="AO52" i="87"/>
  <c r="I55" i="87"/>
  <c r="I83" i="87" s="1"/>
  <c r="H43" i="61"/>
  <c r="F43" i="61"/>
  <c r="H83" i="61"/>
  <c r="F83" i="61"/>
  <c r="D5" i="70" l="1"/>
  <c r="D57" i="67"/>
  <c r="P89" i="89"/>
  <c r="D31" i="67" s="1"/>
  <c r="D9" i="70"/>
  <c r="D47" i="67"/>
  <c r="I5" i="70"/>
  <c r="E83" i="87"/>
  <c r="C55" i="67"/>
  <c r="C45" i="67"/>
  <c r="C51" i="67" s="1"/>
  <c r="C37" i="67"/>
  <c r="C33" i="67"/>
  <c r="C29" i="67"/>
  <c r="C24" i="67"/>
  <c r="C16" i="67"/>
  <c r="C13" i="67"/>
  <c r="D45" i="67" l="1"/>
  <c r="C38" i="67"/>
  <c r="C40" i="67" s="1"/>
  <c r="C58" i="67"/>
  <c r="C56" i="67"/>
  <c r="N25" i="57" l="1"/>
  <c r="H67" i="61"/>
  <c r="F67" i="61"/>
  <c r="D67" i="61"/>
  <c r="C67" i="61"/>
  <c r="D8" i="79"/>
  <c r="H56" i="77"/>
  <c r="F56" i="77"/>
  <c r="D56" i="77"/>
  <c r="C56" i="77"/>
  <c r="H41" i="77"/>
  <c r="F41" i="77"/>
  <c r="D41" i="77"/>
  <c r="C41" i="77"/>
  <c r="H25" i="77"/>
  <c r="F25" i="77"/>
  <c r="D25" i="77"/>
  <c r="C25" i="77"/>
  <c r="D22" i="79" l="1"/>
  <c r="D18" i="79"/>
  <c r="D14" i="79"/>
  <c r="D11" i="79"/>
  <c r="I62" i="70"/>
  <c r="I59" i="70"/>
  <c r="I56" i="70"/>
  <c r="D74" i="70"/>
  <c r="D23" i="79" l="1"/>
  <c r="I18" i="70"/>
  <c r="I23" i="70"/>
  <c r="I28" i="70"/>
  <c r="D23" i="70"/>
  <c r="J16" i="86"/>
  <c r="H17" i="86"/>
  <c r="D18" i="60"/>
  <c r="H61" i="61"/>
  <c r="F61" i="61"/>
  <c r="C61" i="61"/>
  <c r="H48" i="61"/>
  <c r="F48" i="61"/>
  <c r="C48" i="61"/>
  <c r="D48" i="61"/>
  <c r="G60" i="65"/>
  <c r="D60" i="65"/>
  <c r="C60" i="65"/>
  <c r="C21" i="77"/>
  <c r="C12" i="77"/>
  <c r="H56" i="70"/>
  <c r="C74" i="70"/>
  <c r="O22" i="57"/>
  <c r="Q22" i="57" s="1"/>
  <c r="O21" i="57"/>
  <c r="Q21" i="57" s="1"/>
  <c r="H12" i="86"/>
  <c r="H33" i="77"/>
  <c r="F33" i="77"/>
  <c r="D33" i="77"/>
  <c r="G51" i="78"/>
  <c r="G40" i="78"/>
  <c r="G45" i="78" s="1"/>
  <c r="G32" i="78"/>
  <c r="G7" i="78"/>
  <c r="G25" i="78" s="1"/>
  <c r="C43" i="61"/>
  <c r="D17" i="86"/>
  <c r="C64" i="65"/>
  <c r="C57" i="65"/>
  <c r="C45" i="65"/>
  <c r="C35" i="65"/>
  <c r="H62" i="70"/>
  <c r="H59" i="70"/>
  <c r="C71" i="77"/>
  <c r="C73" i="77" s="1"/>
  <c r="C64" i="77"/>
  <c r="C66" i="77" s="1"/>
  <c r="C60" i="77"/>
  <c r="C45" i="77"/>
  <c r="C37" i="77"/>
  <c r="C33" i="77"/>
  <c r="D29" i="67"/>
  <c r="D24" i="67"/>
  <c r="D16" i="67"/>
  <c r="J15" i="86"/>
  <c r="D12" i="86"/>
  <c r="J8" i="86"/>
  <c r="J9" i="86"/>
  <c r="J10" i="86"/>
  <c r="J11" i="86"/>
  <c r="C22" i="79"/>
  <c r="C28" i="70"/>
  <c r="C23" i="70"/>
  <c r="D18" i="70"/>
  <c r="H71" i="77"/>
  <c r="H73" i="77" s="1"/>
  <c r="H64" i="77"/>
  <c r="H66" i="77" s="1"/>
  <c r="H60" i="77"/>
  <c r="H45" i="77"/>
  <c r="H37" i="77"/>
  <c r="H21" i="77"/>
  <c r="H13" i="77"/>
  <c r="G49" i="65"/>
  <c r="D49" i="65"/>
  <c r="G45" i="65"/>
  <c r="D45" i="65"/>
  <c r="F9" i="83"/>
  <c r="C14" i="57"/>
  <c r="H8" i="75"/>
  <c r="J8" i="75"/>
  <c r="F8" i="75"/>
  <c r="E8" i="75"/>
  <c r="D8" i="75"/>
  <c r="K8" i="59"/>
  <c r="M8" i="59"/>
  <c r="L8" i="59"/>
  <c r="J8" i="59"/>
  <c r="I8" i="59"/>
  <c r="H8" i="59"/>
  <c r="G8" i="59"/>
  <c r="F8" i="59"/>
  <c r="N7" i="59"/>
  <c r="N6" i="59"/>
  <c r="N5" i="59"/>
  <c r="L12" i="81"/>
  <c r="L13" i="81"/>
  <c r="L14" i="81"/>
  <c r="L18" i="81"/>
  <c r="L17" i="81"/>
  <c r="F13" i="77"/>
  <c r="L9" i="81"/>
  <c r="L7" i="81"/>
  <c r="L5" i="81"/>
  <c r="L4" i="81"/>
  <c r="B8" i="81"/>
  <c r="B15" i="81"/>
  <c r="B19" i="81"/>
  <c r="O12" i="57"/>
  <c r="Q12" i="57" s="1"/>
  <c r="F71" i="77"/>
  <c r="F73" i="77" s="1"/>
  <c r="D71" i="77"/>
  <c r="D73" i="77" s="1"/>
  <c r="K19" i="81"/>
  <c r="J19" i="81"/>
  <c r="I19" i="81"/>
  <c r="G19" i="81"/>
  <c r="F19" i="81"/>
  <c r="E19" i="81"/>
  <c r="D19" i="81"/>
  <c r="C19" i="81"/>
  <c r="D64" i="77"/>
  <c r="D66" i="77" s="1"/>
  <c r="F64" i="77"/>
  <c r="F66" i="77" s="1"/>
  <c r="D64" i="65"/>
  <c r="D57" i="65"/>
  <c r="D35" i="65"/>
  <c r="F60" i="77"/>
  <c r="F45" i="77"/>
  <c r="F37" i="77"/>
  <c r="F21" i="77"/>
  <c r="D21" i="77"/>
  <c r="D37" i="77"/>
  <c r="D45" i="77"/>
  <c r="D60" i="77"/>
  <c r="O23" i="57"/>
  <c r="Q23" i="57" s="1"/>
  <c r="O13" i="57"/>
  <c r="Q13" i="57" s="1"/>
  <c r="O11" i="57"/>
  <c r="Q11" i="57" s="1"/>
  <c r="O10" i="57"/>
  <c r="Q10" i="57" s="1"/>
  <c r="O9" i="57"/>
  <c r="Q9" i="57" s="1"/>
  <c r="O8" i="57"/>
  <c r="Q8" i="57" s="1"/>
  <c r="G35" i="65"/>
  <c r="D51" i="78"/>
  <c r="D40" i="78"/>
  <c r="D45" i="78" s="1"/>
  <c r="D32" i="78"/>
  <c r="C9" i="77" s="1"/>
  <c r="D7" i="78"/>
  <c r="D25" i="78" s="1"/>
  <c r="C8" i="77" s="1"/>
  <c r="O7" i="57"/>
  <c r="Q7" i="57" s="1"/>
  <c r="C18" i="79"/>
  <c r="C14" i="79"/>
  <c r="C11" i="79"/>
  <c r="G32" i="65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Q24" i="57" s="1"/>
  <c r="O18" i="57"/>
  <c r="Q18" i="57" s="1"/>
  <c r="C25" i="57"/>
  <c r="D25" i="57"/>
  <c r="E25" i="57"/>
  <c r="F25" i="57"/>
  <c r="G25" i="57"/>
  <c r="H25" i="57"/>
  <c r="I25" i="57"/>
  <c r="J25" i="57"/>
  <c r="K25" i="57"/>
  <c r="L25" i="57"/>
  <c r="M25" i="57"/>
  <c r="O20" i="57"/>
  <c r="Q20" i="57" s="1"/>
  <c r="O5" i="57"/>
  <c r="Q5" i="57" s="1"/>
  <c r="L3" i="81"/>
  <c r="G64" i="65"/>
  <c r="J11" i="58"/>
  <c r="J13" i="58" s="1"/>
  <c r="G11" i="58"/>
  <c r="G13" i="58" s="1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G57" i="65"/>
  <c r="G16" i="65"/>
  <c r="E8" i="59"/>
  <c r="O16" i="57"/>
  <c r="Q16" i="57" s="1"/>
  <c r="O17" i="57"/>
  <c r="Q17" i="57" s="1"/>
  <c r="O4" i="57"/>
  <c r="Q4" i="57" s="1"/>
  <c r="O6" i="57"/>
  <c r="Q6" i="57" s="1"/>
  <c r="K8" i="58"/>
  <c r="K6" i="58"/>
  <c r="K10" i="58"/>
  <c r="L15" i="81" l="1"/>
  <c r="D8" i="77"/>
  <c r="D6" i="67"/>
  <c r="E7" i="83"/>
  <c r="E9" i="83" s="1"/>
  <c r="D9" i="77"/>
  <c r="D7" i="67"/>
  <c r="C10" i="77"/>
  <c r="C13" i="77" s="1"/>
  <c r="C22" i="77" s="1"/>
  <c r="C46" i="77" s="1"/>
  <c r="D8" i="67"/>
  <c r="D10" i="77"/>
  <c r="F26" i="57"/>
  <c r="G61" i="65"/>
  <c r="G65" i="65" s="1"/>
  <c r="G26" i="57"/>
  <c r="H23" i="70"/>
  <c r="D20" i="81"/>
  <c r="D68" i="61"/>
  <c r="D84" i="61" s="1"/>
  <c r="F68" i="61"/>
  <c r="F84" i="61" s="1"/>
  <c r="F20" i="81"/>
  <c r="C61" i="65"/>
  <c r="C65" i="65" s="1"/>
  <c r="E20" i="81"/>
  <c r="H26" i="57"/>
  <c r="D26" i="57"/>
  <c r="D61" i="65"/>
  <c r="D65" i="65" s="1"/>
  <c r="B20" i="81"/>
  <c r="C20" i="81"/>
  <c r="N8" i="59"/>
  <c r="J17" i="86"/>
  <c r="H18" i="70"/>
  <c r="I20" i="81"/>
  <c r="M26" i="57"/>
  <c r="I26" i="57"/>
  <c r="H18" i="86"/>
  <c r="D32" i="60"/>
  <c r="D34" i="60" s="1"/>
  <c r="G38" i="65"/>
  <c r="G50" i="65" s="1"/>
  <c r="J20" i="81"/>
  <c r="K20" i="81"/>
  <c r="E26" i="57"/>
  <c r="H68" i="61"/>
  <c r="H84" i="61" s="1"/>
  <c r="C26" i="57"/>
  <c r="H22" i="77"/>
  <c r="H46" i="77" s="1"/>
  <c r="C68" i="61"/>
  <c r="C84" i="61" s="1"/>
  <c r="I41" i="70"/>
  <c r="G20" i="81"/>
  <c r="I74" i="70"/>
  <c r="K26" i="57"/>
  <c r="C23" i="79"/>
  <c r="L19" i="81"/>
  <c r="D28" i="70"/>
  <c r="J12" i="86"/>
  <c r="J26" i="57"/>
  <c r="O25" i="57"/>
  <c r="O14" i="57"/>
  <c r="L26" i="57"/>
  <c r="F22" i="77"/>
  <c r="D47" i="78"/>
  <c r="D53" i="78" s="1"/>
  <c r="H74" i="70"/>
  <c r="C18" i="70"/>
  <c r="C41" i="70"/>
  <c r="C14" i="77"/>
  <c r="H7" i="83"/>
  <c r="J7" i="83" s="1"/>
  <c r="N7" i="83" s="1"/>
  <c r="L8" i="81"/>
  <c r="G47" i="78"/>
  <c r="G53" i="78" s="1"/>
  <c r="K11" i="58"/>
  <c r="K13" i="58" s="1"/>
  <c r="D18" i="86"/>
  <c r="D37" i="65" l="1"/>
  <c r="D38" i="65" s="1"/>
  <c r="D50" i="65" s="1"/>
  <c r="D50" i="67"/>
  <c r="D13" i="77"/>
  <c r="D22" i="77" s="1"/>
  <c r="I11" i="70"/>
  <c r="I12" i="70" s="1"/>
  <c r="I29" i="70" s="1"/>
  <c r="I42" i="70" s="1"/>
  <c r="U83" i="87"/>
  <c r="G8" i="83"/>
  <c r="I8" i="83" s="1"/>
  <c r="M8" i="83" s="1"/>
  <c r="H8" i="83"/>
  <c r="J8" i="83" s="1"/>
  <c r="N8" i="83" s="1"/>
  <c r="H52" i="77"/>
  <c r="H74" i="77" s="1"/>
  <c r="L20" i="81"/>
  <c r="K9" i="83"/>
  <c r="J18" i="86"/>
  <c r="G7" i="83"/>
  <c r="I7" i="83" s="1"/>
  <c r="M7" i="83" s="1"/>
  <c r="D53" i="70"/>
  <c r="D63" i="70" s="1"/>
  <c r="D75" i="70" s="1"/>
  <c r="C52" i="77"/>
  <c r="C74" i="77" s="1"/>
  <c r="F46" i="77"/>
  <c r="F52" i="77"/>
  <c r="F74" i="77" s="1"/>
  <c r="J6" i="83"/>
  <c r="N6" i="83" s="1"/>
  <c r="D9" i="83"/>
  <c r="L9" i="83"/>
  <c r="G6" i="83"/>
  <c r="I6" i="83" s="1"/>
  <c r="D33" i="67"/>
  <c r="D13" i="67"/>
  <c r="C9" i="83"/>
  <c r="H53" i="70" l="1"/>
  <c r="H63" i="70" s="1"/>
  <c r="H75" i="70" s="1"/>
  <c r="N9" i="83"/>
  <c r="H41" i="70"/>
  <c r="J9" i="83"/>
  <c r="H9" i="83"/>
  <c r="G9" i="83"/>
  <c r="C53" i="70"/>
  <c r="C63" i="70" s="1"/>
  <c r="C75" i="70" s="1"/>
  <c r="D37" i="67"/>
  <c r="H12" i="70"/>
  <c r="H29" i="70" s="1"/>
  <c r="C12" i="70"/>
  <c r="C29" i="70" s="1"/>
  <c r="C42" i="70" s="1"/>
  <c r="M6" i="83"/>
  <c r="M9" i="83" s="1"/>
  <c r="I9" i="83"/>
  <c r="H42" i="70" l="1"/>
  <c r="H76" i="70" s="1"/>
  <c r="D51" i="67"/>
  <c r="C76" i="70"/>
  <c r="AK8" i="89" l="1"/>
  <c r="N11" i="89"/>
  <c r="N61" i="89" s="1"/>
  <c r="AI11" i="89"/>
  <c r="AK10" i="89"/>
  <c r="AO9" i="87"/>
  <c r="Y12" i="87"/>
  <c r="D7" i="70" l="1"/>
  <c r="D12" i="70" s="1"/>
  <c r="D29" i="70" s="1"/>
  <c r="D34" i="77"/>
  <c r="D46" i="77" s="1"/>
  <c r="N89" i="89"/>
  <c r="D25" i="67" s="1"/>
  <c r="D38" i="67" s="1"/>
  <c r="AI61" i="89"/>
  <c r="AK11" i="89"/>
  <c r="AK61" i="89" s="1"/>
  <c r="Y55" i="87"/>
  <c r="AO12" i="87"/>
  <c r="D32" i="70" l="1"/>
  <c r="D41" i="70" s="1"/>
  <c r="D42" i="70" s="1"/>
  <c r="D76" i="70" s="1"/>
  <c r="D48" i="77"/>
  <c r="D52" i="77" s="1"/>
  <c r="D74" i="77" s="1"/>
  <c r="AI89" i="89"/>
  <c r="I47" i="70"/>
  <c r="I53" i="70" s="1"/>
  <c r="I63" i="70" s="1"/>
  <c r="I75" i="70" s="1"/>
  <c r="I76" i="70" s="1"/>
  <c r="Y83" i="87"/>
  <c r="AO55" i="87"/>
  <c r="D39" i="67" l="1"/>
  <c r="D40" i="67" s="1"/>
  <c r="AK89" i="89"/>
  <c r="D55" i="67"/>
  <c r="AO83" i="87"/>
  <c r="D56" i="67" l="1"/>
  <c r="D58" i="67"/>
  <c r="C38" i="65"/>
  <c r="C50" i="65" s="1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<sst xmlns="http://schemas.openxmlformats.org/spreadsheetml/2006/main" count="1772" uniqueCount="909">
  <si>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</si>
  <si>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</si>
  <si>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</si>
  <si>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</si>
  <si>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</si>
  <si>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</si>
  <si>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</si>
  <si>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</si>
  <si>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</si>
  <si>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</si>
  <si>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</si>
  <si>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</si>
  <si>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</si>
  <si>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</si>
  <si>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</si>
  <si>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</si>
  <si>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</si>
  <si>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</si>
  <si>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</si>
  <si>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</si>
  <si>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</si>
  <si>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</si>
  <si>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</si>
  <si>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</si>
  <si>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</si>
  <si>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</si>
  <si>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</si>
  <si>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</si>
  <si>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</si>
  <si>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</si>
  <si>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</si>
  <si>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</si>
  <si>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</si>
  <si>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</si>
  <si>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</si>
  <si>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</si>
  <si>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</si>
  <si>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</si>
  <si>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</si>
  <si>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</si>
  <si>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</si>
  <si>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</si>
  <si>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</si>
  <si>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</si>
  <si>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</si>
  <si>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</si>
  <si>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</si>
  <si>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</si>
  <si>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</si>
  <si>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</si>
  <si>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</si>
  <si>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</si>
  <si>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</si>
  <si>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</si>
  <si>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</si>
  <si>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</si>
  <si>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</si>
  <si>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</si>
  <si>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</si>
  <si>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</si>
  <si>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</si>
  <si>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</si>
  <si>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</si>
  <si>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</si>
  <si>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</si>
  <si>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</si>
  <si>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</si>
  <si>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</si>
  <si>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</si>
  <si>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</si>
  <si>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</si>
  <si>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</si>
  <si>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</si>
  <si>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</si>
  <si>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</si>
  <si>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</si>
  <si>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</si>
  <si>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</si>
  <si>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</si>
  <si>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</si>
  <si>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</si>
  <si>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</si>
  <si>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</si>
  <si>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</si>
  <si>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</si>
  <si>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</si>
  <si>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</si>
  <si>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</si>
  <si>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</si>
  <si>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</si>
  <si>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</si>
  <si>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</si>
  <si>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</si>
  <si>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</si>
  <si>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</si>
  <si>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</si>
  <si>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</si>
  <si>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</si>
  <si>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</si>
  <si>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</si>
  <si>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</si>
  <si>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</si>
  <si>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</si>
  <si>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</si>
  <si>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</si>
  <si>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</si>
  <si>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</si>
  <si>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</si>
  <si>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</si>
  <si>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</si>
  <si>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</si>
  <si>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</si>
  <si>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</si>
  <si>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</si>
  <si>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</si>
  <si>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</si>
  <si>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</si>
  <si>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</si>
  <si>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</si>
  <si>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</si>
  <si>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</si>
  <si>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</si>
  <si>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</si>
  <si>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</si>
  <si>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</si>
  <si>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</si>
  <si>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</si>
  <si>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</si>
  <si>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</si>
  <si>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</si>
  <si>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</si>
  <si>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</si>
  <si>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</si>
  <si>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</si>
  <si>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</si>
  <si>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</si>
  <si>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</si>
  <si>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</si>
  <si>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</si>
  <si>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</si>
  <si>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</si>
  <si>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</si>
  <si>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</si>
  <si>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</si>
  <si>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</si>
  <si>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</si>
  <si>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</si>
  <si>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</si>
  <si>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</si>
  <si>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</si>
  <si>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</si>
  <si>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</si>
  <si>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</si>
  <si>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</si>
  <si>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</si>
  <si>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</si>
  <si>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</si>
  <si>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</si>
  <si>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</si>
  <si>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</si>
  <si>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</si>
  <si>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</si>
  <si>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</si>
  <si>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</si>
  <si>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</si>
  <si>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</si>
  <si>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</si>
  <si>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</si>
  <si>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</si>
  <si>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</si>
  <si>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</si>
  <si>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</si>
  <si>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</si>
  <si>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</si>
  <si>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</si>
  <si>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</si>
  <si>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</si>
  <si>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</si>
  <si>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</si>
  <si>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</si>
  <si>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</si>
  <si>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</si>
  <si>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</si>
  <si>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</si>
  <si>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</si>
  <si>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</si>
  <si>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</si>
  <si>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</si>
  <si>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</si>
  <si>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</si>
  <si>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</si>
  <si>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</si>
  <si>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</si>
  <si>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</si>
  <si>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</si>
  <si>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</si>
  <si>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</si>
  <si>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</si>
  <si>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</si>
  <si>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</si>
  <si>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</si>
  <si>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</si>
  <si>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</si>
  <si>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</si>
  <si>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</si>
  <si>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</si>
  <si>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</si>
  <si>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</si>
  <si>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</si>
  <si>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</si>
  <si>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</si>
  <si>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</si>
  <si>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</si>
  <si>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</si>
  <si>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</si>
  <si>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</si>
  <si>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</si>
  <si>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</si>
  <si>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</si>
  <si>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</si>
  <si>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</si>
  <si>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</si>
  <si>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</si>
  <si>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</si>
  <si>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</si>
  <si>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</si>
  <si>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</si>
  <si>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</si>
  <si>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</si>
  <si>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</si>
  <si>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</si>
  <si>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</si>
  <si>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</si>
  <si>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</si>
  <si>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</si>
  <si>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</si>
  <si>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</si>
  <si>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</si>
  <si>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</si>
  <si>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</si>
  <si>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</si>
  <si>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</si>
  <si>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</si>
  <si>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</si>
  <si>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</si>
  <si>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</si>
  <si>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</si>
  <si>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</si>
  <si>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</si>
  <si>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</si>
  <si>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</si>
  <si>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</si>
  <si>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</si>
  <si>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</si>
  <si>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</si>
  <si>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</si>
  <si>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</si>
  <si>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</si>
  <si>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</si>
  <si>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</si>
  <si>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</si>
  <si>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</si>
  <si>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</si>
  <si>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</si>
  <si>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</si>
  <si>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</si>
  <si>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</si>
  <si>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</si>
  <si>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</si>
  <si>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</si>
  <si>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</si>
  <si>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</si>
  <si>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</si>
  <si>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</si>
  <si>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</si>
  <si>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</si>
  <si>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</si>
  <si>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</si>
  <si>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</si>
  <si>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</si>
  <si>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</si>
  <si>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</si>
  <si>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</si>
  <si>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</si>
  <si>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</si>
  <si>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</si>
  <si>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</si>
  <si>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</si>
  <si>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</si>
  <si>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</si>
  <si>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</si>
  <si>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</si>
  <si>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</si>
  <si>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</si>
  <si>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</si>
  <si>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</si>
  <si>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</si>
  <si>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</si>
  <si>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</si>
  <si>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</si>
  <si>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</si>
  <si>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</si>
  <si>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</si>
  <si>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</si>
  <si>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</si>
  <si>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</si>
  <si>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</si>
  <si>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</si>
  <si>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</si>
  <si>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</si>
  <si>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</si>
  <si>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</si>
  <si>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</si>
  <si>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</si>
  <si>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</si>
  <si>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</si>
  <si>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</si>
  <si>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</si>
  <si>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</si>
  <si>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</si>
  <si>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</si>
  <si>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</si>
  <si>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</si>
  <si>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2.1 Termáltó és Ökopart  NYDOP--2.1.1/F-12-2012-0005</t>
  </si>
  <si>
    <t>Felhalmozási  célú támogatások áht-n  belülről össz.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</si>
  <si>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</si>
  <si>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</si>
  <si>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</si>
  <si>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</si>
  <si>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</si>
  <si>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</si>
  <si>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</si>
  <si>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</si>
  <si>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</si>
  <si>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</si>
  <si>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</si>
  <si>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</si>
  <si>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</si>
  <si>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</si>
  <si>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</si>
  <si>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</si>
  <si>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</si>
  <si>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</si>
  <si>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</si>
  <si>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</si>
  <si>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</si>
  <si>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</si>
  <si>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</si>
  <si>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</si>
  <si>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</si>
  <si>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</si>
  <si>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</si>
  <si>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</si>
  <si>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</si>
  <si>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</si>
  <si>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</si>
  <si>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</si>
  <si>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</si>
  <si>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</si>
  <si>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</si>
  <si>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</si>
  <si>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</si>
  <si>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</si>
  <si>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</si>
  <si>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</si>
  <si>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</si>
  <si>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</si>
  <si>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</si>
  <si>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</si>
  <si>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</si>
  <si>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</si>
  <si>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</si>
  <si>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</si>
  <si>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</si>
  <si>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</si>
  <si>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</si>
  <si>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</si>
  <si>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</si>
  <si>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</si>
  <si>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</si>
  <si>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</si>
  <si>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</si>
  <si>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</si>
  <si>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</si>
  <si>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</si>
  <si>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</si>
  <si>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</si>
  <si>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</si>
  <si>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</si>
  <si>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</si>
  <si>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</si>
  <si>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</si>
  <si>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</si>
  <si>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</si>
  <si>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</si>
  <si>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</si>
  <si>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</si>
  <si>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</si>
  <si>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</si>
  <si>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</si>
  <si>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</si>
  <si>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</si>
  <si>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</si>
  <si>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</si>
  <si>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</si>
  <si>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</si>
  <si>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</si>
  <si>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</si>
  <si>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</si>
  <si>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</si>
  <si>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</si>
  <si>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</si>
  <si>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</si>
  <si>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</si>
  <si>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</si>
  <si>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</si>
  <si>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</si>
  <si>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</si>
  <si>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</si>
  <si>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</si>
  <si>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</si>
  <si>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</si>
  <si>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</si>
  <si>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</si>
  <si>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</si>
  <si>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</si>
  <si>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</si>
  <si>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</si>
  <si>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</si>
  <si>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</si>
  <si>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</si>
  <si>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</si>
  <si>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</si>
  <si>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</si>
  <si>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</si>
  <si>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</si>
  <si>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</si>
  <si>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</si>
  <si>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</si>
  <si>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</si>
  <si>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</si>
  <si>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</si>
  <si>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</si>
  <si>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</si>
  <si>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</si>
  <si>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</si>
  <si>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</si>
  <si>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</si>
  <si>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</si>
  <si>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</si>
  <si>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</si>
  <si>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</si>
  <si>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</si>
  <si>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</si>
  <si>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</si>
  <si>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</si>
  <si>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tartózkodás után</t>
  </si>
  <si>
    <t xml:space="preserve">Államháztartáson belüli megelőlegezés 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</si>
  <si>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</si>
  <si>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</si>
  <si>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</si>
  <si>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</si>
  <si>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2016.évi terv</t>
  </si>
  <si>
    <t>terv</t>
  </si>
  <si>
    <t xml:space="preserve">2016.évi </t>
  </si>
  <si>
    <t>2019. évi számított előirányz.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</si>
  <si>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</si>
  <si>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</si>
  <si>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</si>
  <si>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</si>
  <si>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</si>
  <si>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</si>
  <si>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</si>
  <si>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</si>
  <si>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</si>
  <si>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</si>
  <si>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</si>
  <si>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</si>
  <si>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</si>
  <si>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</si>
  <si>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</si>
  <si>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</si>
  <si>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</si>
  <si>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</si>
  <si>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22.</t>
  </si>
  <si>
    <t>TERMÁL-TÓ ÉS ÖKOPART  NDOP-2/2/F-12-2012-0005</t>
  </si>
  <si>
    <t>2016. évben tervezett</t>
  </si>
  <si>
    <t>2016. évben  tervezett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</si>
  <si>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</si>
  <si>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</si>
  <si>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</si>
  <si>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</si>
  <si>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</si>
  <si>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</si>
  <si>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</si>
  <si>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</si>
  <si>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</si>
  <si>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</si>
  <si>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</si>
  <si>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</si>
  <si>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</si>
  <si>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</si>
  <si>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</si>
  <si>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</si>
  <si>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</si>
  <si>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Összewsen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</si>
  <si>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</si>
  <si>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</si>
  <si>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</si>
  <si>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</si>
  <si>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</si>
  <si>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</si>
  <si>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</si>
  <si>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</si>
  <si>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</si>
  <si>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</si>
  <si>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</si>
  <si>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</si>
  <si>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</si>
  <si>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</si>
  <si>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</si>
  <si>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</si>
  <si>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</si>
  <si>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</si>
  <si>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</si>
  <si>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</si>
  <si>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</si>
  <si>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</si>
  <si>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</si>
  <si>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</si>
  <si>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</si>
  <si>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</si>
  <si>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</si>
  <si>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</si>
  <si>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</si>
  <si>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</si>
  <si>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</si>
  <si>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</si>
  <si>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</si>
  <si>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</si>
  <si>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</si>
  <si>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</si>
  <si>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</si>
  <si>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</si>
  <si>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</si>
  <si>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</si>
  <si>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</si>
  <si>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</si>
  <si>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</si>
  <si>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</si>
  <si>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</si>
  <si>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</si>
  <si>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</si>
  <si>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</si>
  <si>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</si>
  <si>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</si>
  <si>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</si>
  <si>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</si>
  <si>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</si>
  <si>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</si>
  <si>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</si>
  <si>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</si>
  <si>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</si>
  <si>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</si>
  <si>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</si>
  <si>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</si>
  <si>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</si>
  <si>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</si>
  <si>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</si>
  <si>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</si>
  <si>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</si>
  <si>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</si>
  <si>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</si>
  <si>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</si>
  <si>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</si>
  <si>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</si>
  <si>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</si>
  <si>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</si>
  <si>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</si>
  <si>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</si>
  <si>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</si>
  <si>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</si>
  <si>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</si>
  <si>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</si>
  <si>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</si>
  <si>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</si>
  <si>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</si>
  <si>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</si>
  <si>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</si>
  <si>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</si>
  <si>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</si>
  <si>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</si>
  <si>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</si>
  <si>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</si>
  <si>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</si>
  <si>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</si>
  <si>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</si>
  <si>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</si>
  <si>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</si>
  <si>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</si>
  <si>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</si>
  <si>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</si>
  <si>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</si>
  <si>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</si>
  <si>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</si>
  <si>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</si>
  <si>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</si>
  <si>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</si>
  <si>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</si>
  <si>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</si>
  <si>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</si>
  <si>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</si>
  <si>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</si>
  <si>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</si>
  <si>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</si>
  <si>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</si>
  <si>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</si>
  <si>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</si>
  <si>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</si>
  <si>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</si>
  <si>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</si>
  <si>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</si>
  <si>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</si>
  <si>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</si>
  <si>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</si>
  <si>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</si>
  <si>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</si>
  <si>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</si>
  <si>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</si>
  <si>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</si>
  <si>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</si>
  <si>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</si>
  <si>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</si>
  <si>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</si>
  <si>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</si>
  <si>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</si>
  <si>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</si>
  <si>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</si>
  <si>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</si>
  <si>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</si>
  <si>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</si>
  <si>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</si>
  <si>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</si>
  <si>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</si>
  <si>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</si>
  <si>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</si>
  <si>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</si>
  <si>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</si>
  <si>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</si>
  <si>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</si>
  <si>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</si>
  <si>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</si>
  <si>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</si>
  <si>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</si>
  <si>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</si>
  <si>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</si>
  <si>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</si>
  <si>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</si>
  <si>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</si>
  <si>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</si>
  <si>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</si>
  <si>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</si>
  <si>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</si>
  <si>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</si>
  <si>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</si>
  <si>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</si>
  <si>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</si>
  <si>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</si>
  <si>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</si>
  <si>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</si>
  <si>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</si>
  <si>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</si>
  <si>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</si>
  <si>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</si>
  <si>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</si>
  <si>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</si>
  <si>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</si>
  <si>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</si>
  <si>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</si>
  <si>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</si>
  <si>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</si>
  <si>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</si>
  <si>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</si>
  <si>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</si>
  <si>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</si>
  <si>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</si>
  <si>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</si>
  <si>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</si>
  <si>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</si>
  <si>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</si>
  <si>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</si>
  <si>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</si>
  <si>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</si>
  <si>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</si>
  <si>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</si>
  <si>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</si>
  <si>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</si>
  <si>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</si>
  <si>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</si>
  <si>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</si>
  <si>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</si>
  <si>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</si>
  <si>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</si>
  <si>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</si>
  <si>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</si>
  <si>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</si>
  <si>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</si>
  <si>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</si>
  <si>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</si>
  <si>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</si>
  <si>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</si>
  <si>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</si>
  <si>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</si>
  <si>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</si>
  <si>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</si>
  <si>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</si>
  <si>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</si>
  <si>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</si>
  <si>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</si>
  <si>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</si>
  <si>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</si>
  <si>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</si>
  <si>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</si>
  <si>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</si>
  <si>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</si>
  <si>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</si>
  <si>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</si>
  <si>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</si>
  <si>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</si>
  <si>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</si>
  <si>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</si>
  <si>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</si>
  <si>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>Belföldi értékpapír beváltás</t>
  </si>
  <si>
    <t>1.9. Zala megyei Önkormányzatnak - Zalavári emlékpark működtetésére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</si>
  <si>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</si>
  <si>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</si>
  <si>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</si>
  <si>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</si>
  <si>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</si>
  <si>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</si>
  <si>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</si>
  <si>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Telefonkészülékek, számológépek (kisértékű)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</si>
  <si>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</si>
  <si>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</si>
  <si>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</si>
  <si>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</si>
  <si>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</si>
  <si>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</si>
  <si>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</si>
  <si>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</si>
  <si>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</si>
  <si>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</si>
  <si>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</si>
  <si>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Önkormányzok működési támogatása                                 B11</t>
  </si>
  <si>
    <t>Belföldi értékpapírok beváltása                      B812</t>
  </si>
  <si>
    <t xml:space="preserve">2./ Csúszda </t>
  </si>
  <si>
    <t xml:space="preserve">Csúszda üzemeltetéséhez fejlesztés (beléptető, pénztár) </t>
  </si>
  <si>
    <t>Hozzájárulás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</si>
  <si>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</si>
  <si>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</si>
  <si>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</si>
  <si>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</si>
  <si>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</si>
  <si>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</si>
  <si>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Dologi kiadás                                                           K3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</si>
  <si>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</si>
  <si>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</si>
  <si>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</si>
  <si>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</si>
  <si>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</si>
  <si>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</si>
  <si>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</si>
  <si>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</si>
  <si>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</si>
  <si>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</si>
  <si>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</si>
  <si>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Szabadidő és sportpark pályázat saját erő , kerités és megvilágítás általános tartalékból átcsop.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</si>
  <si>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</si>
  <si>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</si>
  <si>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</si>
  <si>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</si>
  <si>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</si>
  <si>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</si>
  <si>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</si>
  <si>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</si>
  <si>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 xml:space="preserve">Temetőbe oszlopos úrnatartó </t>
  </si>
  <si>
    <t>Központi konyhai gépek/üst,robotgép tartozékok,zsámoly</t>
  </si>
  <si>
    <t xml:space="preserve">Fürdő Vendégház fejlesztés kisértékű eszközök </t>
  </si>
  <si>
    <t xml:space="preserve">Berkenye köz vízelvezetés tervezés, kivitelezés, kisajátítás </t>
  </si>
  <si>
    <t>Számítógép, nyomtatók, fénymásolók  monitorok beszerzése</t>
  </si>
  <si>
    <t xml:space="preserve">Turisztika marketing fejlesztés 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</si>
  <si>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</si>
  <si>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</si>
  <si>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</si>
  <si>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</si>
  <si>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</si>
  <si>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</si>
  <si>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</si>
  <si>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</si>
  <si>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</si>
  <si>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</si>
  <si>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</si>
  <si>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</si>
  <si>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</si>
  <si>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</si>
  <si>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</si>
  <si>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Utak, hidak,  járdák építésére, felújítására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</si>
  <si>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</si>
  <si>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</si>
  <si>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</si>
  <si>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</si>
  <si>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</si>
  <si>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</si>
  <si>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</si>
  <si>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</si>
  <si>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</si>
  <si>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2020. évi terv</t>
  </si>
  <si>
    <t>1.15.Tartalék</t>
  </si>
  <si>
    <t>2020. évi számított előirányz.</t>
  </si>
  <si>
    <t>2017.évi előirányzat</t>
  </si>
  <si>
    <t>2016.évi záró létszám. ei.</t>
  </si>
  <si>
    <t>2017. évi  létszám-  keret</t>
  </si>
  <si>
    <t>2017.évi          eredeti</t>
  </si>
  <si>
    <t>2017. évi módosított</t>
  </si>
  <si>
    <t>4. Családsegítés</t>
  </si>
  <si>
    <t xml:space="preserve">5. Közfoglalkoztatás </t>
  </si>
  <si>
    <t xml:space="preserve">Hivatali épület nagyterem világítás, mennyezet rek. </t>
  </si>
  <si>
    <t xml:space="preserve">Alsóhegyi út vízelvezés, útrekonstrukció </t>
  </si>
  <si>
    <t xml:space="preserve">Civil Ház tetőtérben irodahelyiség kialakitásra </t>
  </si>
  <si>
    <t xml:space="preserve">2016. évi </t>
  </si>
  <si>
    <t>2016. évi</t>
  </si>
  <si>
    <t>2017. évben tervezett</t>
  </si>
  <si>
    <t>2017. évben  tervezett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</si>
  <si>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</si>
  <si>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Választott tisztségviselő</t>
  </si>
  <si>
    <t>Egyházközségnek fejlesztési támogatás</t>
  </si>
  <si>
    <t>29.</t>
  </si>
  <si>
    <t>Volt TSZ major vízellátása</t>
  </si>
  <si>
    <t>063020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</si>
  <si>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</si>
  <si>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</si>
  <si>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</si>
  <si>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</si>
  <si>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Sport Hotel B. épületbe hőt. gázboyler cseréje, Vendégház fejl.</t>
  </si>
  <si>
    <t>Turisztikai célú pályázatokra</t>
  </si>
  <si>
    <t>2017. évi I. módosítás</t>
  </si>
  <si>
    <t>Kilátó bontás, építés felújítás előirányzatból</t>
  </si>
  <si>
    <t>2017.évi változás</t>
  </si>
  <si>
    <t>2017. évi          I. módosítás</t>
  </si>
  <si>
    <t>2017. évi         I. módosítás</t>
  </si>
  <si>
    <t>2017.I.módosítás</t>
  </si>
  <si>
    <t>Működési célú támogatások  államháztartáson belülről                                                                           B1</t>
  </si>
  <si>
    <t>Egyéb működési célú támogatás  államháztartáson belülről                 B16</t>
  </si>
  <si>
    <t xml:space="preserve"> Működési célú  átvett pénzeszköz   államháztartáson kívülről                                                                                     B6</t>
  </si>
  <si>
    <t>Működési célú kölcsön visszatérülés  államháztartáson kívülről                                             B64</t>
  </si>
  <si>
    <t>Egyéb működési célú átvett pénzeszköz államháztartáson kívülről                  B65</t>
  </si>
  <si>
    <t>Felhalmozási célú átvett pénzeszköz  államháztartáson kívülről                                                            B7</t>
  </si>
  <si>
    <t>Felhalmozási célú kölcsön visszatérülés  államháztartáson kívülről               B74</t>
  </si>
  <si>
    <t>Egyéb felhalmozási célú átvett pénzeszköz   államháztartáson kívülről                    B75</t>
  </si>
  <si>
    <t>Támogatás megelőlegezés            B814</t>
  </si>
  <si>
    <t>2017. évi                I. módosítás</t>
  </si>
  <si>
    <t>Ellátottak pénzbeli juttatásai                               K4</t>
  </si>
  <si>
    <t>Munkaadókat terhelő járulékok                                                     K2</t>
  </si>
  <si>
    <t>Működési célú támogatás államháztartáson belülre                                     K506</t>
  </si>
  <si>
    <t>Működési célú támogatás  államháztartáson kívülre                                       K512</t>
  </si>
  <si>
    <t>Működési célú vissztérítendő támogatás államháztartáson kívülre                                               K508</t>
  </si>
  <si>
    <t>Felhalmozási célú támogatás államháztatáson belülre                                     K84</t>
  </si>
  <si>
    <t>Felhalmozási célú visszatérítendő támogatás államháztartáson kívülre                                             K86</t>
  </si>
  <si>
    <t>Felhalmozási célú támogatás államháztartáson kívülre                                                    K89</t>
  </si>
  <si>
    <t>Belföldi értékpapír vásárlás                      K912</t>
  </si>
  <si>
    <t xml:space="preserve">Finanszirozási bevételek                                                                                                     K9                                                        </t>
  </si>
  <si>
    <t xml:space="preserve">Kilátó bontás, építés  céltartalékból </t>
  </si>
  <si>
    <t>2017. évi           I. módosítás</t>
  </si>
  <si>
    <t>2017. évi                                 I. módosítás</t>
  </si>
  <si>
    <t>2017. évi       I. módosítás</t>
  </si>
  <si>
    <t>2017. évi            I. módosítás</t>
  </si>
  <si>
    <t>4.3 Működési célú támogatás áht.belül</t>
  </si>
  <si>
    <t>2.3 Zalakaros Sportjáért Közhasznú Közalapítvány támogatása</t>
  </si>
  <si>
    <t>2.4 Kanizsa Diákkosárlabda Klub támogatása</t>
  </si>
  <si>
    <t>2.5 Karos Sprint Úszóklub támogatása</t>
  </si>
  <si>
    <t>2.6 Zalakaros és Térsége Sportegyesület támogatása</t>
  </si>
  <si>
    <t>2.7 Sensei Németh Budo Akadémia Sportegyesület támogatása</t>
  </si>
  <si>
    <t>2.8 Zalakarosi Önkéntes Tűzoltó Egyesület támogatása</t>
  </si>
  <si>
    <t>2.9 Zalakarosi Polgárőr Egyesület támogatása</t>
  </si>
  <si>
    <t>2.10 Zalakarosi Közbiztonságért Közhasznú Közalapítvány támogatása</t>
  </si>
  <si>
    <t>2.11 Zalakarosi Kulturális Egyesület támogatása</t>
  </si>
  <si>
    <t>1.10 Zalakarosi Közösségi Ház - művészeti csoportok támogatása</t>
  </si>
  <si>
    <t>Előző évi maradványból elvonás</t>
  </si>
  <si>
    <t>Működési célú támogatás ÁHB - előző évi fel nem használt támogatás visszafizetése</t>
  </si>
  <si>
    <t xml:space="preserve">2.12 Medicopter Alapítvány támogatása </t>
  </si>
  <si>
    <t>1.11 Zalakarosi Kistérs.Többc.Társulásnak bérkomp.,ágazati pótlék átad.</t>
  </si>
  <si>
    <t>2.13 Zalakarosi Turisztikai Egyesület támogatása marketing célra</t>
  </si>
  <si>
    <t>2.14 Zalakarosi Turisztikai Nonprofit Kft-nek város napi rendezvényre</t>
  </si>
  <si>
    <t>31.</t>
  </si>
  <si>
    <t>32.</t>
  </si>
  <si>
    <t>33.</t>
  </si>
  <si>
    <t>34.</t>
  </si>
  <si>
    <t>35.</t>
  </si>
  <si>
    <t>Zalakarosi Arculati Kézikönyv készítése</t>
  </si>
  <si>
    <t>Tűzjelző szétválasztása iskola épületében</t>
  </si>
  <si>
    <t>Rendezési tervben megjelölt út kialakítása</t>
  </si>
  <si>
    <t>Közvilágítás bővítés</t>
  </si>
  <si>
    <t>Térfigyelő kamera beszerzés</t>
  </si>
  <si>
    <t>Patkós,Vincellér köz útburkolat felújítása</t>
  </si>
  <si>
    <t>Belterületi utak felújítása pályázati önerő biztosítása</t>
  </si>
  <si>
    <t>4.2 Működési célú támogatás Áhb.</t>
  </si>
  <si>
    <t>Alsóhegyi,Kilátó,Bor utak felújítása- tervezési ktg</t>
  </si>
  <si>
    <t>közművelődési érdkeltségnövelő pályázathoz saját erő biztosítása</t>
  </si>
  <si>
    <t>Elvonások,befizetések                                         K502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</si>
</sst>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8" fillId="0" borderId="0"/>
    <xf numFmtId="164" fontId="48" fillId="0" borderId="0" applyFont="0" applyFill="0" applyBorder="0" applyAlignment="0" applyProtection="0"/>
  </cellStyleXfs>
  <cellXfs count="736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0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0" fillId="0" borderId="1" xfId="7" applyNumberFormat="1" applyFont="1" applyBorder="1" applyAlignment="1">
      <alignment horizontal="center"/>
    </xf>
    <xf numFmtId="0" fontId="20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0" fillId="0" borderId="1" xfId="7" applyFont="1" applyBorder="1" applyAlignment="1">
      <alignment horizontal="left"/>
    </xf>
    <xf numFmtId="0" fontId="20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5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0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3" fillId="0" borderId="1" xfId="13" applyFont="1" applyBorder="1"/>
    <xf numFmtId="16" fontId="7" fillId="0" borderId="1" xfId="13" applyNumberFormat="1" applyBorder="1"/>
    <xf numFmtId="3" fontId="23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4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/>
    </xf>
    <xf numFmtId="0" fontId="22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1" fillId="0" borderId="3" xfId="10" applyFont="1" applyBorder="1" applyAlignment="1">
      <alignment horizontal="center"/>
    </xf>
    <xf numFmtId="0" fontId="20" fillId="0" borderId="1" xfId="4" applyFont="1" applyBorder="1" applyAlignment="1">
      <alignment horizontal="center" vertical="center"/>
    </xf>
    <xf numFmtId="0" fontId="36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0" fillId="0" borderId="0" xfId="0" applyFont="1"/>
    <xf numFmtId="3" fontId="13" fillId="0" borderId="1" xfId="5" applyNumberFormat="1" applyFont="1" applyFill="1" applyBorder="1"/>
    <xf numFmtId="3" fontId="20" fillId="0" borderId="6" xfId="1" applyNumberFormat="1" applyFont="1" applyFill="1" applyBorder="1" applyAlignment="1">
      <alignment horizontal="center" vertical="center"/>
    </xf>
    <xf numFmtId="4" fontId="20" fillId="0" borderId="6" xfId="1" applyNumberFormat="1" applyFont="1" applyFill="1" applyBorder="1" applyAlignment="1">
      <alignment vertical="center"/>
    </xf>
    <xf numFmtId="3" fontId="20" fillId="0" borderId="7" xfId="1" applyNumberFormat="1" applyFont="1" applyFill="1" applyBorder="1" applyAlignment="1">
      <alignment vertical="center"/>
    </xf>
    <xf numFmtId="3" fontId="20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0" fillId="0" borderId="1" xfId="5" applyNumberFormat="1" applyFont="1" applyFill="1" applyBorder="1"/>
    <xf numFmtId="165" fontId="20" fillId="0" borderId="8" xfId="1" applyNumberFormat="1" applyFont="1" applyBorder="1" applyAlignment="1">
      <alignment vertical="center"/>
    </xf>
    <xf numFmtId="3" fontId="20" fillId="0" borderId="8" xfId="1" applyNumberFormat="1" applyFont="1" applyFill="1" applyBorder="1" applyAlignment="1">
      <alignment vertical="center"/>
    </xf>
    <xf numFmtId="4" fontId="20" fillId="0" borderId="8" xfId="1" applyNumberFormat="1" applyFont="1" applyFill="1" applyBorder="1" applyAlignment="1">
      <alignment vertical="center"/>
    </xf>
    <xf numFmtId="3" fontId="20" fillId="0" borderId="9" xfId="5" applyNumberFormat="1" applyFont="1" applyFill="1" applyBorder="1"/>
    <xf numFmtId="0" fontId="20" fillId="0" borderId="9" xfId="12" applyFont="1" applyBorder="1"/>
    <xf numFmtId="4" fontId="20" fillId="0" borderId="9" xfId="5" applyNumberFormat="1" applyFont="1" applyFill="1" applyBorder="1"/>
    <xf numFmtId="0" fontId="13" fillId="0" borderId="1" xfId="12" applyFont="1" applyBorder="1"/>
    <xf numFmtId="0" fontId="20" fillId="0" borderId="1" xfId="12" applyFont="1" applyBorder="1"/>
    <xf numFmtId="3" fontId="20" fillId="0" borderId="1" xfId="1" applyNumberFormat="1" applyFont="1" applyFill="1" applyBorder="1" applyAlignment="1">
      <alignment vertical="center"/>
    </xf>
    <xf numFmtId="0" fontId="35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20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5" fillId="0" borderId="6" xfId="1" applyFont="1" applyBorder="1" applyAlignment="1">
      <alignment vertical="center"/>
    </xf>
    <xf numFmtId="0" fontId="35" fillId="0" borderId="8" xfId="1" applyFont="1" applyBorder="1" applyAlignment="1">
      <alignment vertical="center"/>
    </xf>
    <xf numFmtId="0" fontId="35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5" fillId="0" borderId="1" xfId="1" applyFont="1" applyBorder="1" applyAlignment="1">
      <alignment vertical="center"/>
    </xf>
    <xf numFmtId="0" fontId="20" fillId="0" borderId="0" xfId="0" applyFont="1" applyAlignment="1">
      <alignment wrapText="1"/>
    </xf>
    <xf numFmtId="0" fontId="24" fillId="0" borderId="2" xfId="13" applyFont="1" applyBorder="1"/>
    <xf numFmtId="0" fontId="9" fillId="0" borderId="1" xfId="13" applyNumberFormat="1" applyFont="1" applyBorder="1"/>
    <xf numFmtId="3" fontId="28" fillId="0" borderId="1" xfId="13" applyNumberFormat="1" applyFont="1" applyBorder="1"/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5" fillId="0" borderId="1" xfId="7" applyNumberFormat="1" applyFont="1" applyBorder="1" applyAlignment="1">
      <alignment horizontal="left"/>
    </xf>
    <xf numFmtId="0" fontId="2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39" fillId="2" borderId="1" xfId="0" applyFont="1" applyFill="1" applyBorder="1"/>
    <xf numFmtId="0" fontId="34" fillId="2" borderId="1" xfId="0" applyFont="1" applyFill="1" applyBorder="1"/>
    <xf numFmtId="0" fontId="10" fillId="0" borderId="1" xfId="1" applyFont="1" applyBorder="1" applyAlignment="1">
      <alignment vertical="center"/>
    </xf>
    <xf numFmtId="0" fontId="20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6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39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0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2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0" fillId="0" borderId="2" xfId="7" applyNumberFormat="1" applyFont="1" applyBorder="1" applyAlignment="1">
      <alignment horizontal="right" vertical="center"/>
    </xf>
    <xf numFmtId="3" fontId="20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0" fillId="0" borderId="6" xfId="5" applyNumberFormat="1" applyFont="1" applyFill="1" applyBorder="1"/>
    <xf numFmtId="3" fontId="20" fillId="0" borderId="7" xfId="5" applyNumberFormat="1" applyFont="1" applyFill="1" applyBorder="1"/>
    <xf numFmtId="3" fontId="20" fillId="0" borderId="17" xfId="1" applyNumberFormat="1" applyFont="1" applyFill="1" applyBorder="1" applyAlignment="1">
      <alignment vertical="center"/>
    </xf>
    <xf numFmtId="3" fontId="20" fillId="0" borderId="10" xfId="5" applyNumberFormat="1" applyFont="1" applyFill="1" applyBorder="1"/>
    <xf numFmtId="4" fontId="12" fillId="0" borderId="9" xfId="5" applyNumberFormat="1" applyFont="1" applyFill="1" applyBorder="1"/>
    <xf numFmtId="0" fontId="39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1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38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0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0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0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2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2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0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0" fillId="6" borderId="1" xfId="4" applyNumberFormat="1" applyFont="1" applyFill="1" applyBorder="1" applyAlignment="1">
      <alignment horizontal="right" vertical="center"/>
    </xf>
    <xf numFmtId="0" fontId="20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2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3" fillId="9" borderId="1" xfId="0" applyNumberFormat="1" applyFont="1" applyFill="1" applyBorder="1" applyAlignment="1">
      <alignment vertical="center"/>
    </xf>
    <xf numFmtId="0" fontId="22" fillId="6" borderId="1" xfId="7" applyFont="1" applyFill="1" applyBorder="1" applyAlignment="1">
      <alignment horizontal="left"/>
    </xf>
    <xf numFmtId="16" fontId="22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4" fillId="6" borderId="2" xfId="13" applyFont="1" applyFill="1" applyBorder="1"/>
    <xf numFmtId="3" fontId="24" fillId="6" borderId="1" xfId="13" applyNumberFormat="1" applyFont="1" applyFill="1" applyBorder="1"/>
    <xf numFmtId="0" fontId="24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3" fontId="7" fillId="5" borderId="1" xfId="13" applyNumberFormat="1" applyFont="1" applyFill="1" applyBorder="1"/>
    <xf numFmtId="0" fontId="23" fillId="5" borderId="2" xfId="13" applyFont="1" applyFill="1" applyBorder="1"/>
    <xf numFmtId="0" fontId="9" fillId="8" borderId="2" xfId="13" applyFont="1" applyFill="1" applyBorder="1"/>
    <xf numFmtId="3" fontId="24" fillId="8" borderId="1" xfId="13" applyNumberFormat="1" applyFont="1" applyFill="1" applyBorder="1"/>
    <xf numFmtId="3" fontId="9" fillId="8" borderId="1" xfId="13" applyNumberFormat="1" applyFont="1" applyFill="1" applyBorder="1"/>
    <xf numFmtId="3" fontId="24" fillId="7" borderId="1" xfId="13" applyNumberFormat="1" applyFont="1" applyFill="1" applyBorder="1"/>
    <xf numFmtId="0" fontId="9" fillId="7" borderId="1" xfId="13" applyFont="1" applyFill="1" applyBorder="1"/>
    <xf numFmtId="0" fontId="24" fillId="7" borderId="1" xfId="13" applyFont="1" applyFill="1" applyBorder="1"/>
    <xf numFmtId="0" fontId="24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4" fillId="5" borderId="1" xfId="0" applyFont="1" applyFill="1" applyBorder="1"/>
    <xf numFmtId="0" fontId="39" fillId="2" borderId="1" xfId="0" applyFont="1" applyFill="1" applyBorder="1" applyAlignment="1"/>
    <xf numFmtId="0" fontId="0" fillId="2" borderId="1" xfId="0" applyFont="1" applyFill="1" applyBorder="1"/>
    <xf numFmtId="0" fontId="15" fillId="2" borderId="5" xfId="9" applyFont="1" applyFill="1" applyBorder="1" applyAlignment="1">
      <alignment horizontal="center" vertical="center" wrapText="1"/>
    </xf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0" fillId="0" borderId="6" xfId="5" applyNumberFormat="1" applyFont="1" applyFill="1" applyBorder="1"/>
    <xf numFmtId="2" fontId="20" fillId="0" borderId="6" xfId="1" applyNumberFormat="1" applyFont="1" applyFill="1" applyBorder="1" applyAlignment="1">
      <alignment vertical="center"/>
    </xf>
    <xf numFmtId="2" fontId="20" fillId="0" borderId="17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5" borderId="1" xfId="0" applyFont="1" applyFill="1" applyBorder="1" applyAlignment="1">
      <alignment horizontal="left" vertical="center"/>
    </xf>
    <xf numFmtId="3" fontId="33" fillId="5" borderId="1" xfId="0" applyNumberFormat="1" applyFont="1" applyFill="1" applyBorder="1" applyAlignment="1">
      <alignment horizontal="right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1" fillId="0" borderId="1" xfId="10" applyFont="1" applyBorder="1" applyAlignment="1">
      <alignment horizontal="left" vertical="center" wrapText="1"/>
    </xf>
    <xf numFmtId="3" fontId="20" fillId="0" borderId="8" xfId="5" applyNumberFormat="1" applyFont="1" applyFill="1" applyBorder="1"/>
    <xf numFmtId="3" fontId="20" fillId="0" borderId="28" xfId="5" applyNumberFormat="1" applyFont="1" applyFill="1" applyBorder="1"/>
    <xf numFmtId="2" fontId="20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2" fillId="6" borderId="1" xfId="7" applyNumberFormat="1" applyFont="1" applyFill="1" applyBorder="1" applyAlignment="1">
      <alignment horizontal="right" vertical="center"/>
    </xf>
    <xf numFmtId="3" fontId="20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5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9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0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3" fillId="6" borderId="1" xfId="0" applyNumberFormat="1" applyFont="1" applyFill="1" applyBorder="1" applyAlignment="1">
      <alignment horizontal="right" vertical="center"/>
    </xf>
    <xf numFmtId="3" fontId="33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3" fillId="8" borderId="9" xfId="0" applyNumberFormat="1" applyFont="1" applyFill="1" applyBorder="1" applyAlignment="1">
      <alignment horizontal="right" vertical="center"/>
    </xf>
    <xf numFmtId="0" fontId="42" fillId="6" borderId="1" xfId="0" applyFont="1" applyFill="1" applyBorder="1" applyAlignment="1">
      <alignment vertical="center"/>
    </xf>
    <xf numFmtId="0" fontId="42" fillId="8" borderId="4" xfId="0" applyFont="1" applyFill="1" applyBorder="1" applyAlignment="1">
      <alignment vertical="center"/>
    </xf>
    <xf numFmtId="0" fontId="42" fillId="8" borderId="27" xfId="0" applyFont="1" applyFill="1" applyBorder="1" applyAlignment="1">
      <alignment vertical="center"/>
    </xf>
    <xf numFmtId="3" fontId="33" fillId="8" borderId="1" xfId="0" applyNumberFormat="1" applyFont="1" applyFill="1" applyBorder="1" applyAlignment="1">
      <alignment vertical="center"/>
    </xf>
    <xf numFmtId="49" fontId="20" fillId="8" borderId="1" xfId="7" applyNumberFormat="1" applyFont="1" applyFill="1" applyBorder="1" applyAlignment="1">
      <alignment horizont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0" fillId="7" borderId="1" xfId="7" applyNumberFormat="1" applyFont="1" applyFill="1" applyBorder="1" applyAlignment="1">
      <alignment horizontal="center"/>
    </xf>
    <xf numFmtId="0" fontId="15" fillId="2" borderId="2" xfId="9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31" fillId="0" borderId="27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0" fontId="7" fillId="0" borderId="1" xfId="13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47" fillId="0" borderId="1" xfId="9" applyNumberFormat="1" applyFont="1" applyBorder="1"/>
    <xf numFmtId="3" fontId="16" fillId="5" borderId="1" xfId="9" applyNumberFormat="1" applyFont="1" applyFill="1" applyBorder="1"/>
    <xf numFmtId="0" fontId="31" fillId="8" borderId="1" xfId="14" applyFont="1" applyFill="1" applyBorder="1" applyAlignment="1">
      <alignment horizontal="center" vertical="center" wrapText="1"/>
    </xf>
    <xf numFmtId="0" fontId="48" fillId="0" borderId="0" xfId="14"/>
    <xf numFmtId="0" fontId="48" fillId="8" borderId="1" xfId="14" applyFill="1" applyBorder="1" applyAlignment="1">
      <alignment horizontal="center" vertical="center" wrapText="1"/>
    </xf>
    <xf numFmtId="0" fontId="48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48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48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3" fillId="0" borderId="1" xfId="14" applyFont="1" applyBorder="1" applyAlignment="1">
      <alignment horizontal="center" vertical="center" wrapText="1"/>
    </xf>
    <xf numFmtId="0" fontId="43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31" fillId="0" borderId="1" xfId="14" applyFont="1" applyFill="1" applyBorder="1" applyAlignment="1">
      <alignment vertical="distributed"/>
    </xf>
    <xf numFmtId="0" fontId="31" fillId="0" borderId="1" xfId="14" applyFont="1" applyFill="1" applyBorder="1" applyAlignment="1">
      <alignment horizontal="center" vertical="distributed"/>
    </xf>
    <xf numFmtId="0" fontId="5" fillId="0" borderId="1" xfId="14" applyFont="1" applyBorder="1" applyAlignment="1">
      <alignment horizontal="center"/>
    </xf>
    <xf numFmtId="0" fontId="48" fillId="0" borderId="1" xfId="14" applyBorder="1"/>
    <xf numFmtId="0" fontId="5" fillId="0" borderId="1" xfId="14" applyFont="1" applyBorder="1" applyAlignment="1">
      <alignment vertical="center"/>
    </xf>
    <xf numFmtId="3" fontId="3" fillId="0" borderId="1" xfId="14" applyNumberFormat="1" applyFont="1" applyBorder="1" applyAlignment="1">
      <alignment vertical="center"/>
    </xf>
    <xf numFmtId="3" fontId="2" fillId="0" borderId="1" xfId="14" applyNumberFormat="1" applyFont="1" applyFill="1" applyBorder="1" applyAlignment="1">
      <alignment vertical="distributed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3" fontId="2" fillId="0" borderId="1" xfId="14" applyNumberFormat="1" applyFont="1" applyFill="1" applyBorder="1" applyAlignment="1">
      <alignment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3" fontId="2" fillId="0" borderId="1" xfId="14" applyNumberFormat="1" applyFont="1" applyBorder="1" applyAlignment="1">
      <alignment vertic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3" fontId="2" fillId="6" borderId="1" xfId="15" applyNumberFormat="1" applyFont="1" applyFill="1" applyBorder="1" applyAlignment="1">
      <alignment vertical="center"/>
    </xf>
    <xf numFmtId="3" fontId="2" fillId="6" borderId="1" xfId="14" applyNumberFormat="1" applyFont="1" applyFill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3" fontId="2" fillId="5" borderId="1" xfId="14" applyNumberFormat="1" applyFont="1" applyFill="1" applyBorder="1" applyAlignment="1">
      <alignment vertical="center"/>
    </xf>
    <xf numFmtId="3" fontId="3" fillId="5" borderId="1" xfId="14" applyNumberFormat="1" applyFont="1" applyFill="1" applyBorder="1" applyAlignment="1">
      <alignment vertical="center"/>
    </xf>
    <xf numFmtId="3" fontId="2" fillId="8" borderId="1" xfId="14" applyNumberFormat="1" applyFont="1" applyFill="1" applyBorder="1" applyAlignment="1">
      <alignment vertical="center"/>
    </xf>
    <xf numFmtId="0" fontId="33" fillId="0" borderId="1" xfId="14" applyFont="1" applyBorder="1" applyAlignment="1">
      <alignment horizontal="center" vertical="center"/>
    </xf>
    <xf numFmtId="0" fontId="43" fillId="0" borderId="1" xfId="14" applyFont="1" applyBorder="1" applyAlignment="1">
      <alignment horizontal="center" vertical="center"/>
    </xf>
    <xf numFmtId="3" fontId="3" fillId="0" borderId="1" xfId="14" applyNumberFormat="1" applyFont="1" applyFill="1" applyBorder="1" applyAlignment="1">
      <alignment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8" fillId="5" borderId="1" xfId="14" applyFill="1" applyBorder="1"/>
    <xf numFmtId="3" fontId="2" fillId="9" borderId="1" xfId="14" applyNumberFormat="1" applyFont="1" applyFill="1" applyBorder="1" applyAlignment="1">
      <alignment vertical="center"/>
    </xf>
    <xf numFmtId="3" fontId="20" fillId="0" borderId="0" xfId="5" applyNumberFormat="1" applyFont="1" applyFill="1" applyBorder="1"/>
    <xf numFmtId="0" fontId="24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4" fillId="7" borderId="1" xfId="0" applyFont="1" applyFill="1" applyBorder="1"/>
    <xf numFmtId="0" fontId="0" fillId="0" borderId="0" xfId="0" applyFill="1"/>
    <xf numFmtId="0" fontId="11" fillId="0" borderId="0" xfId="8" applyFont="1"/>
    <xf numFmtId="0" fontId="22" fillId="7" borderId="4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1" fillId="0" borderId="0" xfId="12"/>
    <xf numFmtId="3" fontId="6" fillId="5" borderId="1" xfId="14" applyNumberFormat="1" applyFont="1" applyFill="1" applyBorder="1" applyAlignment="1">
      <alignment vertical="center"/>
    </xf>
    <xf numFmtId="0" fontId="7" fillId="0" borderId="27" xfId="6" applyFont="1" applyBorder="1"/>
    <xf numFmtId="0" fontId="4" fillId="0" borderId="1" xfId="0" applyFont="1" applyFill="1" applyBorder="1" applyAlignment="1">
      <alignment horizontal="left" vertical="center"/>
    </xf>
    <xf numFmtId="0" fontId="48" fillId="8" borderId="1" xfId="14" applyFont="1" applyFill="1" applyBorder="1" applyAlignment="1">
      <alignment horizontal="center" vertical="center" wrapText="1"/>
    </xf>
    <xf numFmtId="0" fontId="48" fillId="8" borderId="1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7" fillId="0" borderId="1" xfId="9" applyFont="1" applyBorder="1"/>
    <xf numFmtId="0" fontId="17" fillId="0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left" vertical="center"/>
    </xf>
    <xf numFmtId="3" fontId="17" fillId="0" borderId="1" xfId="9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left" vertical="center"/>
    </xf>
    <xf numFmtId="3" fontId="16" fillId="0" borderId="1" xfId="9" applyNumberFormat="1" applyFont="1" applyFill="1" applyBorder="1" applyAlignment="1">
      <alignment horizontal="center" vertical="center" wrapText="1"/>
    </xf>
    <xf numFmtId="3" fontId="16" fillId="0" borderId="1" xfId="9" applyNumberFormat="1" applyFont="1" applyFill="1" applyBorder="1" applyAlignment="1">
      <alignment horizontal="right" vertical="center" wrapText="1"/>
    </xf>
    <xf numFmtId="0" fontId="16" fillId="0" borderId="1" xfId="9" applyFont="1" applyBorder="1" applyAlignment="1">
      <alignment horizontal="center" vertical="distributed"/>
    </xf>
    <xf numFmtId="0" fontId="17" fillId="6" borderId="1" xfId="9" applyFont="1" applyFill="1" applyBorder="1" applyAlignment="1">
      <alignment horizontal="left" vertical="center"/>
    </xf>
    <xf numFmtId="3" fontId="7" fillId="6" borderId="1" xfId="9" applyNumberFormat="1" applyFont="1" applyFill="1" applyBorder="1" applyAlignment="1">
      <alignment vertical="center" wrapText="1"/>
    </xf>
    <xf numFmtId="0" fontId="16" fillId="0" borderId="1" xfId="9" applyFont="1" applyBorder="1" applyAlignment="1">
      <alignment horizontal="left" vertical="distributed"/>
    </xf>
    <xf numFmtId="0" fontId="7" fillId="0" borderId="1" xfId="6" applyFont="1" applyBorder="1" applyAlignment="1">
      <alignment vertical="distributed"/>
    </xf>
    <xf numFmtId="3" fontId="7" fillId="0" borderId="1" xfId="6" applyNumberFormat="1" applyFont="1" applyBorder="1" applyAlignment="1">
      <alignment vertical="center" wrapText="1"/>
    </xf>
    <xf numFmtId="0" fontId="9" fillId="6" borderId="1" xfId="6" applyFont="1" applyFill="1" applyBorder="1" applyAlignment="1">
      <alignment vertical="distributed"/>
    </xf>
    <xf numFmtId="0" fontId="9" fillId="0" borderId="1" xfId="6" applyFont="1" applyBorder="1" applyAlignment="1">
      <alignment vertical="distributed"/>
    </xf>
    <xf numFmtId="0" fontId="16" fillId="0" borderId="1" xfId="9" applyFont="1" applyBorder="1" applyAlignment="1">
      <alignment horizontal="center"/>
    </xf>
    <xf numFmtId="0" fontId="16" fillId="2" borderId="1" xfId="9" applyFont="1" applyFill="1" applyBorder="1"/>
    <xf numFmtId="0" fontId="17" fillId="2" borderId="1" xfId="9" applyFont="1" applyFill="1" applyBorder="1" applyAlignment="1">
      <alignment horizontal="left" vertical="distributed"/>
    </xf>
    <xf numFmtId="49" fontId="7" fillId="0" borderId="2" xfId="13" applyNumberFormat="1" applyFont="1" applyBorder="1" applyAlignment="1">
      <alignment vertical="center"/>
    </xf>
    <xf numFmtId="0" fontId="7" fillId="0" borderId="2" xfId="13" applyFont="1" applyBorder="1" applyAlignment="1">
      <alignment horizontal="left"/>
    </xf>
    <xf numFmtId="0" fontId="7" fillId="5" borderId="2" xfId="13" applyFont="1" applyFill="1" applyBorder="1"/>
    <xf numFmtId="0" fontId="12" fillId="0" borderId="2" xfId="7" applyFont="1" applyFill="1" applyBorder="1" applyAlignment="1">
      <alignment horizontal="left" vertical="center" wrapText="1"/>
    </xf>
    <xf numFmtId="0" fontId="7" fillId="0" borderId="4" xfId="6" applyFont="1" applyBorder="1" applyAlignment="1">
      <alignment horizontal="center"/>
    </xf>
    <xf numFmtId="3" fontId="49" fillId="0" borderId="1" xfId="14" applyNumberFormat="1" applyFont="1" applyBorder="1" applyAlignment="1">
      <alignment vertical="center"/>
    </xf>
    <xf numFmtId="3" fontId="49" fillId="5" borderId="1" xfId="14" applyNumberFormat="1" applyFont="1" applyFill="1" applyBorder="1" applyAlignment="1">
      <alignment vertical="center"/>
    </xf>
    <xf numFmtId="3" fontId="50" fillId="5" borderId="1" xfId="14" applyNumberFormat="1" applyFont="1" applyFill="1" applyBorder="1" applyAlignment="1">
      <alignment vertical="center"/>
    </xf>
    <xf numFmtId="3" fontId="49" fillId="0" borderId="1" xfId="14" applyNumberFormat="1" applyFont="1" applyFill="1" applyBorder="1" applyAlignment="1">
      <alignment vertical="center"/>
    </xf>
    <xf numFmtId="3" fontId="10" fillId="0" borderId="0" xfId="7" applyNumberFormat="1"/>
    <xf numFmtId="3" fontId="51" fillId="0" borderId="1" xfId="14" applyNumberFormat="1" applyFont="1" applyBorder="1" applyAlignment="1">
      <alignment horizontal="right" vertical="center" wrapText="1"/>
    </xf>
    <xf numFmtId="3" fontId="51" fillId="5" borderId="1" xfId="14" applyNumberFormat="1" applyFont="1" applyFill="1" applyBorder="1" applyAlignment="1">
      <alignment horizontal="right" vertical="center" wrapText="1"/>
    </xf>
    <xf numFmtId="3" fontId="51" fillId="3" borderId="1" xfId="14" applyNumberFormat="1" applyFont="1" applyFill="1" applyBorder="1" applyAlignment="1">
      <alignment horizontal="right" vertical="center" wrapText="1"/>
    </xf>
    <xf numFmtId="3" fontId="52" fillId="0" borderId="1" xfId="14" applyNumberFormat="1" applyFont="1" applyFill="1" applyBorder="1" applyAlignment="1">
      <alignment horizontal="right" vertical="center" wrapText="1"/>
    </xf>
    <xf numFmtId="3" fontId="10" fillId="0" borderId="0" xfId="3" applyNumberFormat="1"/>
    <xf numFmtId="3" fontId="53" fillId="0" borderId="4" xfId="10" applyNumberFormat="1" applyFont="1" applyBorder="1" applyAlignment="1">
      <alignment horizontal="right" vertical="center" wrapText="1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7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7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3" fillId="8" borderId="4" xfId="5" applyFont="1" applyFill="1" applyBorder="1" applyAlignment="1">
      <alignment horizontal="center" vertical="center"/>
    </xf>
    <xf numFmtId="0" fontId="13" fillId="8" borderId="31" xfId="5" applyFont="1" applyFill="1" applyBorder="1" applyAlignment="1">
      <alignment horizontal="center" vertical="center"/>
    </xf>
    <xf numFmtId="0" fontId="13" fillId="8" borderId="27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left" vertical="center"/>
    </xf>
    <xf numFmtId="0" fontId="33" fillId="8" borderId="27" xfId="0" applyFont="1" applyFill="1" applyBorder="1" applyAlignment="1">
      <alignment horizontal="left" vertical="center"/>
    </xf>
    <xf numFmtId="0" fontId="33" fillId="6" borderId="4" xfId="0" applyFont="1" applyFill="1" applyBorder="1" applyAlignment="1">
      <alignment horizontal="left" vertical="center"/>
    </xf>
    <xf numFmtId="0" fontId="33" fillId="6" borderId="27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33" fillId="8" borderId="30" xfId="0" applyFont="1" applyFill="1" applyBorder="1" applyAlignment="1">
      <alignment horizontal="left" vertical="center"/>
    </xf>
    <xf numFmtId="0" fontId="33" fillId="8" borderId="22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5" fillId="8" borderId="4" xfId="14" applyFont="1" applyFill="1" applyBorder="1" applyAlignment="1">
      <alignment horizontal="center" vertical="center"/>
    </xf>
    <xf numFmtId="0" fontId="5" fillId="8" borderId="31" xfId="14" applyFont="1" applyFill="1" applyBorder="1" applyAlignment="1">
      <alignment horizontal="center" vertical="center"/>
    </xf>
    <xf numFmtId="0" fontId="5" fillId="8" borderId="27" xfId="14" applyFont="1" applyFill="1" applyBorder="1" applyAlignment="1">
      <alignment horizontal="center" vertical="center"/>
    </xf>
    <xf numFmtId="0" fontId="44" fillId="9" borderId="4" xfId="14" applyFont="1" applyFill="1" applyBorder="1" applyAlignment="1">
      <alignment horizontal="center" vertical="center"/>
    </xf>
    <xf numFmtId="0" fontId="44" fillId="9" borderId="31" xfId="14" applyFont="1" applyFill="1" applyBorder="1" applyAlignment="1">
      <alignment horizontal="center" vertical="center"/>
    </xf>
    <xf numFmtId="0" fontId="44" fillId="9" borderId="27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/>
    </xf>
    <xf numFmtId="0" fontId="2" fillId="8" borderId="4" xfId="14" applyFont="1" applyFill="1" applyBorder="1" applyAlignment="1">
      <alignment horizontal="center" vertical="center"/>
    </xf>
    <xf numFmtId="0" fontId="2" fillId="8" borderId="31" xfId="14" applyFont="1" applyFill="1" applyBorder="1" applyAlignment="1">
      <alignment horizontal="center" vertical="center"/>
    </xf>
    <xf numFmtId="0" fontId="2" fillId="8" borderId="27" xfId="14" applyFont="1" applyFill="1" applyBorder="1" applyAlignment="1">
      <alignment horizontal="center" vertical="center"/>
    </xf>
    <xf numFmtId="0" fontId="10" fillId="8" borderId="4" xfId="14" applyFont="1" applyFill="1" applyBorder="1" applyAlignment="1">
      <alignment horizontal="center" vertical="center" wrapText="1"/>
    </xf>
    <xf numFmtId="0" fontId="48" fillId="8" borderId="31" xfId="14" applyFont="1" applyFill="1" applyBorder="1" applyAlignment="1">
      <alignment horizontal="center" vertical="center" wrapText="1"/>
    </xf>
    <xf numFmtId="0" fontId="48" fillId="8" borderId="27" xfId="14" applyFont="1" applyFill="1" applyBorder="1" applyAlignment="1">
      <alignment horizontal="center" vertical="center" wrapText="1"/>
    </xf>
    <xf numFmtId="0" fontId="48" fillId="8" borderId="4" xfId="14" applyFont="1" applyFill="1" applyBorder="1" applyAlignment="1">
      <alignment horizontal="center" vertical="center" wrapText="1"/>
    </xf>
    <xf numFmtId="0" fontId="48" fillId="8" borderId="1" xfId="14" applyFont="1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48" fillId="8" borderId="30" xfId="14" applyFont="1" applyFill="1" applyBorder="1" applyAlignment="1">
      <alignment horizontal="center" vertical="center" wrapText="1"/>
    </xf>
    <xf numFmtId="0" fontId="48" fillId="8" borderId="22" xfId="14" applyFont="1" applyFill="1" applyBorder="1" applyAlignment="1">
      <alignment horizontal="center" vertical="center" wrapText="1"/>
    </xf>
    <xf numFmtId="0" fontId="48" fillId="8" borderId="13" xfId="14" applyFont="1" applyFill="1" applyBorder="1" applyAlignment="1">
      <alignment horizontal="center" vertical="center" wrapText="1"/>
    </xf>
    <xf numFmtId="0" fontId="48" fillId="8" borderId="29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0" fontId="4" fillId="8" borderId="4" xfId="14" applyFont="1" applyFill="1" applyBorder="1" applyAlignment="1">
      <alignment horizontal="center" vertical="center" wrapText="1"/>
    </xf>
    <xf numFmtId="0" fontId="4" fillId="8" borderId="27" xfId="14" applyFont="1" applyFill="1" applyBorder="1" applyAlignment="1">
      <alignment horizontal="center" vertical="center" wrapText="1"/>
    </xf>
    <xf numFmtId="0" fontId="4" fillId="8" borderId="31" xfId="14" applyFont="1" applyFill="1" applyBorder="1" applyAlignment="1">
      <alignment horizontal="center" vertical="center" wrapText="1"/>
    </xf>
    <xf numFmtId="0" fontId="4" fillId="8" borderId="30" xfId="14" applyFont="1" applyFill="1" applyBorder="1" applyAlignment="1">
      <alignment horizontal="center" vertical="center" wrapText="1"/>
    </xf>
    <xf numFmtId="0" fontId="4" fillId="8" borderId="22" xfId="14" applyFont="1" applyFill="1" applyBorder="1" applyAlignment="1">
      <alignment horizontal="center" vertical="center" wrapText="1"/>
    </xf>
    <xf numFmtId="0" fontId="4" fillId="8" borderId="13" xfId="14" applyFont="1" applyFill="1" applyBorder="1" applyAlignment="1">
      <alignment horizontal="center" vertical="center" wrapText="1"/>
    </xf>
    <xf numFmtId="0" fontId="4" fillId="8" borderId="29" xfId="14" applyFont="1" applyFill="1" applyBorder="1" applyAlignment="1">
      <alignment horizontal="center" vertical="center" wrapText="1"/>
    </xf>
    <xf numFmtId="0" fontId="4" fillId="8" borderId="1" xfId="14" applyFont="1" applyFill="1" applyBorder="1" applyAlignment="1">
      <alignment horizontal="center" vertical="center" wrapText="1"/>
    </xf>
    <xf numFmtId="0" fontId="32" fillId="8" borderId="4" xfId="14" applyFont="1" applyFill="1" applyBorder="1" applyAlignment="1">
      <alignment horizontal="center" vertical="center" wrapText="1"/>
    </xf>
    <xf numFmtId="0" fontId="32" fillId="8" borderId="27" xfId="14" applyFont="1" applyFill="1" applyBorder="1" applyAlignment="1">
      <alignment horizontal="center" vertical="center" wrapText="1"/>
    </xf>
    <xf numFmtId="0" fontId="32" fillId="8" borderId="31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31" fillId="8" borderId="1" xfId="14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9" fillId="7" borderId="9" xfId="13" applyFont="1" applyFill="1" applyBorder="1" applyAlignment="1">
      <alignment horizontal="center" vertical="center" wrapText="1"/>
    </xf>
    <xf numFmtId="0" fontId="9" fillId="7" borderId="5" xfId="13" applyFont="1" applyFill="1" applyBorder="1" applyAlignment="1">
      <alignment horizontal="center" vertical="center" wrapText="1"/>
    </xf>
    <xf numFmtId="0" fontId="9" fillId="7" borderId="2" xfId="13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31" fillId="8" borderId="36" xfId="0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/>
    </xf>
    <xf numFmtId="0" fontId="9" fillId="6" borderId="4" xfId="6" applyFont="1" applyFill="1" applyBorder="1" applyAlignment="1">
      <alignment horizontal="center"/>
    </xf>
    <xf numFmtId="0" fontId="9" fillId="6" borderId="27" xfId="6" applyFont="1" applyFill="1" applyBorder="1" applyAlignment="1">
      <alignment horizontal="center"/>
    </xf>
    <xf numFmtId="0" fontId="15" fillId="2" borderId="1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0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27" xfId="8" applyFont="1" applyFill="1" applyBorder="1" applyAlignment="1">
      <alignment horizontal="center" vertical="center" wrapText="1"/>
    </xf>
    <xf numFmtId="0" fontId="40" fillId="0" borderId="32" xfId="10" applyFont="1" applyFill="1" applyBorder="1" applyAlignment="1">
      <alignment horizontal="center" vertical="center" wrapText="1"/>
    </xf>
    <xf numFmtId="0" fontId="40" fillId="3" borderId="32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0" fillId="3" borderId="18" xfId="10" applyFont="1" applyFill="1" applyBorder="1" applyAlignment="1">
      <alignment horizontal="center" vertical="center" wrapText="1"/>
    </xf>
    <xf numFmtId="0" fontId="40" fillId="3" borderId="19" xfId="10" applyFont="1" applyFill="1" applyBorder="1" applyAlignment="1">
      <alignment horizontal="center" vertical="center" wrapText="1"/>
    </xf>
    <xf numFmtId="0" fontId="40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1" xfId="11" applyFont="1" applyFill="1" applyBorder="1" applyAlignment="1">
      <alignment horizontal="left" vertical="center"/>
    </xf>
    <xf numFmtId="0" fontId="9" fillId="8" borderId="27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0" xfId="11" applyFont="1" applyFill="1" applyBorder="1" applyAlignment="1">
      <alignment horizontal="distributed" vertical="distributed"/>
    </xf>
    <xf numFmtId="0" fontId="27" fillId="8" borderId="33" xfId="11" applyFont="1" applyFill="1" applyBorder="1" applyAlignment="1">
      <alignment horizontal="distributed" vertical="distributed"/>
    </xf>
    <xf numFmtId="0" fontId="27" fillId="8" borderId="22" xfId="11" applyFont="1" applyFill="1" applyBorder="1" applyAlignment="1">
      <alignment horizontal="distributed" vertical="distributed"/>
    </xf>
    <xf numFmtId="0" fontId="27" fillId="8" borderId="34" xfId="11" applyFont="1" applyFill="1" applyBorder="1" applyAlignment="1">
      <alignment horizontal="distributed" vertical="distributed"/>
    </xf>
    <xf numFmtId="0" fontId="27" fillId="8" borderId="0" xfId="11" applyFont="1" applyFill="1" applyBorder="1" applyAlignment="1">
      <alignment horizontal="distributed" vertical="distributed"/>
    </xf>
    <xf numFmtId="0" fontId="27" fillId="8" borderId="35" xfId="11" applyFont="1" applyFill="1" applyBorder="1" applyAlignment="1">
      <alignment horizontal="distributed" vertical="distributed"/>
    </xf>
    <xf numFmtId="0" fontId="27" fillId="8" borderId="13" xfId="11" applyFont="1" applyFill="1" applyBorder="1" applyAlignment="1">
      <alignment horizontal="distributed" vertical="distributed"/>
    </xf>
    <xf numFmtId="0" fontId="27" fillId="8" borderId="36" xfId="11" applyFont="1" applyFill="1" applyBorder="1" applyAlignment="1">
      <alignment horizontal="distributed" vertical="distributed"/>
    </xf>
    <xf numFmtId="0" fontId="27" fillId="8" borderId="29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1" xfId="11" applyFont="1" applyBorder="1" applyAlignment="1">
      <alignment horizontal="left" vertical="center" wrapText="1"/>
    </xf>
    <xf numFmtId="0" fontId="7" fillId="0" borderId="27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1" xfId="2" applyFont="1" applyBorder="1" applyAlignment="1">
      <alignment horizontal="left" vertical="distributed"/>
    </xf>
    <xf numFmtId="0" fontId="11" fillId="0" borderId="27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6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81"/>
  <sheetViews>
    <sheetView view="pageBreakPreview" topLeftCell="B1" zoomScaleNormal="100" zoomScaleSheetLayoutView="100" workbookViewId="0">
      <selection activeCell="G6" sqref="G6"/>
    </sheetView>
  </sheetViews>
  <sheetFormatPr defaultRowHeight="12.75" x14ac:dyDescent="0.2"/>
  <cols>
    <col min="1" max="1" width="13.140625" style="23" customWidth="1"/>
    <col min="2" max="2" width="70.85546875" style="23" customWidth="1"/>
    <col min="3" max="3" width="16.7109375" style="23" customWidth="1"/>
    <col min="4" max="4" width="14" style="23" customWidth="1"/>
    <col min="5" max="5" width="14.7109375" style="23" customWidth="1"/>
    <col min="6" max="16384" width="9.140625" style="23"/>
  </cols>
  <sheetData>
    <row r="1" spans="1:5" ht="30" customHeight="1" x14ac:dyDescent="0.2">
      <c r="A1" s="581" t="s">
        <v>154</v>
      </c>
      <c r="B1" s="582" t="s">
        <v>15</v>
      </c>
      <c r="C1" s="575" t="s">
        <v>501</v>
      </c>
      <c r="D1" s="575" t="s">
        <v>783</v>
      </c>
      <c r="E1" s="575" t="s">
        <v>845</v>
      </c>
    </row>
    <row r="2" spans="1:5" ht="30" customHeight="1" x14ac:dyDescent="0.2">
      <c r="A2" s="581"/>
      <c r="B2" s="582"/>
      <c r="C2" s="576"/>
      <c r="D2" s="576"/>
      <c r="E2" s="576"/>
    </row>
    <row r="3" spans="1:5" ht="24.95" customHeight="1" x14ac:dyDescent="0.25">
      <c r="A3" s="30" t="s">
        <v>92</v>
      </c>
      <c r="B3" s="64" t="s">
        <v>200</v>
      </c>
      <c r="C3" s="24"/>
      <c r="D3" s="24"/>
      <c r="E3" s="24"/>
    </row>
    <row r="4" spans="1:5" ht="20.100000000000001" customHeight="1" x14ac:dyDescent="0.25">
      <c r="A4" s="30" t="s">
        <v>152</v>
      </c>
      <c r="B4" s="64" t="s">
        <v>299</v>
      </c>
      <c r="C4" s="25"/>
      <c r="D4" s="25"/>
      <c r="E4" s="25"/>
    </row>
    <row r="5" spans="1:5" ht="20.100000000000001" customHeight="1" x14ac:dyDescent="0.25">
      <c r="A5" s="26" t="s">
        <v>158</v>
      </c>
      <c r="B5" s="63" t="s">
        <v>159</v>
      </c>
      <c r="C5" s="25"/>
      <c r="D5" s="25"/>
      <c r="E5" s="25"/>
    </row>
    <row r="6" spans="1:5" ht="20.100000000000001" customHeight="1" x14ac:dyDescent="0.2">
      <c r="A6" s="24" t="s">
        <v>153</v>
      </c>
      <c r="B6" s="147" t="s">
        <v>293</v>
      </c>
      <c r="C6" s="179">
        <v>318274752</v>
      </c>
      <c r="D6" s="179">
        <f>'1.a számú melléklet '!G25</f>
        <v>231216000</v>
      </c>
      <c r="E6" s="179">
        <f>'3.számú melléklet'!E8</f>
        <v>231216000</v>
      </c>
    </row>
    <row r="7" spans="1:5" ht="20.100000000000001" customHeight="1" x14ac:dyDescent="0.2">
      <c r="A7" s="24" t="s">
        <v>155</v>
      </c>
      <c r="B7" s="149" t="s">
        <v>294</v>
      </c>
      <c r="C7" s="179">
        <v>44977733</v>
      </c>
      <c r="D7" s="179">
        <f>'1.a számú melléklet '!G32</f>
        <v>48650467</v>
      </c>
      <c r="E7" s="179">
        <f>'3.számú melléklet'!E9</f>
        <v>48650467</v>
      </c>
    </row>
    <row r="8" spans="1:5" ht="20.100000000000001" customHeight="1" x14ac:dyDescent="0.2">
      <c r="A8" s="26" t="s">
        <v>156</v>
      </c>
      <c r="B8" s="147" t="s">
        <v>314</v>
      </c>
      <c r="C8" s="179">
        <v>57912430</v>
      </c>
      <c r="D8" s="179">
        <f>'1.a számú melléklet '!G45+'1.a számú melléklet '!G51</f>
        <v>49708348</v>
      </c>
      <c r="E8" s="179">
        <f>'3.számú melléklet'!E10</f>
        <v>52382840</v>
      </c>
    </row>
    <row r="9" spans="1:5" ht="20.100000000000001" customHeight="1" x14ac:dyDescent="0.2">
      <c r="A9" s="162" t="s">
        <v>273</v>
      </c>
      <c r="B9" s="147" t="s">
        <v>295</v>
      </c>
      <c r="C9" s="179">
        <v>2796420</v>
      </c>
      <c r="D9" s="179">
        <f>'1.a számú melléklet '!G46</f>
        <v>2815800</v>
      </c>
      <c r="E9" s="179">
        <f>'3.számú melléklet'!E11</f>
        <v>3102841</v>
      </c>
    </row>
    <row r="10" spans="1:5" ht="20.100000000000001" customHeight="1" x14ac:dyDescent="0.2">
      <c r="A10" s="26" t="s">
        <v>157</v>
      </c>
      <c r="B10" s="147" t="s">
        <v>296</v>
      </c>
      <c r="C10" s="179"/>
      <c r="D10" s="179">
        <f>'1.a számú melléklet '!G52</f>
        <v>0</v>
      </c>
      <c r="E10" s="179">
        <f>'3.számú melléklet'!E12</f>
        <v>1555464</v>
      </c>
    </row>
    <row r="11" spans="1:5" ht="20.100000000000001" customHeight="1" x14ac:dyDescent="0.2">
      <c r="A11" s="162" t="s">
        <v>155</v>
      </c>
      <c r="B11" s="149" t="s">
        <v>704</v>
      </c>
      <c r="C11" s="179">
        <v>0</v>
      </c>
      <c r="D11" s="179"/>
      <c r="E11" s="179">
        <f>'3.a.számú melléklet'!G89</f>
        <v>11760358</v>
      </c>
    </row>
    <row r="12" spans="1:5" ht="20.100000000000001" customHeight="1" x14ac:dyDescent="0.2">
      <c r="A12" s="26" t="s">
        <v>191</v>
      </c>
      <c r="B12" s="149" t="s">
        <v>297</v>
      </c>
      <c r="C12" s="179">
        <v>36413000</v>
      </c>
      <c r="D12" s="179">
        <f>'3.a.számú melléklet'!H89</f>
        <v>17849779</v>
      </c>
      <c r="E12" s="179">
        <f>'3.a.számú melléklet'!I89</f>
        <v>55592988</v>
      </c>
    </row>
    <row r="13" spans="1:5" ht="20.100000000000001" customHeight="1" x14ac:dyDescent="0.25">
      <c r="A13" s="248"/>
      <c r="B13" s="249" t="s">
        <v>298</v>
      </c>
      <c r="C13" s="361">
        <f>SUM(C6:C12)</f>
        <v>460374335</v>
      </c>
      <c r="D13" s="250">
        <f>SUM(D6:D12)</f>
        <v>350240394</v>
      </c>
      <c r="E13" s="361">
        <f>SUM(E6:E12)</f>
        <v>404260958</v>
      </c>
    </row>
    <row r="14" spans="1:5" ht="20.100000000000001" customHeight="1" x14ac:dyDescent="0.25">
      <c r="A14" s="124" t="s">
        <v>160</v>
      </c>
      <c r="B14" s="123" t="s">
        <v>203</v>
      </c>
      <c r="C14" s="181"/>
      <c r="D14" s="181"/>
      <c r="E14" s="181"/>
    </row>
    <row r="15" spans="1:5" ht="20.100000000000001" customHeight="1" x14ac:dyDescent="0.2">
      <c r="A15" s="24" t="s">
        <v>201</v>
      </c>
      <c r="B15" s="130" t="s">
        <v>202</v>
      </c>
      <c r="C15" s="179"/>
      <c r="D15" s="179"/>
      <c r="E15" s="179">
        <f>'3.a.számú melléklet'!K89</f>
        <v>0</v>
      </c>
    </row>
    <row r="16" spans="1:5" ht="20.100000000000001" customHeight="1" x14ac:dyDescent="0.25">
      <c r="A16" s="251"/>
      <c r="B16" s="252" t="s">
        <v>204</v>
      </c>
      <c r="C16" s="361">
        <f>C15</f>
        <v>0</v>
      </c>
      <c r="D16" s="250">
        <f>D15</f>
        <v>0</v>
      </c>
      <c r="E16" s="361">
        <f>E15</f>
        <v>0</v>
      </c>
    </row>
    <row r="17" spans="1:5" ht="20.100000000000001" customHeight="1" x14ac:dyDescent="0.25">
      <c r="A17" s="28" t="s">
        <v>161</v>
      </c>
      <c r="B17" s="65" t="s">
        <v>122</v>
      </c>
      <c r="C17" s="181"/>
      <c r="D17" s="181"/>
      <c r="E17" s="181"/>
    </row>
    <row r="18" spans="1:5" ht="20.100000000000001" customHeight="1" x14ac:dyDescent="0.2">
      <c r="A18" s="26" t="s">
        <v>188</v>
      </c>
      <c r="B18" s="149" t="s">
        <v>304</v>
      </c>
      <c r="C18" s="179">
        <v>61000000</v>
      </c>
      <c r="D18" s="179">
        <f>'3.számú melléklet'!D27+'3.számú melléklet'!D28</f>
        <v>55500000</v>
      </c>
      <c r="E18" s="179">
        <f>'3.számú melléklet'!E27+'3.számú melléklet'!E28</f>
        <v>55500000</v>
      </c>
    </row>
    <row r="19" spans="1:5" ht="20.100000000000001" customHeight="1" x14ac:dyDescent="0.2">
      <c r="A19" s="26" t="s">
        <v>162</v>
      </c>
      <c r="B19" s="62" t="s">
        <v>163</v>
      </c>
      <c r="C19" s="179"/>
      <c r="D19" s="179"/>
      <c r="E19" s="179"/>
    </row>
    <row r="20" spans="1:5" ht="20.100000000000001" customHeight="1" x14ac:dyDescent="0.2">
      <c r="A20" s="26" t="s">
        <v>208</v>
      </c>
      <c r="B20" s="147" t="s">
        <v>300</v>
      </c>
      <c r="C20" s="179">
        <v>135000000</v>
      </c>
      <c r="D20" s="179">
        <f>'3.számú melléklet'!D30</f>
        <v>145000000</v>
      </c>
      <c r="E20" s="179">
        <f>'3.számú melléklet'!E30</f>
        <v>145000000</v>
      </c>
    </row>
    <row r="21" spans="1:5" ht="20.100000000000001" customHeight="1" x14ac:dyDescent="0.2">
      <c r="A21" s="162" t="s">
        <v>301</v>
      </c>
      <c r="B21" s="62" t="s">
        <v>209</v>
      </c>
      <c r="C21" s="179">
        <v>8000000</v>
      </c>
      <c r="D21" s="179">
        <f>'3.számú melléklet'!D31</f>
        <v>9000000</v>
      </c>
      <c r="E21" s="179">
        <f>'3.számú melléklet'!E31</f>
        <v>9000000</v>
      </c>
    </row>
    <row r="22" spans="1:5" ht="20.100000000000001" customHeight="1" x14ac:dyDescent="0.2">
      <c r="A22" s="162" t="s">
        <v>302</v>
      </c>
      <c r="B22" s="147" t="s">
        <v>303</v>
      </c>
      <c r="C22" s="179">
        <v>155000000</v>
      </c>
      <c r="D22" s="179">
        <f>'3.számú melléklet'!D29</f>
        <v>200000000</v>
      </c>
      <c r="E22" s="179">
        <f>'3.számú melléklet'!E29</f>
        <v>200000000</v>
      </c>
    </row>
    <row r="23" spans="1:5" ht="20.100000000000001" customHeight="1" x14ac:dyDescent="0.2">
      <c r="A23" s="26" t="s">
        <v>189</v>
      </c>
      <c r="B23" s="62" t="s">
        <v>190</v>
      </c>
      <c r="C23" s="179">
        <v>1000000</v>
      </c>
      <c r="D23" s="179">
        <f>'3.számú melléklet'!D32</f>
        <v>500000</v>
      </c>
      <c r="E23" s="179">
        <f>'3.számú melléklet'!E32</f>
        <v>500000</v>
      </c>
    </row>
    <row r="24" spans="1:5" ht="20.100000000000001" customHeight="1" x14ac:dyDescent="0.25">
      <c r="A24" s="248"/>
      <c r="B24" s="253" t="s">
        <v>211</v>
      </c>
      <c r="C24" s="361">
        <f>C18+C20+C21+C22+C23</f>
        <v>360000000</v>
      </c>
      <c r="D24" s="250">
        <f>D18+D20+D21+D22+D23</f>
        <v>410000000</v>
      </c>
      <c r="E24" s="361">
        <f>E18+E20+E21+E22+E23</f>
        <v>410000000</v>
      </c>
    </row>
    <row r="25" spans="1:5" ht="20.100000000000001" customHeight="1" x14ac:dyDescent="0.25">
      <c r="A25" s="254" t="s">
        <v>164</v>
      </c>
      <c r="B25" s="249" t="s">
        <v>56</v>
      </c>
      <c r="C25" s="361">
        <v>80086000</v>
      </c>
      <c r="D25" s="250">
        <f>'3.a.számú melléklet'!N89</f>
        <v>129671855</v>
      </c>
      <c r="E25" s="361">
        <f>'3.a.számú melléklet'!O89</f>
        <v>141337535</v>
      </c>
    </row>
    <row r="26" spans="1:5" ht="20.100000000000001" customHeight="1" x14ac:dyDescent="0.25">
      <c r="A26" s="28" t="s">
        <v>165</v>
      </c>
      <c r="B26" s="64" t="s">
        <v>102</v>
      </c>
      <c r="C26" s="182"/>
      <c r="D26" s="182"/>
      <c r="E26" s="182"/>
    </row>
    <row r="27" spans="1:5" ht="20.100000000000001" customHeight="1" x14ac:dyDescent="0.2">
      <c r="A27" s="26" t="s">
        <v>192</v>
      </c>
      <c r="B27" s="62" t="s">
        <v>193</v>
      </c>
      <c r="C27" s="179"/>
      <c r="D27" s="179">
        <f>'3.a.számú melléklet'!W89</f>
        <v>5000000</v>
      </c>
      <c r="E27" s="179">
        <f>'3.számú melléklet'!E36</f>
        <v>7572520</v>
      </c>
    </row>
    <row r="28" spans="1:5" ht="20.100000000000001" customHeight="1" x14ac:dyDescent="0.2">
      <c r="A28" s="162" t="s">
        <v>305</v>
      </c>
      <c r="B28" s="147" t="s">
        <v>306</v>
      </c>
      <c r="C28" s="179"/>
      <c r="D28" s="179"/>
      <c r="E28" s="179"/>
    </row>
    <row r="29" spans="1:5" ht="20.100000000000001" customHeight="1" x14ac:dyDescent="0.25">
      <c r="A29" s="248"/>
      <c r="B29" s="249" t="s">
        <v>205</v>
      </c>
      <c r="C29" s="361">
        <f>SUM(C27:C28)</f>
        <v>0</v>
      </c>
      <c r="D29" s="250">
        <f>SUM(D27:D28)</f>
        <v>5000000</v>
      </c>
      <c r="E29" s="361">
        <f>SUM(E27:E28)</f>
        <v>7572520</v>
      </c>
    </row>
    <row r="30" spans="1:5" ht="20.100000000000001" customHeight="1" x14ac:dyDescent="0.25">
      <c r="A30" s="28" t="s">
        <v>166</v>
      </c>
      <c r="B30" s="64" t="s">
        <v>167</v>
      </c>
      <c r="C30" s="180"/>
      <c r="D30" s="180"/>
      <c r="E30" s="180"/>
    </row>
    <row r="31" spans="1:5" ht="20.100000000000001" customHeight="1" x14ac:dyDescent="0.2">
      <c r="A31" s="162" t="s">
        <v>307</v>
      </c>
      <c r="B31" s="147" t="s">
        <v>315</v>
      </c>
      <c r="C31" s="179">
        <v>900000</v>
      </c>
      <c r="D31" s="179">
        <f>'3.a.számú melléklet'!P89</f>
        <v>570000</v>
      </c>
      <c r="E31" s="179">
        <f>'3.a.számú melléklet'!Q89</f>
        <v>570000</v>
      </c>
    </row>
    <row r="32" spans="1:5" ht="20.100000000000001" customHeight="1" x14ac:dyDescent="0.2">
      <c r="A32" s="162" t="s">
        <v>308</v>
      </c>
      <c r="B32" s="147" t="s">
        <v>309</v>
      </c>
      <c r="C32" s="179"/>
      <c r="D32" s="179">
        <f>'3.a.számú melléklet'!R89</f>
        <v>10000</v>
      </c>
      <c r="E32" s="179">
        <f>'3.a.számú melléklet'!S89</f>
        <v>5011000</v>
      </c>
    </row>
    <row r="33" spans="1:5" ht="20.100000000000001" customHeight="1" x14ac:dyDescent="0.25">
      <c r="A33" s="248"/>
      <c r="B33" s="249" t="s">
        <v>206</v>
      </c>
      <c r="C33" s="361">
        <f>SUM(C31:C32)</f>
        <v>900000</v>
      </c>
      <c r="D33" s="250">
        <f>SUM(D31:D32)</f>
        <v>580000</v>
      </c>
      <c r="E33" s="361">
        <f>SUM(E31:E32)</f>
        <v>5581000</v>
      </c>
    </row>
    <row r="34" spans="1:5" ht="20.100000000000001" customHeight="1" x14ac:dyDescent="0.25">
      <c r="A34" s="29" t="s">
        <v>168</v>
      </c>
      <c r="B34" s="64" t="s">
        <v>169</v>
      </c>
      <c r="C34" s="180"/>
      <c r="D34" s="180"/>
      <c r="E34" s="180"/>
    </row>
    <row r="35" spans="1:5" ht="20.100000000000001" customHeight="1" x14ac:dyDescent="0.2">
      <c r="A35" s="178" t="s">
        <v>310</v>
      </c>
      <c r="B35" s="149" t="s">
        <v>500</v>
      </c>
      <c r="C35" s="183">
        <v>1500000</v>
      </c>
      <c r="D35" s="183">
        <f>'3.a.számú melléklet'!Y89</f>
        <v>880000</v>
      </c>
      <c r="E35" s="183">
        <f>'3.a.számú melléklet'!Z89</f>
        <v>880000</v>
      </c>
    </row>
    <row r="36" spans="1:5" ht="20.100000000000001" customHeight="1" x14ac:dyDescent="0.2">
      <c r="A36" s="178" t="s">
        <v>311</v>
      </c>
      <c r="B36" s="149" t="s">
        <v>312</v>
      </c>
      <c r="C36" s="183">
        <v>641000</v>
      </c>
      <c r="D36" s="183">
        <f>'3.a.számú melléklet'!AA89</f>
        <v>509844</v>
      </c>
      <c r="E36" s="183">
        <f>'3.a.számú melléklet'!AB89</f>
        <v>816025</v>
      </c>
    </row>
    <row r="37" spans="1:5" ht="20.100000000000001" customHeight="1" x14ac:dyDescent="0.25">
      <c r="A37" s="255"/>
      <c r="B37" s="249" t="s">
        <v>207</v>
      </c>
      <c r="C37" s="256">
        <f>SUM(C35:C36)</f>
        <v>2141000</v>
      </c>
      <c r="D37" s="256">
        <f>SUM(D35:D36)</f>
        <v>1389844</v>
      </c>
      <c r="E37" s="256">
        <f>SUM(E35:E36)</f>
        <v>1696025</v>
      </c>
    </row>
    <row r="38" spans="1:5" ht="20.100000000000001" customHeight="1" x14ac:dyDescent="0.25">
      <c r="A38" s="258" t="s">
        <v>170</v>
      </c>
      <c r="B38" s="259" t="s">
        <v>171</v>
      </c>
      <c r="C38" s="260">
        <f>C13+C24+C25+C33+C37</f>
        <v>903501335</v>
      </c>
      <c r="D38" s="260">
        <f>D13+D16+D24+D25+D29+D33+D37</f>
        <v>896882093</v>
      </c>
      <c r="E38" s="260">
        <f>E13+E16+E24+E25+E29+E33+E37</f>
        <v>970448038</v>
      </c>
    </row>
    <row r="39" spans="1:5" ht="20.100000000000001" customHeight="1" x14ac:dyDescent="0.25">
      <c r="A39" s="254" t="s">
        <v>705</v>
      </c>
      <c r="B39" s="249" t="s">
        <v>706</v>
      </c>
      <c r="C39" s="361">
        <v>77352000</v>
      </c>
      <c r="D39" s="361">
        <f>'3.a.számú melléklet'!AG89+'3.a.számú melléklet'!AI89</f>
        <v>231522907</v>
      </c>
      <c r="E39" s="361">
        <f>'3.a.számú melléklet'!AD89+'3.a.számú melléklet'!AF89+'3.a.számú melléklet'!AH89+'3.a.számú melléklet'!AJ89</f>
        <v>384784046</v>
      </c>
    </row>
    <row r="40" spans="1:5" ht="20.100000000000001" customHeight="1" x14ac:dyDescent="0.25">
      <c r="A40" s="577" t="s">
        <v>210</v>
      </c>
      <c r="B40" s="578"/>
      <c r="C40" s="257">
        <f>C38+C39</f>
        <v>980853335</v>
      </c>
      <c r="D40" s="257">
        <f>D38+D39</f>
        <v>1128405000</v>
      </c>
      <c r="E40" s="257">
        <f>E38+E39</f>
        <v>1355232084</v>
      </c>
    </row>
    <row r="41" spans="1:5" ht="25.5" customHeight="1" x14ac:dyDescent="0.2">
      <c r="A41" s="73" t="s">
        <v>212</v>
      </c>
      <c r="B41" s="131" t="s">
        <v>313</v>
      </c>
      <c r="C41" s="415"/>
      <c r="D41" s="415"/>
      <c r="E41" s="415"/>
    </row>
    <row r="42" spans="1:5" ht="20.100000000000001" customHeight="1" x14ac:dyDescent="0.2">
      <c r="A42" s="99" t="s">
        <v>172</v>
      </c>
      <c r="B42" s="72" t="s">
        <v>213</v>
      </c>
      <c r="C42" s="184"/>
      <c r="D42" s="184"/>
      <c r="E42" s="184"/>
    </row>
    <row r="43" spans="1:5" ht="20.100000000000001" customHeight="1" x14ac:dyDescent="0.2">
      <c r="A43" s="24" t="s">
        <v>173</v>
      </c>
      <c r="B43" s="72" t="s">
        <v>174</v>
      </c>
      <c r="C43" s="184">
        <v>182696815</v>
      </c>
      <c r="D43" s="184">
        <v>193009646</v>
      </c>
      <c r="E43" s="184">
        <v>223977233</v>
      </c>
    </row>
    <row r="44" spans="1:5" ht="20.100000000000001" customHeight="1" x14ac:dyDescent="0.2">
      <c r="A44" s="99" t="s">
        <v>175</v>
      </c>
      <c r="B44" s="72" t="s">
        <v>176</v>
      </c>
      <c r="C44" s="185">
        <v>26961000</v>
      </c>
      <c r="D44" s="185">
        <v>28825275</v>
      </c>
      <c r="E44" s="185">
        <v>28825275</v>
      </c>
    </row>
    <row r="45" spans="1:5" ht="17.25" customHeight="1" x14ac:dyDescent="0.2">
      <c r="A45" s="266"/>
      <c r="B45" s="267" t="s">
        <v>214</v>
      </c>
      <c r="C45" s="268">
        <f>SUM(C43:C44)</f>
        <v>209657815</v>
      </c>
      <c r="D45" s="268">
        <f>'4.számú melléklet'!E83</f>
        <v>221834921</v>
      </c>
      <c r="E45" s="268">
        <f>'4.számú melléklet'!F83</f>
        <v>252802508</v>
      </c>
    </row>
    <row r="46" spans="1:5" ht="20.100000000000001" customHeight="1" x14ac:dyDescent="0.2">
      <c r="A46" s="266" t="s">
        <v>177</v>
      </c>
      <c r="B46" s="267" t="s">
        <v>215</v>
      </c>
      <c r="C46" s="269">
        <v>56398052</v>
      </c>
      <c r="D46" s="269">
        <f>'4.számú melléklet'!G83</f>
        <v>52720046</v>
      </c>
      <c r="E46" s="269">
        <f>'4.számú melléklet'!H83</f>
        <v>56465649</v>
      </c>
    </row>
    <row r="47" spans="1:5" ht="20.100000000000001" customHeight="1" x14ac:dyDescent="0.2">
      <c r="A47" s="270" t="s">
        <v>178</v>
      </c>
      <c r="B47" s="267" t="s">
        <v>179</v>
      </c>
      <c r="C47" s="269">
        <v>414368294</v>
      </c>
      <c r="D47" s="269">
        <f>'4.számú melléklet'!I83</f>
        <v>411780530</v>
      </c>
      <c r="E47" s="269">
        <f>'4.számú melléklet'!J83</f>
        <v>423980750</v>
      </c>
    </row>
    <row r="48" spans="1:5" ht="20.100000000000001" customHeight="1" x14ac:dyDescent="0.2">
      <c r="A48" s="270" t="s">
        <v>180</v>
      </c>
      <c r="B48" s="267" t="s">
        <v>82</v>
      </c>
      <c r="C48" s="269">
        <v>7000000</v>
      </c>
      <c r="D48" s="269">
        <f>'4.számú melléklet'!K83</f>
        <v>8500000</v>
      </c>
      <c r="E48" s="269">
        <f>'4.számú melléklet'!L83</f>
        <v>8500000</v>
      </c>
    </row>
    <row r="49" spans="1:5" ht="20.100000000000001" customHeight="1" x14ac:dyDescent="0.2">
      <c r="A49" s="270" t="s">
        <v>181</v>
      </c>
      <c r="B49" s="267" t="s">
        <v>182</v>
      </c>
      <c r="C49" s="269">
        <v>168539500</v>
      </c>
      <c r="D49" s="269">
        <v>293104000</v>
      </c>
      <c r="E49" s="269">
        <f>'4.számú melléklet'!N83+'4.számú melléklet'!P83+'4.számú melléklet'!R83+'4.számú melléklet'!T83+'4.számú melléklet'!V83</f>
        <v>313761988</v>
      </c>
    </row>
    <row r="50" spans="1:5" ht="20.100000000000001" customHeight="1" x14ac:dyDescent="0.2">
      <c r="A50" s="270"/>
      <c r="B50" s="267" t="s">
        <v>455</v>
      </c>
      <c r="C50" s="269">
        <v>68338000</v>
      </c>
      <c r="D50" s="269">
        <f>'7.számú melléklet '!D34</f>
        <v>204110000</v>
      </c>
      <c r="E50" s="269">
        <f>'4.számú melléklet'!V83</f>
        <v>188239236</v>
      </c>
    </row>
    <row r="51" spans="1:5" ht="20.100000000000001" customHeight="1" x14ac:dyDescent="0.25">
      <c r="A51" s="263"/>
      <c r="B51" s="264" t="s">
        <v>216</v>
      </c>
      <c r="C51" s="265">
        <f>C45+C46+C47+C48+C49</f>
        <v>855963661</v>
      </c>
      <c r="D51" s="265">
        <f>D45+D46+D47+D48+D49</f>
        <v>987939497</v>
      </c>
      <c r="E51" s="265">
        <f>E45+E46+E47+E48+E49</f>
        <v>1055510895</v>
      </c>
    </row>
    <row r="52" spans="1:5" ht="20.100000000000001" customHeight="1" x14ac:dyDescent="0.25">
      <c r="A52" s="261" t="s">
        <v>183</v>
      </c>
      <c r="B52" s="271" t="s">
        <v>184</v>
      </c>
      <c r="C52" s="262">
        <v>86085000</v>
      </c>
      <c r="D52" s="262">
        <v>71467985</v>
      </c>
      <c r="E52" s="262">
        <f>'4.számú melléklet'!Z83</f>
        <v>81156653</v>
      </c>
    </row>
    <row r="53" spans="1:5" ht="20.100000000000001" customHeight="1" x14ac:dyDescent="0.25">
      <c r="A53" s="261" t="s">
        <v>185</v>
      </c>
      <c r="B53" s="271" t="s">
        <v>103</v>
      </c>
      <c r="C53" s="262">
        <v>8585000</v>
      </c>
      <c r="D53" s="262">
        <f>'4.számú melléklet'!AA83</f>
        <v>42494750</v>
      </c>
      <c r="E53" s="262">
        <f>'4.számú melléklet'!AB83</f>
        <v>52061768</v>
      </c>
    </row>
    <row r="54" spans="1:5" ht="20.100000000000001" customHeight="1" x14ac:dyDescent="0.25">
      <c r="A54" s="261" t="s">
        <v>186</v>
      </c>
      <c r="B54" s="271" t="s">
        <v>187</v>
      </c>
      <c r="C54" s="262">
        <v>3905000</v>
      </c>
      <c r="D54" s="262">
        <v>3905000</v>
      </c>
      <c r="E54" s="262">
        <f>'4.számú melléklet'!AD83+'4.számú melléklet'!AF83+'4.számú melléklet'!AH83</f>
        <v>3905000</v>
      </c>
    </row>
    <row r="55" spans="1:5" ht="20.100000000000001" customHeight="1" x14ac:dyDescent="0.25">
      <c r="A55" s="263"/>
      <c r="B55" s="272" t="s">
        <v>217</v>
      </c>
      <c r="C55" s="265">
        <f>C52+C53+C54</f>
        <v>98575000</v>
      </c>
      <c r="D55" s="265">
        <f>D52+D53+D54</f>
        <v>117867735</v>
      </c>
      <c r="E55" s="265">
        <f>E52+E53+E54</f>
        <v>137123421</v>
      </c>
    </row>
    <row r="56" spans="1:5" ht="20.100000000000001" customHeight="1" x14ac:dyDescent="0.25">
      <c r="A56" s="74" t="s">
        <v>394</v>
      </c>
      <c r="B56" s="528" t="s">
        <v>395</v>
      </c>
      <c r="C56" s="529">
        <f>C51+C55</f>
        <v>954538661</v>
      </c>
      <c r="D56" s="529">
        <f>D51+D55</f>
        <v>1105807232</v>
      </c>
      <c r="E56" s="529">
        <f>E51+E55</f>
        <v>1192634316</v>
      </c>
    </row>
    <row r="57" spans="1:5" ht="20.100000000000001" customHeight="1" x14ac:dyDescent="0.25">
      <c r="A57" s="74" t="s">
        <v>218</v>
      </c>
      <c r="B57" s="70" t="s">
        <v>219</v>
      </c>
      <c r="C57" s="186">
        <v>26314674</v>
      </c>
      <c r="D57" s="186">
        <f>'4.számú melléklet'!AI83+'4.számú melléklet'!AK83+'4.számú melléklet'!AM83</f>
        <v>22597768</v>
      </c>
      <c r="E57" s="186">
        <f>'4.számú melléklet'!AJ83+'4.számú melléklet'!AL83+'4.számú melléklet'!AN83</f>
        <v>162597768</v>
      </c>
    </row>
    <row r="58" spans="1:5" ht="20.100000000000001" customHeight="1" x14ac:dyDescent="0.25">
      <c r="A58" s="579" t="s">
        <v>220</v>
      </c>
      <c r="B58" s="580"/>
      <c r="C58" s="187">
        <f>C51+C55+C57</f>
        <v>980853335</v>
      </c>
      <c r="D58" s="187">
        <f>D51+D55+D57</f>
        <v>1128405000</v>
      </c>
      <c r="E58" s="187">
        <f>E51+E55+E57</f>
        <v>1355232084</v>
      </c>
    </row>
    <row r="59" spans="1:5" ht="15" x14ac:dyDescent="0.2">
      <c r="A59" s="12"/>
      <c r="B59" s="12"/>
      <c r="C59" s="12"/>
      <c r="E59" s="568"/>
    </row>
    <row r="60" spans="1:5" ht="14.25" x14ac:dyDescent="0.2">
      <c r="A60" s="27"/>
      <c r="B60" s="27"/>
      <c r="C60" s="27"/>
    </row>
    <row r="61" spans="1:5" ht="14.25" x14ac:dyDescent="0.2">
      <c r="A61" s="27"/>
      <c r="B61" s="27"/>
      <c r="C61" s="27"/>
    </row>
    <row r="62" spans="1:5" ht="14.25" x14ac:dyDescent="0.2">
      <c r="A62" s="27"/>
      <c r="B62" s="27"/>
      <c r="C62" s="27"/>
    </row>
    <row r="63" spans="1:5" ht="14.25" x14ac:dyDescent="0.2">
      <c r="A63" s="27"/>
      <c r="B63" s="27"/>
      <c r="C63" s="27"/>
    </row>
    <row r="64" spans="1:5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  <row r="179" spans="1:3" ht="14.25" x14ac:dyDescent="0.2">
      <c r="A179" s="27"/>
      <c r="B179" s="27"/>
      <c r="C179" s="27"/>
    </row>
    <row r="180" spans="1:3" ht="14.25" x14ac:dyDescent="0.2">
      <c r="A180" s="27"/>
      <c r="B180" s="27"/>
      <c r="C180" s="27"/>
    </row>
    <row r="181" spans="1:3" ht="14.25" x14ac:dyDescent="0.2">
      <c r="A181" s="27"/>
      <c r="B181" s="27"/>
      <c r="C181" s="27"/>
    </row>
  </sheetData>
  <mergeCells count="7">
    <mergeCell ref="E1:E2"/>
    <mergeCell ref="D1:D2"/>
    <mergeCell ref="A40:B40"/>
    <mergeCell ref="A58:B58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4" orientation="portrait" r:id="rId1"/>
  <headerFooter alignWithMargins="0">
    <oddHeader>&amp;C&amp;"Garamond,Félkövér"&amp;14 18/2017. (VI.21.) számú költségvetési rendelethez
&amp;12ZALAKAROS VÁROS ÖNKORMÁNYZATA ÉS KÖLTSÉGVETÉSI SZERVEI
BEVÉTELI ÉS KIADÁSI ELŐIRÁNYZATAINAK ÖSSZESÍTŐJE ROVATONKÉNT   
2017. ÉVBEN&amp;14
&amp;R&amp;A
&amp;P.oldal
forintban</oddHeader>
  </headerFooter>
  <rowBreaks count="1" manualBreakCount="1">
    <brk id="4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84"/>
  <sheetViews>
    <sheetView zoomScaleNormal="100" zoomScaleSheetLayoutView="80" workbookViewId="0">
      <selection activeCell="B81" sqref="B75:B81"/>
    </sheetView>
  </sheetViews>
  <sheetFormatPr defaultRowHeight="12.75" x14ac:dyDescent="0.2"/>
  <cols>
    <col min="1" max="1" width="6.140625" style="20" customWidth="1"/>
    <col min="2" max="2" width="59.28515625" style="20" customWidth="1"/>
    <col min="3" max="3" width="13.7109375" style="20" customWidth="1"/>
    <col min="4" max="5" width="14.28515625" style="20" customWidth="1"/>
    <col min="6" max="7" width="11.28515625" style="20" customWidth="1"/>
    <col min="8" max="8" width="9.7109375" style="20" customWidth="1"/>
    <col min="9" max="16384" width="9.140625" style="20"/>
  </cols>
  <sheetData>
    <row r="2" spans="1:8" ht="15" customHeight="1" x14ac:dyDescent="0.2">
      <c r="A2" s="671" t="s">
        <v>63</v>
      </c>
      <c r="B2" s="668" t="s">
        <v>14</v>
      </c>
      <c r="C2" s="212"/>
      <c r="D2" s="665" t="s">
        <v>777</v>
      </c>
      <c r="E2" s="665" t="s">
        <v>875</v>
      </c>
      <c r="F2" s="665" t="s">
        <v>428</v>
      </c>
      <c r="G2" s="665" t="s">
        <v>465</v>
      </c>
      <c r="H2" s="665" t="s">
        <v>818</v>
      </c>
    </row>
    <row r="3" spans="1:8" ht="15" customHeight="1" x14ac:dyDescent="0.2">
      <c r="A3" s="671"/>
      <c r="B3" s="668"/>
      <c r="C3" s="307" t="s">
        <v>464</v>
      </c>
      <c r="D3" s="666"/>
      <c r="E3" s="666"/>
      <c r="F3" s="666"/>
      <c r="G3" s="666"/>
      <c r="H3" s="666"/>
    </row>
    <row r="4" spans="1:8" ht="15" customHeight="1" x14ac:dyDescent="0.2">
      <c r="A4" s="671"/>
      <c r="B4" s="668"/>
      <c r="C4" s="307" t="s">
        <v>463</v>
      </c>
      <c r="D4" s="666"/>
      <c r="E4" s="666"/>
      <c r="F4" s="666"/>
      <c r="G4" s="666"/>
      <c r="H4" s="666"/>
    </row>
    <row r="5" spans="1:8" ht="15" customHeight="1" x14ac:dyDescent="0.2">
      <c r="A5" s="671"/>
      <c r="B5" s="668"/>
      <c r="C5" s="404"/>
      <c r="D5" s="667"/>
      <c r="E5" s="667"/>
      <c r="F5" s="667"/>
      <c r="G5" s="667"/>
      <c r="H5" s="667"/>
    </row>
    <row r="6" spans="1:8" ht="15" x14ac:dyDescent="0.25">
      <c r="A6" s="22"/>
      <c r="B6" s="91" t="s">
        <v>74</v>
      </c>
      <c r="C6" s="22"/>
      <c r="D6" s="22"/>
      <c r="E6" s="22"/>
      <c r="F6" s="22"/>
      <c r="G6" s="22"/>
      <c r="H6" s="22"/>
    </row>
    <row r="7" spans="1:8" ht="15.75" x14ac:dyDescent="0.25">
      <c r="A7" s="92" t="s">
        <v>37</v>
      </c>
      <c r="B7" s="97" t="s">
        <v>75</v>
      </c>
      <c r="C7" s="22"/>
      <c r="D7" s="22"/>
      <c r="E7" s="22"/>
      <c r="F7" s="22"/>
      <c r="G7" s="22"/>
      <c r="H7" s="22"/>
    </row>
    <row r="8" spans="1:8" ht="15" x14ac:dyDescent="0.25">
      <c r="A8" s="92"/>
      <c r="B8" s="91" t="s">
        <v>94</v>
      </c>
      <c r="C8" s="22"/>
      <c r="D8" s="22"/>
      <c r="E8" s="22"/>
      <c r="F8" s="22"/>
      <c r="G8" s="22"/>
      <c r="H8" s="22"/>
    </row>
    <row r="9" spans="1:8" ht="15" x14ac:dyDescent="0.2">
      <c r="A9" s="413" t="s">
        <v>2</v>
      </c>
      <c r="B9" s="79" t="s">
        <v>782</v>
      </c>
      <c r="C9" s="308">
        <v>21652000</v>
      </c>
      <c r="D9" s="308">
        <v>5080000</v>
      </c>
      <c r="E9" s="308">
        <v>5080000</v>
      </c>
      <c r="F9" s="308"/>
      <c r="G9" s="308"/>
      <c r="H9" s="308"/>
    </row>
    <row r="10" spans="1:8" ht="15" x14ac:dyDescent="0.2">
      <c r="A10" s="413" t="s">
        <v>4</v>
      </c>
      <c r="B10" s="79" t="s">
        <v>778</v>
      </c>
      <c r="C10" s="85"/>
      <c r="D10" s="85">
        <v>3149985</v>
      </c>
      <c r="E10" s="85">
        <v>3149985</v>
      </c>
      <c r="F10" s="308"/>
      <c r="G10" s="308"/>
      <c r="H10" s="308"/>
    </row>
    <row r="11" spans="1:8" ht="15" x14ac:dyDescent="0.2">
      <c r="A11" s="413" t="s">
        <v>5</v>
      </c>
      <c r="B11" s="79" t="s">
        <v>466</v>
      </c>
      <c r="C11" s="308">
        <v>2000000</v>
      </c>
      <c r="D11" s="308"/>
      <c r="E11" s="308">
        <v>900000</v>
      </c>
      <c r="F11" s="308"/>
      <c r="G11" s="308"/>
      <c r="H11" s="308"/>
    </row>
    <row r="12" spans="1:8" ht="15" x14ac:dyDescent="0.2">
      <c r="A12" s="413" t="s">
        <v>6</v>
      </c>
      <c r="B12" s="79" t="s">
        <v>781</v>
      </c>
      <c r="C12" s="85"/>
      <c r="D12" s="85">
        <v>4445000</v>
      </c>
      <c r="E12" s="85">
        <v>4445000</v>
      </c>
      <c r="F12" s="21"/>
      <c r="G12" s="308"/>
      <c r="H12" s="308"/>
    </row>
    <row r="13" spans="1:8" ht="15" x14ac:dyDescent="0.2">
      <c r="A13" s="413" t="s">
        <v>8</v>
      </c>
      <c r="B13" s="79" t="s">
        <v>784</v>
      </c>
      <c r="C13" s="85"/>
      <c r="D13" s="85">
        <v>700000</v>
      </c>
      <c r="E13" s="85">
        <v>700000</v>
      </c>
      <c r="F13" s="21"/>
      <c r="G13" s="308"/>
      <c r="H13" s="308"/>
    </row>
    <row r="14" spans="1:8" ht="15" x14ac:dyDescent="0.2">
      <c r="A14" s="413" t="s">
        <v>22</v>
      </c>
      <c r="B14" s="79" t="s">
        <v>780</v>
      </c>
      <c r="C14" s="310">
        <v>1206000</v>
      </c>
      <c r="D14" s="310">
        <v>730000</v>
      </c>
      <c r="E14" s="310">
        <v>730000</v>
      </c>
      <c r="F14" s="21"/>
      <c r="G14" s="308"/>
      <c r="H14" s="308"/>
    </row>
    <row r="15" spans="1:8" ht="15" x14ac:dyDescent="0.2">
      <c r="A15" s="413" t="s">
        <v>17</v>
      </c>
      <c r="B15" s="79" t="s">
        <v>751</v>
      </c>
      <c r="C15" s="85"/>
      <c r="D15" s="424"/>
      <c r="E15" s="424"/>
      <c r="F15" s="21"/>
      <c r="G15" s="308"/>
      <c r="H15" s="308"/>
    </row>
    <row r="16" spans="1:8" ht="15" x14ac:dyDescent="0.2">
      <c r="A16" s="413" t="s">
        <v>23</v>
      </c>
      <c r="B16" s="79" t="s">
        <v>338</v>
      </c>
      <c r="C16" s="85">
        <v>4990000</v>
      </c>
      <c r="D16" s="85"/>
      <c r="E16" s="85"/>
      <c r="F16" s="21"/>
      <c r="G16" s="308"/>
      <c r="H16" s="308"/>
    </row>
    <row r="17" spans="1:8" ht="15" x14ac:dyDescent="0.2">
      <c r="A17" s="413" t="s">
        <v>18</v>
      </c>
      <c r="B17" s="79" t="s">
        <v>785</v>
      </c>
      <c r="C17" s="85"/>
      <c r="D17" s="85">
        <v>700000</v>
      </c>
      <c r="E17" s="85">
        <v>700000</v>
      </c>
      <c r="F17" s="21"/>
      <c r="G17" s="308"/>
      <c r="H17" s="308"/>
    </row>
    <row r="18" spans="1:8" ht="15" x14ac:dyDescent="0.2">
      <c r="A18" s="413" t="s">
        <v>195</v>
      </c>
      <c r="B18" s="79" t="s">
        <v>467</v>
      </c>
      <c r="C18" s="85">
        <v>510000</v>
      </c>
      <c r="D18" s="85"/>
      <c r="E18" s="85"/>
      <c r="F18" s="21"/>
      <c r="G18" s="308"/>
      <c r="H18" s="308"/>
    </row>
    <row r="19" spans="1:8" ht="15" x14ac:dyDescent="0.2">
      <c r="A19" s="413" t="s">
        <v>38</v>
      </c>
      <c r="B19" s="79" t="s">
        <v>674</v>
      </c>
      <c r="C19" s="85">
        <v>2337000</v>
      </c>
      <c r="D19" s="85"/>
      <c r="E19" s="85"/>
      <c r="F19" s="21"/>
      <c r="G19" s="308"/>
      <c r="H19" s="308"/>
    </row>
    <row r="20" spans="1:8" ht="15" x14ac:dyDescent="0.2">
      <c r="A20" s="413" t="s">
        <v>375</v>
      </c>
      <c r="B20" s="79" t="s">
        <v>468</v>
      </c>
      <c r="C20" s="85">
        <v>813000</v>
      </c>
      <c r="D20" s="85"/>
      <c r="E20" s="85"/>
      <c r="F20" s="21"/>
      <c r="G20" s="308"/>
      <c r="H20" s="308"/>
    </row>
    <row r="21" spans="1:8" ht="15" x14ac:dyDescent="0.2">
      <c r="A21" s="413" t="s">
        <v>376</v>
      </c>
      <c r="B21" s="79" t="s">
        <v>469</v>
      </c>
      <c r="C21" s="85">
        <v>4000000</v>
      </c>
      <c r="D21" s="85"/>
      <c r="E21" s="85"/>
      <c r="F21" s="21"/>
      <c r="G21" s="308"/>
      <c r="H21" s="308"/>
    </row>
    <row r="22" spans="1:8" ht="15" x14ac:dyDescent="0.2">
      <c r="A22" s="413" t="s">
        <v>377</v>
      </c>
      <c r="B22" s="79" t="s">
        <v>671</v>
      </c>
      <c r="C22" s="85">
        <v>10812000</v>
      </c>
      <c r="D22" s="85"/>
      <c r="E22" s="85"/>
      <c r="F22" s="21"/>
      <c r="G22" s="308"/>
      <c r="H22" s="308"/>
    </row>
    <row r="23" spans="1:8" ht="15" x14ac:dyDescent="0.2">
      <c r="A23" s="413" t="s">
        <v>402</v>
      </c>
      <c r="B23" s="79" t="s">
        <v>756</v>
      </c>
      <c r="C23" s="85">
        <v>12065000</v>
      </c>
      <c r="D23" s="85"/>
      <c r="E23" s="85"/>
      <c r="F23" s="21"/>
      <c r="G23" s="308"/>
      <c r="H23" s="308"/>
    </row>
    <row r="24" spans="1:8" ht="15" x14ac:dyDescent="0.2">
      <c r="A24" s="413" t="s">
        <v>403</v>
      </c>
      <c r="B24" s="79" t="s">
        <v>470</v>
      </c>
      <c r="C24" s="85">
        <v>7290000</v>
      </c>
      <c r="D24" s="85"/>
      <c r="E24" s="85"/>
      <c r="F24" s="21"/>
      <c r="G24" s="308"/>
      <c r="H24" s="308"/>
    </row>
    <row r="25" spans="1:8" ht="15" x14ac:dyDescent="0.2">
      <c r="A25" s="413" t="s">
        <v>404</v>
      </c>
      <c r="B25" s="79" t="s">
        <v>802</v>
      </c>
      <c r="C25" s="85">
        <v>16000000</v>
      </c>
      <c r="D25" s="85">
        <v>4000000</v>
      </c>
      <c r="E25" s="85">
        <v>4000000</v>
      </c>
      <c r="F25" s="21"/>
      <c r="G25" s="308"/>
      <c r="H25" s="308"/>
    </row>
    <row r="26" spans="1:8" ht="15" x14ac:dyDescent="0.2">
      <c r="A26" s="413" t="s">
        <v>405</v>
      </c>
      <c r="B26" s="79" t="s">
        <v>471</v>
      </c>
      <c r="C26" s="85">
        <v>406000</v>
      </c>
      <c r="D26" s="85"/>
      <c r="E26" s="85"/>
      <c r="F26" s="21"/>
      <c r="G26" s="308"/>
      <c r="H26" s="308"/>
    </row>
    <row r="27" spans="1:8" ht="15" x14ac:dyDescent="0.2">
      <c r="A27" s="413" t="s">
        <v>412</v>
      </c>
      <c r="B27" s="79" t="s">
        <v>672</v>
      </c>
      <c r="C27" s="85">
        <v>204000</v>
      </c>
      <c r="D27" s="85"/>
      <c r="E27" s="85"/>
      <c r="F27" s="21"/>
      <c r="G27" s="308"/>
      <c r="H27" s="308"/>
    </row>
    <row r="28" spans="1:8" ht="15" x14ac:dyDescent="0.2">
      <c r="A28" s="413" t="s">
        <v>484</v>
      </c>
      <c r="B28" s="79" t="s">
        <v>787</v>
      </c>
      <c r="C28" s="85">
        <v>1000000</v>
      </c>
      <c r="D28" s="85"/>
      <c r="E28" s="85"/>
      <c r="F28" s="21"/>
      <c r="G28" s="308"/>
      <c r="H28" s="308"/>
    </row>
    <row r="29" spans="1:8" ht="15" x14ac:dyDescent="0.2">
      <c r="A29" s="413" t="s">
        <v>738</v>
      </c>
      <c r="B29" s="79" t="s">
        <v>843</v>
      </c>
      <c r="C29" s="85"/>
      <c r="D29" s="85">
        <v>1000000</v>
      </c>
      <c r="E29" s="85">
        <v>1000000</v>
      </c>
      <c r="F29" s="21"/>
      <c r="G29" s="308"/>
      <c r="H29" s="308"/>
    </row>
    <row r="30" spans="1:8" ht="15" x14ac:dyDescent="0.2">
      <c r="A30" s="413" t="s">
        <v>739</v>
      </c>
      <c r="B30" s="79" t="s">
        <v>740</v>
      </c>
      <c r="C30" s="85"/>
      <c r="D30" s="85">
        <v>12500000</v>
      </c>
      <c r="E30" s="85">
        <v>12500000</v>
      </c>
      <c r="F30" s="21"/>
      <c r="G30" s="308"/>
      <c r="H30" s="308"/>
    </row>
    <row r="31" spans="1:8" ht="15" x14ac:dyDescent="0.2">
      <c r="A31" s="413" t="s">
        <v>742</v>
      </c>
      <c r="B31" s="79" t="s">
        <v>804</v>
      </c>
      <c r="C31" s="85"/>
      <c r="D31" s="85">
        <v>500000</v>
      </c>
      <c r="E31" s="85">
        <v>500000</v>
      </c>
      <c r="F31" s="21"/>
      <c r="G31" s="308"/>
      <c r="H31" s="308"/>
    </row>
    <row r="32" spans="1:8" ht="15" x14ac:dyDescent="0.2">
      <c r="A32" s="413" t="s">
        <v>743</v>
      </c>
      <c r="B32" s="79" t="s">
        <v>788</v>
      </c>
      <c r="C32" s="85"/>
      <c r="D32" s="425">
        <v>6096000</v>
      </c>
      <c r="E32" s="425">
        <v>6096000</v>
      </c>
      <c r="F32" s="21"/>
      <c r="G32" s="308"/>
      <c r="H32" s="308"/>
    </row>
    <row r="33" spans="1:8" ht="15" x14ac:dyDescent="0.2">
      <c r="A33" s="413" t="s">
        <v>744</v>
      </c>
      <c r="B33" s="79" t="s">
        <v>809</v>
      </c>
      <c r="C33" s="85"/>
      <c r="D33" s="425">
        <v>600000</v>
      </c>
      <c r="E33" s="425">
        <v>600000</v>
      </c>
      <c r="F33" s="21"/>
      <c r="G33" s="308"/>
      <c r="H33" s="308"/>
    </row>
    <row r="34" spans="1:8" ht="15" x14ac:dyDescent="0.2">
      <c r="A34" s="413" t="s">
        <v>745</v>
      </c>
      <c r="B34" s="79" t="s">
        <v>842</v>
      </c>
      <c r="C34" s="85"/>
      <c r="D34" s="85">
        <v>18000000</v>
      </c>
      <c r="E34" s="85">
        <v>21434057</v>
      </c>
      <c r="F34" s="21"/>
      <c r="G34" s="308"/>
      <c r="H34" s="308"/>
    </row>
    <row r="35" spans="1:8" ht="15" x14ac:dyDescent="0.2">
      <c r="A35" s="413" t="s">
        <v>836</v>
      </c>
      <c r="B35" s="79" t="s">
        <v>837</v>
      </c>
      <c r="C35" s="85"/>
      <c r="D35" s="85">
        <v>6585000</v>
      </c>
      <c r="E35" s="85">
        <v>3150943</v>
      </c>
      <c r="F35" s="21"/>
      <c r="G35" s="308"/>
      <c r="H35" s="308"/>
    </row>
    <row r="36" spans="1:8" ht="15" x14ac:dyDescent="0.2">
      <c r="A36" s="413" t="s">
        <v>840</v>
      </c>
      <c r="B36" s="79" t="s">
        <v>841</v>
      </c>
      <c r="C36" s="85"/>
      <c r="D36" s="85">
        <v>252000</v>
      </c>
      <c r="E36" s="85">
        <v>252000</v>
      </c>
      <c r="F36" s="21"/>
      <c r="G36" s="308"/>
      <c r="H36" s="308"/>
    </row>
    <row r="37" spans="1:8" ht="15" x14ac:dyDescent="0.2">
      <c r="A37" s="413" t="s">
        <v>893</v>
      </c>
      <c r="B37" s="79" t="s">
        <v>898</v>
      </c>
      <c r="C37" s="85"/>
      <c r="D37" s="85"/>
      <c r="E37" s="85">
        <v>360000</v>
      </c>
      <c r="F37" s="21"/>
      <c r="G37" s="308"/>
      <c r="H37" s="308"/>
    </row>
    <row r="38" spans="1:8" ht="15" x14ac:dyDescent="0.2">
      <c r="A38" s="413" t="s">
        <v>894</v>
      </c>
      <c r="B38" s="79" t="s">
        <v>899</v>
      </c>
      <c r="C38" s="85"/>
      <c r="D38" s="85"/>
      <c r="E38" s="85">
        <v>444500</v>
      </c>
      <c r="F38" s="21"/>
      <c r="G38" s="308"/>
      <c r="H38" s="308"/>
    </row>
    <row r="39" spans="1:8" ht="15" x14ac:dyDescent="0.2">
      <c r="A39" s="413" t="s">
        <v>895</v>
      </c>
      <c r="B39" s="79" t="s">
        <v>900</v>
      </c>
      <c r="C39" s="85"/>
      <c r="D39" s="85"/>
      <c r="E39" s="85">
        <v>2100000</v>
      </c>
      <c r="F39" s="21"/>
      <c r="G39" s="308"/>
      <c r="H39" s="308"/>
    </row>
    <row r="40" spans="1:8" ht="15" x14ac:dyDescent="0.2">
      <c r="A40" s="413" t="s">
        <v>896</v>
      </c>
      <c r="B40" s="79" t="s">
        <v>901</v>
      </c>
      <c r="C40" s="85"/>
      <c r="D40" s="85"/>
      <c r="E40" s="85">
        <v>3160268</v>
      </c>
      <c r="F40" s="21"/>
      <c r="G40" s="308"/>
      <c r="H40" s="308"/>
    </row>
    <row r="41" spans="1:8" ht="15" x14ac:dyDescent="0.2">
      <c r="A41" s="413" t="s">
        <v>897</v>
      </c>
      <c r="B41" s="79" t="s">
        <v>902</v>
      </c>
      <c r="C41" s="85"/>
      <c r="D41" s="85"/>
      <c r="E41" s="85">
        <v>723900</v>
      </c>
      <c r="F41" s="21"/>
      <c r="G41" s="308"/>
      <c r="H41" s="308"/>
    </row>
    <row r="42" spans="1:8" ht="15" x14ac:dyDescent="0.2">
      <c r="A42" s="563"/>
      <c r="B42" s="532"/>
      <c r="C42" s="85"/>
      <c r="D42" s="85"/>
      <c r="E42" s="85"/>
      <c r="F42" s="21"/>
      <c r="G42" s="308"/>
      <c r="H42" s="308"/>
    </row>
    <row r="43" spans="1:8" ht="15.75" x14ac:dyDescent="0.25">
      <c r="A43" s="669" t="s">
        <v>95</v>
      </c>
      <c r="B43" s="670"/>
      <c r="C43" s="301">
        <f>SUM(C9:C35)</f>
        <v>85285000</v>
      </c>
      <c r="D43" s="301">
        <f>SUM(D9:D36)</f>
        <v>64337985</v>
      </c>
      <c r="E43" s="301">
        <f>SUM(E9:E42)</f>
        <v>72026653</v>
      </c>
      <c r="F43" s="301">
        <f>SUM(F9:F35)</f>
        <v>0</v>
      </c>
      <c r="G43" s="301">
        <f>SUM(G9:G35)</f>
        <v>0</v>
      </c>
      <c r="H43" s="301">
        <f>SUM(H9:H35)</f>
        <v>0</v>
      </c>
    </row>
    <row r="44" spans="1:8" ht="15" customHeight="1" x14ac:dyDescent="0.25">
      <c r="A44" s="195"/>
      <c r="B44" s="96" t="s">
        <v>98</v>
      </c>
      <c r="C44" s="59"/>
      <c r="D44" s="59"/>
      <c r="E44" s="59"/>
      <c r="F44" s="21"/>
      <c r="G44" s="309"/>
      <c r="H44" s="309"/>
    </row>
    <row r="45" spans="1:8" ht="20.100000000000001" customHeight="1" x14ac:dyDescent="0.2">
      <c r="A45" s="195" t="s">
        <v>2</v>
      </c>
      <c r="B45" s="79" t="s">
        <v>789</v>
      </c>
      <c r="C45" s="59">
        <v>500000</v>
      </c>
      <c r="D45" s="59">
        <v>500000</v>
      </c>
      <c r="E45" s="59">
        <v>1500000</v>
      </c>
      <c r="F45" s="21"/>
      <c r="G45" s="308"/>
      <c r="H45" s="308"/>
    </row>
    <row r="46" spans="1:8" ht="15" x14ac:dyDescent="0.2">
      <c r="A46" s="195" t="s">
        <v>4</v>
      </c>
      <c r="B46" s="79" t="s">
        <v>472</v>
      </c>
      <c r="C46" s="59"/>
      <c r="D46" s="59">
        <v>770000</v>
      </c>
      <c r="E46" s="59">
        <v>1770000</v>
      </c>
      <c r="F46" s="21"/>
      <c r="G46" s="308"/>
      <c r="H46" s="308"/>
    </row>
    <row r="47" spans="1:8" ht="15" x14ac:dyDescent="0.2">
      <c r="A47" s="195" t="s">
        <v>5</v>
      </c>
      <c r="B47" s="79" t="s">
        <v>741</v>
      </c>
      <c r="C47" s="59"/>
      <c r="D47" s="59"/>
      <c r="E47" s="59"/>
      <c r="F47" s="21"/>
      <c r="G47" s="308"/>
      <c r="H47" s="308"/>
    </row>
    <row r="48" spans="1:8" ht="15.75" x14ac:dyDescent="0.25">
      <c r="A48" s="195"/>
      <c r="B48" s="412" t="s">
        <v>339</v>
      </c>
      <c r="C48" s="300">
        <f t="shared" ref="C48:H48" si="0">SUM(C45:C47)</f>
        <v>500000</v>
      </c>
      <c r="D48" s="300">
        <f t="shared" si="0"/>
        <v>1270000</v>
      </c>
      <c r="E48" s="300">
        <f t="shared" ref="E48" si="1">SUM(E45:E47)</f>
        <v>3270000</v>
      </c>
      <c r="F48" s="300">
        <f t="shared" si="0"/>
        <v>0</v>
      </c>
      <c r="G48" s="300">
        <f t="shared" ref="G48" si="2">SUM(G45:G47)</f>
        <v>0</v>
      </c>
      <c r="H48" s="300">
        <f t="shared" si="0"/>
        <v>0</v>
      </c>
    </row>
    <row r="49" spans="1:8" ht="15.75" x14ac:dyDescent="0.25">
      <c r="A49" s="195"/>
      <c r="B49" s="96" t="s">
        <v>473</v>
      </c>
      <c r="C49" s="311"/>
      <c r="D49" s="311"/>
      <c r="E49" s="311"/>
      <c r="F49" s="308"/>
      <c r="G49" s="308"/>
      <c r="H49" s="308"/>
    </row>
    <row r="50" spans="1:8" ht="15" x14ac:dyDescent="0.2">
      <c r="A50" s="195" t="s">
        <v>2</v>
      </c>
      <c r="B50" s="79" t="s">
        <v>792</v>
      </c>
      <c r="C50" s="191">
        <v>300000</v>
      </c>
      <c r="D50" s="191">
        <v>400000</v>
      </c>
      <c r="E50" s="191">
        <v>400000</v>
      </c>
      <c r="F50" s="308"/>
      <c r="G50" s="308"/>
      <c r="H50" s="308"/>
    </row>
    <row r="51" spans="1:8" ht="15" x14ac:dyDescent="0.2">
      <c r="A51" s="195" t="s">
        <v>4</v>
      </c>
      <c r="B51" s="193" t="s">
        <v>793</v>
      </c>
      <c r="C51" s="308"/>
      <c r="D51" s="308">
        <v>910000</v>
      </c>
      <c r="E51" s="308">
        <v>910000</v>
      </c>
      <c r="F51" s="308"/>
      <c r="G51" s="308"/>
      <c r="H51" s="308"/>
    </row>
    <row r="52" spans="1:8" ht="15" x14ac:dyDescent="0.2">
      <c r="A52" s="195"/>
      <c r="B52" s="79" t="s">
        <v>786</v>
      </c>
      <c r="C52" s="308"/>
      <c r="D52" s="308">
        <v>2000000</v>
      </c>
      <c r="E52" s="308">
        <v>2000000</v>
      </c>
      <c r="F52" s="308"/>
      <c r="G52" s="308"/>
      <c r="H52" s="308"/>
    </row>
    <row r="53" spans="1:8" ht="15" x14ac:dyDescent="0.2">
      <c r="A53" s="195" t="s">
        <v>5</v>
      </c>
      <c r="B53" s="193" t="s">
        <v>794</v>
      </c>
      <c r="C53" s="308"/>
      <c r="D53" s="308">
        <v>100000</v>
      </c>
      <c r="E53" s="308">
        <v>100000</v>
      </c>
      <c r="F53" s="308"/>
      <c r="G53" s="308"/>
      <c r="H53" s="308"/>
    </row>
    <row r="54" spans="1:8" ht="15" x14ac:dyDescent="0.2">
      <c r="A54" s="195"/>
      <c r="B54" s="193" t="s">
        <v>797</v>
      </c>
      <c r="C54" s="308"/>
      <c r="D54" s="308">
        <v>130000</v>
      </c>
      <c r="E54" s="308">
        <v>130000</v>
      </c>
      <c r="F54" s="308"/>
      <c r="G54" s="308"/>
      <c r="H54" s="308"/>
    </row>
    <row r="55" spans="1:8" ht="15" x14ac:dyDescent="0.2">
      <c r="A55" s="195"/>
      <c r="B55" s="193" t="s">
        <v>795</v>
      </c>
      <c r="C55" s="308"/>
      <c r="D55" s="308">
        <v>300000</v>
      </c>
      <c r="E55" s="308">
        <v>300000</v>
      </c>
      <c r="F55" s="308"/>
      <c r="G55" s="308"/>
      <c r="H55" s="308"/>
    </row>
    <row r="56" spans="1:8" ht="15" x14ac:dyDescent="0.2">
      <c r="A56" s="195"/>
      <c r="B56" s="193" t="s">
        <v>796</v>
      </c>
      <c r="C56" s="308"/>
      <c r="D56" s="308">
        <v>400000</v>
      </c>
      <c r="E56" s="308">
        <v>400000</v>
      </c>
      <c r="F56" s="308"/>
      <c r="G56" s="308"/>
      <c r="H56" s="308"/>
    </row>
    <row r="57" spans="1:8" ht="15" x14ac:dyDescent="0.2">
      <c r="A57" s="195"/>
      <c r="B57" s="193" t="s">
        <v>798</v>
      </c>
      <c r="C57" s="308"/>
      <c r="D57" s="308">
        <v>960000</v>
      </c>
      <c r="E57" s="308">
        <v>960000</v>
      </c>
      <c r="F57" s="308"/>
      <c r="G57" s="308"/>
      <c r="H57" s="308"/>
    </row>
    <row r="58" spans="1:8" ht="15" x14ac:dyDescent="0.2">
      <c r="A58" s="195"/>
      <c r="B58" s="193" t="s">
        <v>799</v>
      </c>
      <c r="C58" s="308"/>
      <c r="D58" s="308">
        <v>100000</v>
      </c>
      <c r="E58" s="308">
        <v>100000</v>
      </c>
      <c r="F58" s="308"/>
      <c r="G58" s="308"/>
      <c r="H58" s="308"/>
    </row>
    <row r="59" spans="1:8" ht="15" x14ac:dyDescent="0.2">
      <c r="A59" s="195"/>
      <c r="B59" s="193" t="s">
        <v>800</v>
      </c>
      <c r="C59" s="308"/>
      <c r="D59" s="308">
        <v>200000</v>
      </c>
      <c r="E59" s="308">
        <v>200000</v>
      </c>
      <c r="F59" s="308"/>
      <c r="G59" s="308"/>
      <c r="H59" s="308"/>
    </row>
    <row r="60" spans="1:8" ht="15" x14ac:dyDescent="0.2">
      <c r="A60" s="195"/>
      <c r="B60" s="193"/>
      <c r="C60" s="308"/>
      <c r="D60" s="308"/>
      <c r="E60" s="308"/>
      <c r="F60" s="308"/>
      <c r="G60" s="308"/>
      <c r="H60" s="308"/>
    </row>
    <row r="61" spans="1:8" ht="15.75" x14ac:dyDescent="0.25">
      <c r="A61" s="414"/>
      <c r="B61" s="411" t="s">
        <v>746</v>
      </c>
      <c r="C61" s="410">
        <f>SUM(C50:C53)</f>
        <v>300000</v>
      </c>
      <c r="D61" s="410">
        <f>SUM(D50:D60)</f>
        <v>5500000</v>
      </c>
      <c r="E61" s="410">
        <f>SUM(E50:E60)</f>
        <v>5500000</v>
      </c>
      <c r="F61" s="410">
        <f>SUM(F50:F53)</f>
        <v>0</v>
      </c>
      <c r="G61" s="410">
        <f>SUM(G50:G53)</f>
        <v>0</v>
      </c>
      <c r="H61" s="410">
        <f>SUM(H50:H53)</f>
        <v>0</v>
      </c>
    </row>
    <row r="62" spans="1:8" ht="15.75" x14ac:dyDescent="0.25">
      <c r="A62" s="92"/>
      <c r="B62" s="96" t="s">
        <v>450</v>
      </c>
      <c r="C62" s="311"/>
      <c r="D62" s="311"/>
      <c r="E62" s="311"/>
      <c r="F62" s="21"/>
      <c r="G62" s="308"/>
      <c r="H62" s="308"/>
    </row>
    <row r="63" spans="1:8" ht="15" x14ac:dyDescent="0.2">
      <c r="A63" s="195"/>
      <c r="B63" s="193" t="s">
        <v>803</v>
      </c>
      <c r="C63" s="308"/>
      <c r="D63" s="308">
        <v>25000</v>
      </c>
      <c r="E63" s="308">
        <v>25000</v>
      </c>
      <c r="F63" s="21"/>
      <c r="G63" s="308"/>
      <c r="H63" s="308"/>
    </row>
    <row r="64" spans="1:8" ht="15" x14ac:dyDescent="0.2">
      <c r="A64" s="195"/>
      <c r="B64" s="193" t="s">
        <v>791</v>
      </c>
      <c r="C64" s="308"/>
      <c r="D64" s="308">
        <v>25000</v>
      </c>
      <c r="E64" s="308">
        <v>25000</v>
      </c>
      <c r="F64" s="21"/>
      <c r="G64" s="308"/>
      <c r="H64" s="308"/>
    </row>
    <row r="65" spans="1:8" ht="15" x14ac:dyDescent="0.2">
      <c r="A65" s="195"/>
      <c r="B65" s="193" t="s">
        <v>801</v>
      </c>
      <c r="C65" s="308"/>
      <c r="D65" s="308">
        <v>310000</v>
      </c>
      <c r="E65" s="308">
        <v>310000</v>
      </c>
      <c r="F65" s="21"/>
      <c r="G65" s="308"/>
      <c r="H65" s="308"/>
    </row>
    <row r="66" spans="1:8" ht="15" x14ac:dyDescent="0.2">
      <c r="A66" s="195"/>
      <c r="B66" s="193"/>
      <c r="C66" s="308"/>
      <c r="D66" s="308"/>
      <c r="E66" s="308"/>
      <c r="F66" s="21"/>
      <c r="G66" s="308"/>
      <c r="H66" s="308"/>
    </row>
    <row r="67" spans="1:8" ht="15.75" x14ac:dyDescent="0.25">
      <c r="A67" s="195"/>
      <c r="B67" s="411" t="s">
        <v>747</v>
      </c>
      <c r="C67" s="410">
        <f t="shared" ref="C67:H67" si="3">SUM(C63:C66)</f>
        <v>0</v>
      </c>
      <c r="D67" s="410">
        <f t="shared" si="3"/>
        <v>360000</v>
      </c>
      <c r="E67" s="410">
        <f t="shared" si="3"/>
        <v>360000</v>
      </c>
      <c r="F67" s="410">
        <f t="shared" si="3"/>
        <v>0</v>
      </c>
      <c r="G67" s="410">
        <f t="shared" si="3"/>
        <v>0</v>
      </c>
      <c r="H67" s="410">
        <f t="shared" si="3"/>
        <v>0</v>
      </c>
    </row>
    <row r="68" spans="1:8" ht="15.75" x14ac:dyDescent="0.25">
      <c r="A68" s="417"/>
      <c r="B68" s="412" t="s">
        <v>80</v>
      </c>
      <c r="C68" s="300">
        <f t="shared" ref="C68:H68" si="4">C43+C48+C61+C67</f>
        <v>86085000</v>
      </c>
      <c r="D68" s="300">
        <f t="shared" si="4"/>
        <v>71467985</v>
      </c>
      <c r="E68" s="300">
        <f t="shared" si="4"/>
        <v>81156653</v>
      </c>
      <c r="F68" s="300">
        <f t="shared" si="4"/>
        <v>0</v>
      </c>
      <c r="G68" s="300">
        <f t="shared" si="4"/>
        <v>0</v>
      </c>
      <c r="H68" s="300">
        <f t="shared" si="4"/>
        <v>0</v>
      </c>
    </row>
    <row r="69" spans="1:8" ht="20.25" customHeight="1" x14ac:dyDescent="0.25">
      <c r="A69" s="92" t="s">
        <v>332</v>
      </c>
      <c r="B69" s="192" t="s">
        <v>103</v>
      </c>
      <c r="C69" s="191"/>
      <c r="D69" s="191"/>
      <c r="E69" s="191"/>
      <c r="F69" s="21"/>
      <c r="G69" s="309"/>
      <c r="H69" s="309"/>
    </row>
    <row r="70" spans="1:8" ht="18" customHeight="1" x14ac:dyDescent="0.25">
      <c r="A70" s="195"/>
      <c r="B70" s="96" t="s">
        <v>333</v>
      </c>
      <c r="C70" s="191"/>
      <c r="D70" s="191"/>
      <c r="E70" s="191"/>
      <c r="F70" s="21"/>
      <c r="G70" s="309"/>
      <c r="H70" s="309"/>
    </row>
    <row r="71" spans="1:8" ht="16.5" customHeight="1" x14ac:dyDescent="0.2">
      <c r="A71" s="195" t="s">
        <v>2</v>
      </c>
      <c r="B71" s="193" t="s">
        <v>826</v>
      </c>
      <c r="C71" s="191"/>
      <c r="D71" s="191">
        <v>3500000</v>
      </c>
      <c r="E71" s="191">
        <v>3500000</v>
      </c>
      <c r="F71" s="21"/>
      <c r="G71" s="309"/>
      <c r="H71" s="309"/>
    </row>
    <row r="72" spans="1:8" ht="16.5" customHeight="1" x14ac:dyDescent="0.2">
      <c r="A72" s="195" t="s">
        <v>11</v>
      </c>
      <c r="B72" s="79" t="s">
        <v>474</v>
      </c>
      <c r="C72" s="191">
        <v>5000000</v>
      </c>
      <c r="D72" s="191">
        <v>5000000</v>
      </c>
      <c r="E72" s="191"/>
      <c r="F72" s="21"/>
      <c r="G72" s="309"/>
      <c r="H72" s="309"/>
    </row>
    <row r="73" spans="1:8" ht="16.5" customHeight="1" x14ac:dyDescent="0.2">
      <c r="A73" s="195" t="s">
        <v>12</v>
      </c>
      <c r="B73" s="79" t="s">
        <v>673</v>
      </c>
      <c r="C73" s="191">
        <v>3000000</v>
      </c>
      <c r="D73" s="191"/>
      <c r="E73" s="191"/>
      <c r="F73" s="21"/>
      <c r="G73" s="309"/>
      <c r="H73" s="309"/>
    </row>
    <row r="74" spans="1:8" ht="16.5" customHeight="1" x14ac:dyDescent="0.2">
      <c r="A74" s="195" t="s">
        <v>7</v>
      </c>
      <c r="B74" s="79" t="s">
        <v>475</v>
      </c>
      <c r="C74" s="191">
        <v>585000</v>
      </c>
      <c r="D74" s="191">
        <v>584750</v>
      </c>
      <c r="E74" s="191">
        <v>584750</v>
      </c>
      <c r="F74" s="21"/>
      <c r="G74" s="309"/>
      <c r="H74" s="309"/>
    </row>
    <row r="75" spans="1:8" ht="16.5" customHeight="1" x14ac:dyDescent="0.2">
      <c r="A75" s="195" t="s">
        <v>22</v>
      </c>
      <c r="B75" s="79" t="s">
        <v>748</v>
      </c>
      <c r="C75" s="191"/>
      <c r="D75" s="191">
        <v>5000000</v>
      </c>
      <c r="E75" s="191">
        <v>5000000</v>
      </c>
      <c r="F75" s="21"/>
      <c r="G75" s="309"/>
      <c r="H75" s="309"/>
    </row>
    <row r="76" spans="1:8" ht="16.5" customHeight="1" x14ac:dyDescent="0.2">
      <c r="A76" s="195" t="s">
        <v>17</v>
      </c>
      <c r="B76" s="79" t="s">
        <v>805</v>
      </c>
      <c r="C76" s="191"/>
      <c r="D76" s="191">
        <v>7000000</v>
      </c>
      <c r="E76" s="191">
        <v>7000000</v>
      </c>
      <c r="F76" s="21"/>
      <c r="G76" s="309"/>
      <c r="H76" s="309"/>
    </row>
    <row r="77" spans="1:8" ht="16.5" customHeight="1" x14ac:dyDescent="0.2">
      <c r="A77" s="195" t="s">
        <v>23</v>
      </c>
      <c r="B77" s="79" t="s">
        <v>808</v>
      </c>
      <c r="C77" s="191"/>
      <c r="D77" s="191">
        <v>5000000</v>
      </c>
      <c r="E77" s="191">
        <v>5000000</v>
      </c>
      <c r="F77" s="21"/>
      <c r="G77" s="309"/>
      <c r="H77" s="309"/>
    </row>
    <row r="78" spans="1:8" ht="16.5" customHeight="1" x14ac:dyDescent="0.2">
      <c r="A78" s="195" t="s">
        <v>337</v>
      </c>
      <c r="B78" s="79" t="s">
        <v>815</v>
      </c>
      <c r="C78" s="191"/>
      <c r="D78" s="191">
        <v>5000000</v>
      </c>
      <c r="E78" s="191">
        <v>5000000</v>
      </c>
      <c r="F78" s="21"/>
      <c r="G78" s="309"/>
      <c r="H78" s="309"/>
    </row>
    <row r="79" spans="1:8" ht="15" x14ac:dyDescent="0.2">
      <c r="A79" s="195" t="s">
        <v>18</v>
      </c>
      <c r="B79" s="79" t="s">
        <v>839</v>
      </c>
      <c r="C79" s="191"/>
      <c r="D79" s="191">
        <v>11410000</v>
      </c>
      <c r="E79" s="191">
        <v>11410000</v>
      </c>
      <c r="F79" s="21"/>
      <c r="G79" s="309"/>
      <c r="H79" s="309"/>
    </row>
    <row r="80" spans="1:8" ht="15" x14ac:dyDescent="0.2">
      <c r="A80" s="195" t="s">
        <v>195</v>
      </c>
      <c r="B80" s="79" t="s">
        <v>906</v>
      </c>
      <c r="C80" s="191"/>
      <c r="D80" s="191"/>
      <c r="E80" s="191">
        <v>2857500</v>
      </c>
      <c r="F80" s="21"/>
      <c r="G80" s="309"/>
      <c r="H80" s="309"/>
    </row>
    <row r="81" spans="1:8" ht="15" x14ac:dyDescent="0.2">
      <c r="A81" s="195" t="s">
        <v>38</v>
      </c>
      <c r="B81" s="79" t="s">
        <v>903</v>
      </c>
      <c r="C81" s="191"/>
      <c r="D81" s="191"/>
      <c r="E81" s="191">
        <v>2450592</v>
      </c>
      <c r="F81" s="21"/>
      <c r="G81" s="309"/>
      <c r="H81" s="309"/>
    </row>
    <row r="82" spans="1:8" ht="15" x14ac:dyDescent="0.2">
      <c r="A82" s="195" t="s">
        <v>375</v>
      </c>
      <c r="B82" s="79" t="s">
        <v>904</v>
      </c>
      <c r="C82" s="191"/>
      <c r="D82" s="191"/>
      <c r="E82" s="191">
        <v>9258926</v>
      </c>
      <c r="F82" s="21"/>
      <c r="G82" s="309"/>
      <c r="H82" s="309"/>
    </row>
    <row r="83" spans="1:8" ht="20.100000000000001" customHeight="1" x14ac:dyDescent="0.25">
      <c r="A83" s="418"/>
      <c r="B83" s="412" t="s">
        <v>341</v>
      </c>
      <c r="C83" s="300">
        <f>SUM(C71:C82)</f>
        <v>8585000</v>
      </c>
      <c r="D83" s="300">
        <f>SUM(D71:D82)</f>
        <v>42494750</v>
      </c>
      <c r="E83" s="300">
        <f>SUM(E71:E82)</f>
        <v>52061768</v>
      </c>
      <c r="F83" s="300">
        <f t="shared" ref="F83:H83" si="5">SUM(F71:F79)</f>
        <v>0</v>
      </c>
      <c r="G83" s="300">
        <f t="shared" ref="G83" si="6">SUM(G71:G79)</f>
        <v>0</v>
      </c>
      <c r="H83" s="300">
        <f t="shared" si="5"/>
        <v>0</v>
      </c>
    </row>
    <row r="84" spans="1:8" ht="16.5" customHeight="1" x14ac:dyDescent="0.25">
      <c r="A84" s="418"/>
      <c r="B84" s="412" t="s">
        <v>340</v>
      </c>
      <c r="C84" s="300">
        <f>C68+C83</f>
        <v>94670000</v>
      </c>
      <c r="D84" s="300">
        <f>D68+D83</f>
        <v>113962735</v>
      </c>
      <c r="E84" s="300">
        <f>E68+E83</f>
        <v>133218421</v>
      </c>
      <c r="F84" s="300">
        <f t="shared" ref="F84:H84" si="7">F68+F83</f>
        <v>0</v>
      </c>
      <c r="G84" s="300">
        <f t="shared" ref="G84" si="8">G68+G83</f>
        <v>0</v>
      </c>
      <c r="H84" s="300">
        <f t="shared" si="7"/>
        <v>0</v>
      </c>
    </row>
  </sheetData>
  <mergeCells count="8">
    <mergeCell ref="H2:H5"/>
    <mergeCell ref="B2:B5"/>
    <mergeCell ref="A43:B43"/>
    <mergeCell ref="A2:A5"/>
    <mergeCell ref="D2:D5"/>
    <mergeCell ref="F2:F5"/>
    <mergeCell ref="G2:G5"/>
    <mergeCell ref="E2:E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64" fitToHeight="0" orientation="portrait" horizontalDpi="4294967294" r:id="rId1"/>
  <headerFooter alignWithMargins="0">
    <oddHeader xml:space="preserve">&amp;C&amp;"Arial CE,Félkövér" 18/2017. (VI.21.)  számú költségvetési rendelethez 
ZALAKAROS VÁROS ÖNKORMÁNYZATÁNAK ÉS KÖLTSÉGVETÉSI SZERVEI 
2017.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view="pageLayout" zoomScaleNormal="100" workbookViewId="0">
      <selection activeCell="E14" sqref="E14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5.28515625" style="14" customWidth="1"/>
    <col min="4" max="4" width="18.140625" style="14" customWidth="1"/>
    <col min="5" max="5" width="13.28515625" style="14" customWidth="1"/>
    <col min="6" max="6" width="11.28515625" style="14" customWidth="1"/>
    <col min="7" max="8" width="14.7109375" style="14" customWidth="1"/>
    <col min="9" max="9" width="13.28515625" style="14" customWidth="1"/>
    <col min="10" max="10" width="13.85546875" style="14" customWidth="1"/>
    <col min="11" max="16384" width="9.140625" style="14"/>
  </cols>
  <sheetData>
    <row r="1" spans="1:10" ht="24.95" customHeight="1" x14ac:dyDescent="0.25">
      <c r="B1" s="527" t="s">
        <v>833</v>
      </c>
    </row>
    <row r="2" spans="1:10" x14ac:dyDescent="0.2">
      <c r="A2" s="13"/>
      <c r="B2" s="13"/>
      <c r="C2" s="13"/>
      <c r="D2" s="13"/>
      <c r="E2" s="672" t="s">
        <v>699</v>
      </c>
      <c r="F2" s="672"/>
      <c r="G2" s="672"/>
      <c r="H2" s="672"/>
      <c r="I2" s="672"/>
      <c r="J2" s="672"/>
    </row>
    <row r="3" spans="1:10" ht="15" customHeight="1" x14ac:dyDescent="0.2">
      <c r="A3" s="673" t="s">
        <v>63</v>
      </c>
      <c r="B3" s="676" t="s">
        <v>96</v>
      </c>
      <c r="C3" s="677" t="s">
        <v>278</v>
      </c>
      <c r="D3" s="678"/>
      <c r="E3" s="678"/>
      <c r="F3" s="679"/>
      <c r="G3" s="677" t="s">
        <v>66</v>
      </c>
      <c r="H3" s="678"/>
      <c r="I3" s="678"/>
      <c r="J3" s="679"/>
    </row>
    <row r="4" spans="1:10" ht="15" customHeight="1" x14ac:dyDescent="0.2">
      <c r="A4" s="674"/>
      <c r="B4" s="674"/>
      <c r="C4" s="674" t="s">
        <v>78</v>
      </c>
      <c r="D4" s="674" t="s">
        <v>353</v>
      </c>
      <c r="E4" s="674" t="s">
        <v>486</v>
      </c>
      <c r="F4" s="674" t="s">
        <v>831</v>
      </c>
      <c r="G4" s="674" t="s">
        <v>13</v>
      </c>
      <c r="H4" s="81" t="s">
        <v>198</v>
      </c>
      <c r="I4" s="674" t="s">
        <v>487</v>
      </c>
      <c r="J4" s="674" t="s">
        <v>832</v>
      </c>
    </row>
    <row r="5" spans="1:10" ht="15" customHeight="1" x14ac:dyDescent="0.2">
      <c r="A5" s="674"/>
      <c r="B5" s="674"/>
      <c r="C5" s="674"/>
      <c r="D5" s="674"/>
      <c r="E5" s="674"/>
      <c r="F5" s="674"/>
      <c r="G5" s="674"/>
      <c r="H5" s="81" t="s">
        <v>197</v>
      </c>
      <c r="I5" s="674"/>
      <c r="J5" s="674"/>
    </row>
    <row r="6" spans="1:10" ht="15" customHeight="1" x14ac:dyDescent="0.2">
      <c r="A6" s="675"/>
      <c r="B6" s="675"/>
      <c r="C6" s="675"/>
      <c r="D6" s="675"/>
      <c r="E6" s="675"/>
      <c r="F6" s="675"/>
      <c r="G6" s="675"/>
      <c r="H6" s="82" t="s">
        <v>199</v>
      </c>
      <c r="I6" s="675"/>
      <c r="J6" s="675"/>
    </row>
    <row r="7" spans="1:10" ht="39.950000000000003" customHeight="1" x14ac:dyDescent="0.2">
      <c r="A7" s="522" t="s">
        <v>2</v>
      </c>
      <c r="B7" s="93" t="s">
        <v>485</v>
      </c>
      <c r="C7" s="321">
        <v>445786000</v>
      </c>
      <c r="D7" s="321">
        <v>427423000</v>
      </c>
      <c r="E7" s="322">
        <v>18363000</v>
      </c>
      <c r="F7" s="322">
        <v>0</v>
      </c>
      <c r="G7" s="322">
        <v>496408000</v>
      </c>
      <c r="H7" s="322">
        <v>496408000</v>
      </c>
      <c r="I7" s="322">
        <v>0</v>
      </c>
      <c r="J7" s="322">
        <v>0</v>
      </c>
    </row>
    <row r="8" spans="1:10" ht="39.950000000000003" customHeight="1" x14ac:dyDescent="0.25">
      <c r="A8" s="16"/>
      <c r="B8" s="100" t="s">
        <v>83</v>
      </c>
      <c r="C8" s="94">
        <f>SUM(C7)</f>
        <v>445786000</v>
      </c>
      <c r="D8" s="94">
        <f>D7</f>
        <v>427423000</v>
      </c>
      <c r="E8" s="94">
        <f>E7</f>
        <v>18363000</v>
      </c>
      <c r="F8" s="94">
        <f>F7</f>
        <v>0</v>
      </c>
      <c r="G8" s="51">
        <f>SUM(G7)</f>
        <v>496408000</v>
      </c>
      <c r="H8" s="94">
        <f>H7</f>
        <v>496408000</v>
      </c>
      <c r="I8" s="94">
        <v>0</v>
      </c>
      <c r="J8" s="94">
        <f>J7</f>
        <v>0</v>
      </c>
    </row>
    <row r="9" spans="1:10" ht="39.950000000000003" customHeight="1" x14ac:dyDescent="0.2">
      <c r="B9" s="171"/>
      <c r="C9" s="171"/>
      <c r="D9" s="171"/>
      <c r="E9" s="171"/>
      <c r="F9" s="171"/>
      <c r="G9" s="523"/>
      <c r="H9" s="171"/>
    </row>
    <row r="10" spans="1:10" ht="39.950000000000003" customHeight="1" x14ac:dyDescent="0.2"/>
    <row r="41" spans="11:11" x14ac:dyDescent="0.2">
      <c r="K41" s="15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CE,Félkövér"18/2017. (VI.21.)számú költségvetési rendelethez
ZALAKAROS VÁROS ÖNKORMÁNYZAT 
2017.ÉVI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5"/>
  <sheetViews>
    <sheetView zoomScale="80" zoomScaleNormal="80" zoomScaleSheetLayoutView="80" zoomScalePageLayoutView="80" workbookViewId="0">
      <selection activeCell="N38" sqref="N38"/>
    </sheetView>
  </sheetViews>
  <sheetFormatPr defaultRowHeight="12.75" x14ac:dyDescent="0.2"/>
  <cols>
    <col min="1" max="1" width="6.140625" style="18" customWidth="1"/>
    <col min="2" max="2" width="41.7109375" style="18" customWidth="1"/>
    <col min="3" max="3" width="0.28515625" style="18" hidden="1" customWidth="1"/>
    <col min="4" max="5" width="23.28515625" style="18" customWidth="1"/>
    <col min="6" max="6" width="21" style="18" customWidth="1"/>
    <col min="7" max="16384" width="9.140625" style="18"/>
  </cols>
  <sheetData>
    <row r="1" spans="1:6" ht="12.75" customHeight="1" x14ac:dyDescent="0.2">
      <c r="A1" s="19"/>
      <c r="B1" s="19"/>
      <c r="C1" s="19"/>
      <c r="D1" s="19"/>
      <c r="E1" s="19"/>
    </row>
    <row r="2" spans="1:6" ht="13.5" thickBot="1" x14ac:dyDescent="0.25">
      <c r="A2" s="17"/>
      <c r="B2" s="17"/>
      <c r="C2" s="17"/>
      <c r="D2" s="214"/>
      <c r="E2" s="214"/>
    </row>
    <row r="3" spans="1:6" ht="15.75" customHeight="1" thickBot="1" x14ac:dyDescent="0.25">
      <c r="A3" s="680" t="s">
        <v>21</v>
      </c>
      <c r="B3" s="681" t="s">
        <v>25</v>
      </c>
      <c r="C3" s="681"/>
      <c r="D3" s="682" t="s">
        <v>779</v>
      </c>
      <c r="E3" s="682" t="s">
        <v>845</v>
      </c>
      <c r="F3" s="685" t="s">
        <v>26</v>
      </c>
    </row>
    <row r="4" spans="1:6" ht="15.75" customHeight="1" thickBot="1" x14ac:dyDescent="0.25">
      <c r="A4" s="680"/>
      <c r="B4" s="681"/>
      <c r="C4" s="681"/>
      <c r="D4" s="683"/>
      <c r="E4" s="683"/>
      <c r="F4" s="686"/>
    </row>
    <row r="5" spans="1:6" ht="15.75" customHeight="1" thickBot="1" x14ac:dyDescent="0.25">
      <c r="A5" s="680"/>
      <c r="B5" s="681"/>
      <c r="C5" s="681"/>
      <c r="D5" s="683"/>
      <c r="E5" s="683"/>
      <c r="F5" s="686"/>
    </row>
    <row r="6" spans="1:6" ht="15.75" customHeight="1" thickBot="1" x14ac:dyDescent="0.25">
      <c r="A6" s="680"/>
      <c r="B6" s="681"/>
      <c r="C6" s="681"/>
      <c r="D6" s="684"/>
      <c r="E6" s="684"/>
      <c r="F6" s="687"/>
    </row>
    <row r="7" spans="1:6" ht="28.35" customHeight="1" x14ac:dyDescent="0.25">
      <c r="A7" s="153" t="s">
        <v>19</v>
      </c>
      <c r="B7" s="154" t="s">
        <v>381</v>
      </c>
      <c r="C7" s="155"/>
      <c r="D7" s="210"/>
      <c r="E7" s="210"/>
      <c r="F7" s="152"/>
    </row>
    <row r="8" spans="1:6" ht="28.35" customHeight="1" x14ac:dyDescent="0.25">
      <c r="A8" s="153" t="s">
        <v>385</v>
      </c>
      <c r="B8" s="154" t="s">
        <v>382</v>
      </c>
      <c r="C8" s="155"/>
      <c r="D8" s="210"/>
      <c r="E8" s="210"/>
      <c r="F8" s="152"/>
    </row>
    <row r="9" spans="1:6" ht="28.35" customHeight="1" x14ac:dyDescent="0.2">
      <c r="A9" s="47" t="s">
        <v>3</v>
      </c>
      <c r="B9" s="224" t="s">
        <v>283</v>
      </c>
      <c r="C9" s="225"/>
      <c r="D9" s="226">
        <v>5000000</v>
      </c>
      <c r="E9" s="226"/>
      <c r="F9" s="227" t="s">
        <v>70</v>
      </c>
    </row>
    <row r="10" spans="1:6" ht="28.35" customHeight="1" x14ac:dyDescent="0.2">
      <c r="A10" s="47" t="s">
        <v>10</v>
      </c>
      <c r="B10" s="224" t="s">
        <v>81</v>
      </c>
      <c r="C10" s="225"/>
      <c r="D10" s="226">
        <v>10000000</v>
      </c>
      <c r="E10" s="226"/>
      <c r="F10" s="227" t="s">
        <v>70</v>
      </c>
    </row>
    <row r="11" spans="1:6" ht="28.35" customHeight="1" x14ac:dyDescent="0.2">
      <c r="A11" s="47" t="s">
        <v>11</v>
      </c>
      <c r="B11" s="228" t="s">
        <v>79</v>
      </c>
      <c r="C11" s="225"/>
      <c r="D11" s="226">
        <v>400000</v>
      </c>
      <c r="E11" s="226">
        <v>400000</v>
      </c>
      <c r="F11" s="227" t="s">
        <v>70</v>
      </c>
    </row>
    <row r="12" spans="1:6" ht="28.35" customHeight="1" x14ac:dyDescent="0.2">
      <c r="A12" s="47" t="s">
        <v>6</v>
      </c>
      <c r="B12" s="228" t="s">
        <v>331</v>
      </c>
      <c r="C12" s="225"/>
      <c r="D12" s="226">
        <v>2000000</v>
      </c>
      <c r="E12" s="226">
        <v>1640000</v>
      </c>
      <c r="F12" s="229" t="s">
        <v>70</v>
      </c>
    </row>
    <row r="13" spans="1:6" ht="26.25" customHeight="1" x14ac:dyDescent="0.2">
      <c r="A13" s="47" t="s">
        <v>8</v>
      </c>
      <c r="B13" s="228" t="s">
        <v>388</v>
      </c>
      <c r="C13" s="225"/>
      <c r="D13" s="226">
        <v>2000000</v>
      </c>
      <c r="E13" s="226">
        <v>2000000</v>
      </c>
      <c r="F13" s="227" t="s">
        <v>70</v>
      </c>
    </row>
    <row r="14" spans="1:6" ht="28.35" customHeight="1" x14ac:dyDescent="0.2">
      <c r="A14" s="47" t="s">
        <v>22</v>
      </c>
      <c r="B14" s="228" t="s">
        <v>790</v>
      </c>
      <c r="C14" s="225"/>
      <c r="D14" s="226">
        <v>10000000</v>
      </c>
      <c r="E14" s="574">
        <v>10000000</v>
      </c>
      <c r="F14" s="227" t="s">
        <v>70</v>
      </c>
    </row>
    <row r="15" spans="1:6" ht="27.75" customHeight="1" x14ac:dyDescent="0.2">
      <c r="A15" s="47" t="s">
        <v>22</v>
      </c>
      <c r="B15" s="228" t="s">
        <v>844</v>
      </c>
      <c r="C15" s="225"/>
      <c r="D15" s="226">
        <v>10000000</v>
      </c>
      <c r="E15" s="226">
        <v>6800000</v>
      </c>
      <c r="F15" s="227" t="s">
        <v>70</v>
      </c>
    </row>
    <row r="16" spans="1:6" ht="27.75" customHeight="1" x14ac:dyDescent="0.2">
      <c r="A16" s="47" t="s">
        <v>23</v>
      </c>
      <c r="B16" s="223" t="s">
        <v>750</v>
      </c>
      <c r="C16" s="225"/>
      <c r="D16" s="226">
        <v>15875000</v>
      </c>
      <c r="E16" s="226">
        <v>15875000</v>
      </c>
      <c r="F16" s="229" t="s">
        <v>70</v>
      </c>
    </row>
    <row r="17" spans="1:6" ht="27.75" customHeight="1" x14ac:dyDescent="0.2">
      <c r="A17" s="47" t="s">
        <v>337</v>
      </c>
      <c r="B17" s="223" t="s">
        <v>752</v>
      </c>
      <c r="C17" s="225"/>
      <c r="D17" s="226">
        <v>3683000</v>
      </c>
      <c r="E17" s="226">
        <v>3683000</v>
      </c>
      <c r="F17" s="229" t="s">
        <v>70</v>
      </c>
    </row>
    <row r="18" spans="1:6" ht="28.35" customHeight="1" x14ac:dyDescent="0.2">
      <c r="A18" s="98"/>
      <c r="B18" s="231" t="s">
        <v>383</v>
      </c>
      <c r="C18" s="225"/>
      <c r="D18" s="232">
        <f>SUM(D9:D17)</f>
        <v>58958000</v>
      </c>
      <c r="E18" s="232">
        <f>SUM(E9:E17)</f>
        <v>40398000</v>
      </c>
      <c r="F18" s="229"/>
    </row>
    <row r="19" spans="1:6" ht="28.35" customHeight="1" x14ac:dyDescent="0.25">
      <c r="A19" s="211" t="s">
        <v>386</v>
      </c>
      <c r="B19" s="233" t="s">
        <v>384</v>
      </c>
      <c r="C19" s="225"/>
      <c r="D19" s="226"/>
      <c r="E19" s="226"/>
      <c r="F19" s="229"/>
    </row>
    <row r="20" spans="1:6" ht="28.35" customHeight="1" x14ac:dyDescent="0.2">
      <c r="A20" s="47" t="s">
        <v>2</v>
      </c>
      <c r="B20" s="228" t="s">
        <v>330</v>
      </c>
      <c r="C20" s="225"/>
      <c r="D20" s="226">
        <v>15000000</v>
      </c>
      <c r="E20" s="226">
        <v>14100000</v>
      </c>
      <c r="F20" s="229" t="s">
        <v>70</v>
      </c>
    </row>
    <row r="21" spans="1:6" ht="28.35" customHeight="1" x14ac:dyDescent="0.2">
      <c r="A21" s="47" t="s">
        <v>4</v>
      </c>
      <c r="B21" s="228" t="s">
        <v>806</v>
      </c>
      <c r="C21" s="225"/>
      <c r="D21" s="226">
        <v>10000000</v>
      </c>
      <c r="E21" s="226">
        <v>10000000</v>
      </c>
      <c r="F21" s="227" t="s">
        <v>70</v>
      </c>
    </row>
    <row r="22" spans="1:6" ht="28.35" customHeight="1" x14ac:dyDescent="0.2">
      <c r="A22" s="47" t="s">
        <v>5</v>
      </c>
      <c r="B22" s="228" t="s">
        <v>73</v>
      </c>
      <c r="C22" s="225"/>
      <c r="D22" s="226">
        <v>400000</v>
      </c>
      <c r="E22" s="226">
        <v>400000</v>
      </c>
      <c r="F22" s="227" t="s">
        <v>70</v>
      </c>
    </row>
    <row r="23" spans="1:6" ht="28.35" customHeight="1" x14ac:dyDescent="0.2">
      <c r="A23" s="47" t="s">
        <v>6</v>
      </c>
      <c r="B23" s="341" t="s">
        <v>151</v>
      </c>
      <c r="C23" s="234"/>
      <c r="D23" s="226">
        <v>2000000</v>
      </c>
      <c r="E23" s="226"/>
      <c r="F23" s="229" t="s">
        <v>70</v>
      </c>
    </row>
    <row r="24" spans="1:6" ht="28.35" customHeight="1" x14ac:dyDescent="0.2">
      <c r="A24" s="47" t="s">
        <v>8</v>
      </c>
      <c r="B24" s="223" t="s">
        <v>827</v>
      </c>
      <c r="C24" s="234"/>
      <c r="D24" s="230">
        <v>34000000</v>
      </c>
      <c r="E24" s="230">
        <v>34000000</v>
      </c>
      <c r="F24" s="229" t="s">
        <v>70</v>
      </c>
    </row>
    <row r="25" spans="1:6" ht="28.35" customHeight="1" x14ac:dyDescent="0.2">
      <c r="A25" s="47" t="s">
        <v>22</v>
      </c>
      <c r="B25" s="223" t="s">
        <v>835</v>
      </c>
      <c r="C25" s="234"/>
      <c r="D25" s="230">
        <v>10000000</v>
      </c>
      <c r="E25" s="230">
        <v>10000000</v>
      </c>
      <c r="F25" s="229" t="s">
        <v>70</v>
      </c>
    </row>
    <row r="26" spans="1:6" ht="28.35" customHeight="1" x14ac:dyDescent="0.2">
      <c r="A26" s="47" t="s">
        <v>17</v>
      </c>
      <c r="B26" s="223" t="s">
        <v>776</v>
      </c>
      <c r="C26" s="234"/>
      <c r="D26" s="230">
        <v>2752500</v>
      </c>
      <c r="E26" s="230">
        <v>2752500</v>
      </c>
      <c r="F26" s="229" t="s">
        <v>70</v>
      </c>
    </row>
    <row r="27" spans="1:6" ht="28.35" customHeight="1" x14ac:dyDescent="0.2">
      <c r="A27" s="47" t="s">
        <v>23</v>
      </c>
      <c r="B27" s="223" t="s">
        <v>828</v>
      </c>
      <c r="C27" s="234"/>
      <c r="D27" s="230">
        <v>3000000</v>
      </c>
      <c r="E27" s="230">
        <v>3000000</v>
      </c>
      <c r="F27" s="229" t="s">
        <v>70</v>
      </c>
    </row>
    <row r="28" spans="1:6" ht="28.35" customHeight="1" x14ac:dyDescent="0.2">
      <c r="A28" s="47" t="s">
        <v>337</v>
      </c>
      <c r="B28" s="223" t="s">
        <v>846</v>
      </c>
      <c r="C28" s="234"/>
      <c r="D28" s="230"/>
      <c r="E28" s="230"/>
      <c r="F28" s="229" t="s">
        <v>70</v>
      </c>
    </row>
    <row r="29" spans="1:6" ht="28.35" customHeight="1" x14ac:dyDescent="0.2">
      <c r="A29" s="47" t="s">
        <v>18</v>
      </c>
      <c r="B29" s="223" t="s">
        <v>871</v>
      </c>
      <c r="C29" s="234"/>
      <c r="D29" s="230"/>
      <c r="E29" s="230"/>
      <c r="F29" s="229" t="s">
        <v>70</v>
      </c>
    </row>
    <row r="30" spans="1:6" ht="28.35" customHeight="1" x14ac:dyDescent="0.2">
      <c r="A30" s="47" t="s">
        <v>195</v>
      </c>
      <c r="B30" s="223" t="s">
        <v>907</v>
      </c>
      <c r="C30" s="234"/>
      <c r="D30" s="230"/>
      <c r="E30" s="230">
        <v>200000</v>
      </c>
      <c r="F30" s="229" t="s">
        <v>70</v>
      </c>
    </row>
    <row r="31" spans="1:6" ht="28.35" customHeight="1" x14ac:dyDescent="0.2">
      <c r="A31" s="98"/>
      <c r="B31" s="231" t="s">
        <v>387</v>
      </c>
      <c r="C31" s="234"/>
      <c r="D31" s="235">
        <f>SUM(D20:D29)</f>
        <v>77152500</v>
      </c>
      <c r="E31" s="235">
        <f>SUM(E20:E30)</f>
        <v>74452500</v>
      </c>
      <c r="F31" s="229"/>
    </row>
    <row r="32" spans="1:6" ht="28.35" customHeight="1" x14ac:dyDescent="0.2">
      <c r="A32" s="47"/>
      <c r="B32" s="236" t="s">
        <v>284</v>
      </c>
      <c r="C32" s="237"/>
      <c r="D32" s="232">
        <f>D18+D31</f>
        <v>136110500</v>
      </c>
      <c r="E32" s="232">
        <f>E18+E31</f>
        <v>114850500</v>
      </c>
      <c r="F32" s="229"/>
    </row>
    <row r="33" spans="1:6" ht="28.35" customHeight="1" x14ac:dyDescent="0.2">
      <c r="A33" s="47" t="s">
        <v>2</v>
      </c>
      <c r="B33" s="238" t="s">
        <v>413</v>
      </c>
      <c r="C33" s="237"/>
      <c r="D33" s="226">
        <v>67999500</v>
      </c>
      <c r="E33" s="226">
        <v>73388736</v>
      </c>
      <c r="F33" s="227" t="s">
        <v>70</v>
      </c>
    </row>
    <row r="34" spans="1:6" ht="28.35" customHeight="1" thickBot="1" x14ac:dyDescent="0.25">
      <c r="A34" s="196"/>
      <c r="B34" s="239" t="s">
        <v>286</v>
      </c>
      <c r="C34" s="240"/>
      <c r="D34" s="241">
        <f>SUM(D32:D33)</f>
        <v>204110000</v>
      </c>
      <c r="E34" s="241">
        <f>SUM(E32:E33)</f>
        <v>188239236</v>
      </c>
      <c r="F34" s="242"/>
    </row>
    <row r="35" spans="1:6" ht="16.5" customHeight="1" x14ac:dyDescent="0.2"/>
  </sheetData>
  <mergeCells count="6">
    <mergeCell ref="A3:A6"/>
    <mergeCell ref="B3:B6"/>
    <mergeCell ref="C3:C6"/>
    <mergeCell ref="D3:D6"/>
    <mergeCell ref="F3:F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6" fitToWidth="0" orientation="portrait" horizontalDpi="4294967294" r:id="rId1"/>
  <headerFooter alignWithMargins="0">
    <oddHeader xml:space="preserve">&amp;C&amp;"Garamond,Félkövér"&amp;14 18/2017. (VI.21.)  számú költségvetési rendelethez
ZALAKAROS VÁROS ÖNKORMÁNYZAT
 2017.ÉVI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"/>
  <sheetViews>
    <sheetView view="pageLayout" zoomScaleNormal="100" workbookViewId="0">
      <selection activeCell="L28" sqref="L28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7109375" style="35" bestFit="1" customWidth="1"/>
    <col min="7" max="7" width="12.85546875" style="35" customWidth="1"/>
    <col min="8" max="8" width="13.140625" style="35" customWidth="1"/>
    <col min="9" max="9" width="12.7109375" style="35" customWidth="1"/>
    <col min="10" max="10" width="13.85546875" style="35" customWidth="1"/>
    <col min="11" max="11" width="12.85546875" style="35" customWidth="1"/>
    <col min="12" max="12" width="13.42578125" style="35" customWidth="1"/>
    <col min="13" max="13" width="13" style="35" customWidth="1"/>
    <col min="14" max="14" width="15.28515625" style="35" customWidth="1"/>
    <col min="15" max="16384" width="9.140625" style="35"/>
  </cols>
  <sheetData>
    <row r="1" spans="1:14" x14ac:dyDescent="0.2">
      <c r="M1" s="41"/>
    </row>
    <row r="2" spans="1:14" ht="16.5" customHeight="1" x14ac:dyDescent="0.2">
      <c r="A2" s="695" t="s">
        <v>0</v>
      </c>
      <c r="B2" s="698" t="s">
        <v>55</v>
      </c>
      <c r="C2" s="699"/>
      <c r="D2" s="700"/>
      <c r="E2" s="692" t="s">
        <v>819</v>
      </c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7.25" customHeight="1" x14ac:dyDescent="0.2">
      <c r="A3" s="696"/>
      <c r="B3" s="701"/>
      <c r="C3" s="702"/>
      <c r="D3" s="703"/>
      <c r="E3" s="693"/>
      <c r="F3" s="323">
        <v>2018</v>
      </c>
      <c r="G3" s="323">
        <v>2019</v>
      </c>
      <c r="H3" s="323">
        <v>2020</v>
      </c>
      <c r="I3" s="323">
        <v>2021</v>
      </c>
      <c r="J3" s="323">
        <v>2022</v>
      </c>
      <c r="K3" s="323">
        <v>2023</v>
      </c>
      <c r="L3" s="323">
        <v>2024</v>
      </c>
      <c r="M3" s="323">
        <v>2025</v>
      </c>
      <c r="N3" s="688" t="s">
        <v>83</v>
      </c>
    </row>
    <row r="4" spans="1:14" ht="12" customHeight="1" x14ac:dyDescent="0.2">
      <c r="A4" s="697"/>
      <c r="B4" s="704"/>
      <c r="C4" s="705"/>
      <c r="D4" s="706"/>
      <c r="E4" s="694"/>
      <c r="F4" s="688"/>
      <c r="G4" s="688"/>
      <c r="H4" s="688"/>
      <c r="I4" s="688"/>
      <c r="J4" s="688"/>
      <c r="K4" s="688"/>
      <c r="L4" s="688"/>
      <c r="M4" s="688"/>
      <c r="N4" s="688"/>
    </row>
    <row r="5" spans="1:14" ht="35.1" customHeight="1" x14ac:dyDescent="0.2">
      <c r="A5" s="324" t="s">
        <v>2</v>
      </c>
      <c r="B5" s="710" t="s">
        <v>499</v>
      </c>
      <c r="C5" s="710"/>
      <c r="D5" s="710"/>
      <c r="E5" s="325">
        <v>10000000</v>
      </c>
      <c r="F5" s="325">
        <v>10000000</v>
      </c>
      <c r="G5" s="325">
        <v>10000000</v>
      </c>
      <c r="H5" s="325">
        <v>10000000</v>
      </c>
      <c r="I5" s="325">
        <v>10000000</v>
      </c>
      <c r="J5" s="325">
        <v>10000000</v>
      </c>
      <c r="K5" s="325">
        <v>10000000</v>
      </c>
      <c r="L5" s="325">
        <v>10000000</v>
      </c>
      <c r="M5" s="325">
        <v>10000000</v>
      </c>
      <c r="N5" s="326">
        <f>SUM(E5:M5)</f>
        <v>90000000</v>
      </c>
    </row>
    <row r="6" spans="1:14" ht="35.1" customHeight="1" x14ac:dyDescent="0.2">
      <c r="A6" s="324" t="s">
        <v>4</v>
      </c>
      <c r="B6" s="710" t="s">
        <v>488</v>
      </c>
      <c r="C6" s="710"/>
      <c r="D6" s="710"/>
      <c r="E6" s="325">
        <v>2200000</v>
      </c>
      <c r="F6" s="325">
        <v>1945000</v>
      </c>
      <c r="G6" s="325">
        <v>1690000</v>
      </c>
      <c r="H6" s="325">
        <v>1440000</v>
      </c>
      <c r="I6" s="325">
        <v>1180000</v>
      </c>
      <c r="J6" s="325">
        <v>925000</v>
      </c>
      <c r="K6" s="325">
        <v>670000</v>
      </c>
      <c r="L6" s="325">
        <v>415000</v>
      </c>
      <c r="M6" s="325">
        <v>160000</v>
      </c>
      <c r="N6" s="326">
        <f>SUM(E6:M6)</f>
        <v>10625000</v>
      </c>
    </row>
    <row r="7" spans="1:14" ht="35.1" customHeight="1" x14ac:dyDescent="0.2">
      <c r="A7" s="324" t="s">
        <v>5</v>
      </c>
      <c r="B7" s="707" t="s">
        <v>650</v>
      </c>
      <c r="C7" s="708"/>
      <c r="D7" s="709"/>
      <c r="E7" s="325">
        <v>2305000</v>
      </c>
      <c r="F7" s="325">
        <v>3820000</v>
      </c>
      <c r="G7" s="325"/>
      <c r="H7" s="325"/>
      <c r="I7" s="325"/>
      <c r="J7" s="325"/>
      <c r="K7" s="325"/>
      <c r="L7" s="325"/>
      <c r="M7" s="325"/>
      <c r="N7" s="326">
        <f>SUM(E7:M7)</f>
        <v>6125000</v>
      </c>
    </row>
    <row r="8" spans="1:14" ht="35.1" customHeight="1" x14ac:dyDescent="0.2">
      <c r="A8" s="327"/>
      <c r="B8" s="689" t="s">
        <v>83</v>
      </c>
      <c r="C8" s="690"/>
      <c r="D8" s="691"/>
      <c r="E8" s="326">
        <f>SUM(E5:E7)</f>
        <v>14505000</v>
      </c>
      <c r="F8" s="326">
        <f t="shared" ref="F8:N8" si="0">SUM(F5:F7)</f>
        <v>15765000</v>
      </c>
      <c r="G8" s="326">
        <f t="shared" si="0"/>
        <v>11690000</v>
      </c>
      <c r="H8" s="326">
        <f t="shared" si="0"/>
        <v>11440000</v>
      </c>
      <c r="I8" s="326">
        <f t="shared" si="0"/>
        <v>11180000</v>
      </c>
      <c r="J8" s="326">
        <f t="shared" si="0"/>
        <v>10925000</v>
      </c>
      <c r="K8" s="326">
        <f t="shared" si="0"/>
        <v>10670000</v>
      </c>
      <c r="L8" s="326">
        <f t="shared" si="0"/>
        <v>10415000</v>
      </c>
      <c r="M8" s="326">
        <f t="shared" si="0"/>
        <v>10160000</v>
      </c>
      <c r="N8" s="326">
        <f t="shared" si="0"/>
        <v>106750000</v>
      </c>
    </row>
  </sheetData>
  <mergeCells count="10">
    <mergeCell ref="F4:M4"/>
    <mergeCell ref="N3:N4"/>
    <mergeCell ref="B8:D8"/>
    <mergeCell ref="E2:E4"/>
    <mergeCell ref="A2:A4"/>
    <mergeCell ref="B2:D4"/>
    <mergeCell ref="B7:D7"/>
    <mergeCell ref="B5:D5"/>
    <mergeCell ref="B6:D6"/>
    <mergeCell ref="F2:N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 18/2017 (VI.21.)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view="pageLayout" zoomScaleNormal="100" workbookViewId="0">
      <selection activeCell="J20" sqref="J20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1.42578125" style="32" customWidth="1"/>
    <col min="12" max="16384" width="9.140625" style="32"/>
  </cols>
  <sheetData>
    <row r="1" spans="1:11" ht="48.75" customHeight="1" x14ac:dyDescent="0.2">
      <c r="J1" s="723"/>
      <c r="K1" s="723"/>
    </row>
    <row r="2" spans="1:11" ht="24.95" customHeight="1" x14ac:dyDescent="0.2">
      <c r="A2" s="712" t="s">
        <v>24</v>
      </c>
      <c r="B2" s="712" t="s">
        <v>29</v>
      </c>
      <c r="C2" s="712"/>
      <c r="D2" s="712"/>
      <c r="E2" s="725" t="s">
        <v>67</v>
      </c>
      <c r="F2" s="725"/>
      <c r="G2" s="725"/>
      <c r="H2" s="725" t="s">
        <v>68</v>
      </c>
      <c r="I2" s="725"/>
      <c r="J2" s="725"/>
      <c r="K2" s="33" t="s">
        <v>13</v>
      </c>
    </row>
    <row r="3" spans="1:11" ht="24.95" customHeight="1" x14ac:dyDescent="0.2">
      <c r="A3" s="712"/>
      <c r="B3" s="712"/>
      <c r="C3" s="712"/>
      <c r="D3" s="712"/>
      <c r="E3" s="712" t="s">
        <v>30</v>
      </c>
      <c r="F3" s="712" t="s">
        <v>31</v>
      </c>
      <c r="G3" s="712" t="s">
        <v>700</v>
      </c>
      <c r="H3" s="712" t="s">
        <v>30</v>
      </c>
      <c r="I3" s="712" t="s">
        <v>31</v>
      </c>
      <c r="J3" s="712" t="s">
        <v>700</v>
      </c>
      <c r="K3" s="724" t="s">
        <v>476</v>
      </c>
    </row>
    <row r="4" spans="1:11" ht="24.95" customHeight="1" x14ac:dyDescent="0.2">
      <c r="A4" s="712"/>
      <c r="B4" s="712"/>
      <c r="C4" s="712"/>
      <c r="D4" s="712"/>
      <c r="E4" s="712"/>
      <c r="F4" s="712"/>
      <c r="G4" s="712"/>
      <c r="H4" s="712"/>
      <c r="I4" s="712"/>
      <c r="J4" s="712"/>
      <c r="K4" s="724"/>
    </row>
    <row r="5" spans="1:11" ht="24.95" customHeight="1" x14ac:dyDescent="0.2">
      <c r="A5" s="57" t="s">
        <v>37</v>
      </c>
      <c r="B5" s="713" t="s">
        <v>69</v>
      </c>
      <c r="C5" s="714"/>
      <c r="D5" s="715"/>
      <c r="E5" s="57"/>
      <c r="F5" s="57"/>
      <c r="G5" s="57"/>
      <c r="H5" s="57"/>
      <c r="I5" s="57"/>
      <c r="J5" s="57"/>
      <c r="K5" s="58"/>
    </row>
    <row r="6" spans="1:11" ht="50.1" customHeight="1" x14ac:dyDescent="0.2">
      <c r="A6" s="34" t="s">
        <v>3</v>
      </c>
      <c r="B6" s="717" t="s">
        <v>32</v>
      </c>
      <c r="C6" s="718"/>
      <c r="D6" s="718"/>
      <c r="E6" s="44" t="s">
        <v>77</v>
      </c>
      <c r="F6" s="80" t="s">
        <v>76</v>
      </c>
      <c r="G6" s="84">
        <v>6415000</v>
      </c>
      <c r="H6" s="42" t="s">
        <v>54</v>
      </c>
      <c r="I6" s="42" t="s">
        <v>54</v>
      </c>
      <c r="J6" s="42" t="s">
        <v>54</v>
      </c>
      <c r="K6" s="84">
        <f>SUM(G6:J6)</f>
        <v>6415000</v>
      </c>
    </row>
    <row r="7" spans="1:11" ht="30" customHeight="1" x14ac:dyDescent="0.2">
      <c r="A7" s="34" t="s">
        <v>10</v>
      </c>
      <c r="B7" s="717" t="s">
        <v>33</v>
      </c>
      <c r="C7" s="718"/>
      <c r="D7" s="718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">
      <c r="A8" s="34" t="s">
        <v>11</v>
      </c>
      <c r="B8" s="717" t="s">
        <v>34</v>
      </c>
      <c r="C8" s="718"/>
      <c r="D8" s="718"/>
      <c r="E8" s="42" t="s">
        <v>54</v>
      </c>
      <c r="F8" s="46">
        <v>0.24</v>
      </c>
      <c r="G8" s="84">
        <v>4294000</v>
      </c>
      <c r="H8" s="42" t="s">
        <v>54</v>
      </c>
      <c r="I8" s="42" t="s">
        <v>54</v>
      </c>
      <c r="J8" s="42" t="s">
        <v>54</v>
      </c>
      <c r="K8" s="84">
        <f>SUM(G8)</f>
        <v>4294000</v>
      </c>
    </row>
    <row r="9" spans="1:11" ht="30" customHeight="1" x14ac:dyDescent="0.2">
      <c r="A9" s="34" t="s">
        <v>12</v>
      </c>
      <c r="B9" s="717" t="s">
        <v>35</v>
      </c>
      <c r="C9" s="718"/>
      <c r="D9" s="718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">
      <c r="A10" s="34" t="s">
        <v>7</v>
      </c>
      <c r="B10" s="717" t="s">
        <v>36</v>
      </c>
      <c r="C10" s="718"/>
      <c r="D10" s="718"/>
      <c r="E10" s="43" t="s">
        <v>61</v>
      </c>
      <c r="F10" s="44" t="s">
        <v>65</v>
      </c>
      <c r="G10" s="45">
        <v>606000</v>
      </c>
      <c r="H10" s="43" t="s">
        <v>64</v>
      </c>
      <c r="I10" s="48">
        <v>1</v>
      </c>
      <c r="J10" s="45">
        <v>361000</v>
      </c>
      <c r="K10" s="84">
        <f>SUM(G10+J10)</f>
        <v>967000</v>
      </c>
    </row>
    <row r="11" spans="1:11" ht="33" customHeight="1" x14ac:dyDescent="0.2">
      <c r="A11" s="34"/>
      <c r="B11" s="722" t="s">
        <v>279</v>
      </c>
      <c r="C11" s="722"/>
      <c r="D11" s="722"/>
      <c r="E11" s="53"/>
      <c r="F11" s="54"/>
      <c r="G11" s="83">
        <f>SUM(G6:G10)</f>
        <v>11315000</v>
      </c>
      <c r="H11" s="53"/>
      <c r="I11" s="56"/>
      <c r="J11" s="55">
        <f>SUM(J10)</f>
        <v>361000</v>
      </c>
      <c r="K11" s="166">
        <f>SUM(K6:K10)</f>
        <v>11676000</v>
      </c>
    </row>
    <row r="12" spans="1:11" ht="33" customHeight="1" x14ac:dyDescent="0.2">
      <c r="A12" s="34"/>
      <c r="B12" s="717"/>
      <c r="C12" s="718"/>
      <c r="D12" s="718"/>
      <c r="E12" s="43"/>
      <c r="F12" s="167"/>
      <c r="G12" s="45"/>
      <c r="H12" s="43"/>
      <c r="I12" s="48"/>
      <c r="J12" s="45"/>
      <c r="K12" s="84"/>
    </row>
    <row r="13" spans="1:11" ht="33" customHeight="1" x14ac:dyDescent="0.2">
      <c r="A13" s="52"/>
      <c r="B13" s="719" t="s">
        <v>287</v>
      </c>
      <c r="C13" s="720"/>
      <c r="D13" s="721"/>
      <c r="E13" s="53"/>
      <c r="F13" s="54"/>
      <c r="G13" s="83">
        <f>SUM(G11:G12)</f>
        <v>11315000</v>
      </c>
      <c r="H13" s="53"/>
      <c r="I13" s="56"/>
      <c r="J13" s="55">
        <f>SUM(J11:J12)</f>
        <v>361000</v>
      </c>
      <c r="K13" s="83">
        <f>SUM(K11:K12)</f>
        <v>11676000</v>
      </c>
    </row>
    <row r="14" spans="1:11" x14ac:dyDescent="0.2">
      <c r="B14" s="716"/>
      <c r="C14" s="716"/>
      <c r="D14" s="716"/>
    </row>
    <row r="22" spans="4:4" x14ac:dyDescent="0.2">
      <c r="D22" s="50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r:id="rId1"/>
  <headerFooter alignWithMargins="0">
    <oddHeader>&amp;C&amp;"Garamond,Félkövér"&amp;14 18/2017 (VI.21.) számú költségvetési rendelethez
ZALAKAROS VÁROS ÖNKORMÁNYZATA
2017.ÉVI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0"/>
  <sheetViews>
    <sheetView topLeftCell="B1" zoomScaleNormal="100" zoomScalePageLayoutView="80" workbookViewId="0">
      <selection activeCell="L25" sqref="L25"/>
    </sheetView>
  </sheetViews>
  <sheetFormatPr defaultRowHeight="12.75" x14ac:dyDescent="0.2"/>
  <cols>
    <col min="1" max="1" width="3" style="37" customWidth="1"/>
    <col min="2" max="2" width="29" style="37" customWidth="1"/>
    <col min="3" max="3" width="13.7109375" style="37" customWidth="1"/>
    <col min="4" max="4" width="13.140625" style="37" customWidth="1"/>
    <col min="5" max="5" width="14.85546875" style="37" customWidth="1"/>
    <col min="6" max="6" width="14.5703125" style="37" customWidth="1"/>
    <col min="7" max="7" width="13.140625" style="37" customWidth="1"/>
    <col min="8" max="8" width="13.7109375" style="37" customWidth="1"/>
    <col min="9" max="9" width="14" style="37" customWidth="1"/>
    <col min="10" max="11" width="13.7109375" style="37" customWidth="1"/>
    <col min="12" max="12" width="14.5703125" style="37" customWidth="1"/>
    <col min="13" max="13" width="13.28515625" style="37" customWidth="1"/>
    <col min="14" max="15" width="15.28515625" style="37" customWidth="1"/>
    <col min="16" max="16" width="14.28515625" style="37" bestFit="1" customWidth="1"/>
    <col min="17" max="17" width="11.140625" style="37" bestFit="1" customWidth="1"/>
    <col min="18" max="16384" width="9.140625" style="37"/>
  </cols>
  <sheetData>
    <row r="1" spans="1:17" ht="3.75" customHeight="1" x14ac:dyDescent="0.2">
      <c r="M1" s="726" t="s">
        <v>20</v>
      </c>
      <c r="N1" s="726"/>
      <c r="O1" s="726"/>
    </row>
    <row r="2" spans="1:17" ht="28.35" customHeight="1" x14ac:dyDescent="0.2">
      <c r="A2" s="38" t="s">
        <v>288</v>
      </c>
      <c r="B2" s="173" t="s">
        <v>15</v>
      </c>
      <c r="C2" s="173" t="s">
        <v>39</v>
      </c>
      <c r="D2" s="173" t="s">
        <v>40</v>
      </c>
      <c r="E2" s="173" t="s">
        <v>41</v>
      </c>
      <c r="F2" s="173" t="s">
        <v>42</v>
      </c>
      <c r="G2" s="173" t="s">
        <v>43</v>
      </c>
      <c r="H2" s="173" t="s">
        <v>44</v>
      </c>
      <c r="I2" s="173" t="s">
        <v>45</v>
      </c>
      <c r="J2" s="173" t="s">
        <v>46</v>
      </c>
      <c r="K2" s="173" t="s">
        <v>47</v>
      </c>
      <c r="L2" s="173" t="s">
        <v>48</v>
      </c>
      <c r="M2" s="173" t="s">
        <v>49</v>
      </c>
      <c r="N2" s="173" t="s">
        <v>50</v>
      </c>
      <c r="O2" s="303" t="s">
        <v>13</v>
      </c>
    </row>
    <row r="3" spans="1:17" ht="28.35" customHeight="1" x14ac:dyDescent="0.25">
      <c r="A3" s="39"/>
      <c r="B3" s="328" t="s">
        <v>364</v>
      </c>
      <c r="C3" s="172">
        <v>71525005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405"/>
    </row>
    <row r="4" spans="1:17" ht="28.35" customHeight="1" x14ac:dyDescent="0.25">
      <c r="A4" s="40" t="s">
        <v>2</v>
      </c>
      <c r="B4" s="329" t="s">
        <v>378</v>
      </c>
      <c r="C4" s="172">
        <v>6299749</v>
      </c>
      <c r="D4" s="172">
        <v>4500000</v>
      </c>
      <c r="E4" s="172">
        <v>6600000</v>
      </c>
      <c r="F4" s="172">
        <v>7500000</v>
      </c>
      <c r="G4" s="172">
        <v>6400000</v>
      </c>
      <c r="H4" s="172">
        <v>20565680</v>
      </c>
      <c r="I4" s="172">
        <v>43995000</v>
      </c>
      <c r="J4" s="172">
        <v>8100000</v>
      </c>
      <c r="K4" s="172">
        <v>8900000</v>
      </c>
      <c r="L4" s="172">
        <v>7200000</v>
      </c>
      <c r="M4" s="172">
        <v>11191106</v>
      </c>
      <c r="N4" s="172">
        <v>10086000</v>
      </c>
      <c r="O4" s="302">
        <f t="shared" ref="O4:O13" si="0">SUM(C4:N4)</f>
        <v>141337535</v>
      </c>
      <c r="P4" s="573">
        <f>' 1.számú melléklet '!E25</f>
        <v>141337535</v>
      </c>
      <c r="Q4" s="573">
        <f>P4-O4</f>
        <v>0</v>
      </c>
    </row>
    <row r="5" spans="1:17" ht="28.35" customHeight="1" x14ac:dyDescent="0.25">
      <c r="A5" s="40" t="s">
        <v>4</v>
      </c>
      <c r="B5" s="329" t="s">
        <v>122</v>
      </c>
      <c r="C5" s="172">
        <v>16500000</v>
      </c>
      <c r="D5" s="172">
        <v>26000000</v>
      </c>
      <c r="E5" s="172">
        <v>83200000</v>
      </c>
      <c r="F5" s="172">
        <v>20400000</v>
      </c>
      <c r="G5" s="172">
        <v>19500000</v>
      </c>
      <c r="H5" s="172">
        <v>19000000</v>
      </c>
      <c r="I5" s="172">
        <v>15400000</v>
      </c>
      <c r="J5" s="172">
        <v>18400000</v>
      </c>
      <c r="K5" s="172">
        <v>59500000</v>
      </c>
      <c r="L5" s="172">
        <v>26600000</v>
      </c>
      <c r="M5" s="172">
        <v>20500000</v>
      </c>
      <c r="N5" s="172">
        <v>85000000</v>
      </c>
      <c r="O5" s="302">
        <f t="shared" si="0"/>
        <v>410000000</v>
      </c>
      <c r="P5" s="573">
        <f>' 1.számú melléklet '!E24</f>
        <v>410000000</v>
      </c>
      <c r="Q5" s="573">
        <f t="shared" ref="Q5:Q13" si="1">P5-O5</f>
        <v>0</v>
      </c>
    </row>
    <row r="6" spans="1:17" ht="31.5" customHeight="1" x14ac:dyDescent="0.25">
      <c r="A6" s="40" t="s">
        <v>4</v>
      </c>
      <c r="B6" s="329" t="s">
        <v>408</v>
      </c>
      <c r="C6" s="172">
        <v>29514180</v>
      </c>
      <c r="D6" s="172">
        <v>29156929</v>
      </c>
      <c r="E6" s="172">
        <v>29156929</v>
      </c>
      <c r="F6" s="172">
        <v>37177492</v>
      </c>
      <c r="G6" s="172">
        <v>39156929</v>
      </c>
      <c r="H6" s="172">
        <v>48156929</v>
      </c>
      <c r="I6" s="172">
        <v>46156930</v>
      </c>
      <c r="J6" s="172">
        <v>29156929</v>
      </c>
      <c r="K6" s="172">
        <v>29156929</v>
      </c>
      <c r="L6" s="172">
        <v>29156929</v>
      </c>
      <c r="M6" s="172">
        <v>29156929</v>
      </c>
      <c r="N6" s="172">
        <v>29156924</v>
      </c>
      <c r="O6" s="302">
        <f t="shared" si="0"/>
        <v>404260958</v>
      </c>
      <c r="P6" s="573">
        <f>' 1.számú melléklet '!E13</f>
        <v>404260958</v>
      </c>
      <c r="Q6" s="573">
        <f t="shared" si="1"/>
        <v>0</v>
      </c>
    </row>
    <row r="7" spans="1:17" ht="31.5" customHeight="1" x14ac:dyDescent="0.25">
      <c r="A7" s="40" t="s">
        <v>5</v>
      </c>
      <c r="B7" s="330" t="s">
        <v>409</v>
      </c>
      <c r="C7" s="172"/>
      <c r="D7" s="172"/>
      <c r="E7" s="172"/>
      <c r="F7" s="172"/>
      <c r="G7" s="172"/>
      <c r="H7" s="215"/>
      <c r="I7" s="172"/>
      <c r="J7" s="172"/>
      <c r="K7" s="172"/>
      <c r="L7" s="172"/>
      <c r="M7" s="172"/>
      <c r="N7" s="172"/>
      <c r="O7" s="302">
        <f t="shared" si="0"/>
        <v>0</v>
      </c>
      <c r="Q7" s="573">
        <f t="shared" si="1"/>
        <v>0</v>
      </c>
    </row>
    <row r="8" spans="1:17" ht="28.35" customHeight="1" x14ac:dyDescent="0.25">
      <c r="A8" s="40" t="s">
        <v>6</v>
      </c>
      <c r="B8" s="208" t="s">
        <v>365</v>
      </c>
      <c r="C8" s="172">
        <v>5000000</v>
      </c>
      <c r="D8" s="172"/>
      <c r="E8" s="172"/>
      <c r="F8" s="172"/>
      <c r="G8" s="172">
        <v>2572520</v>
      </c>
      <c r="H8" s="172"/>
      <c r="I8" s="172"/>
      <c r="J8" s="172"/>
      <c r="K8" s="172"/>
      <c r="L8" s="172"/>
      <c r="M8" s="172"/>
      <c r="N8" s="172"/>
      <c r="O8" s="302">
        <f t="shared" si="0"/>
        <v>7572520</v>
      </c>
      <c r="P8" s="573">
        <f>' 1.számú melléklet '!E29</f>
        <v>7572520</v>
      </c>
      <c r="Q8" s="573">
        <f t="shared" si="1"/>
        <v>0</v>
      </c>
    </row>
    <row r="9" spans="1:17" ht="28.35" customHeight="1" x14ac:dyDescent="0.25">
      <c r="A9" s="40" t="s">
        <v>8</v>
      </c>
      <c r="B9" s="208" t="s">
        <v>407</v>
      </c>
      <c r="C9" s="172">
        <v>52487</v>
      </c>
      <c r="D9" s="172">
        <v>42487</v>
      </c>
      <c r="E9" s="172">
        <v>42487</v>
      </c>
      <c r="F9" s="172">
        <v>42487</v>
      </c>
      <c r="G9" s="172">
        <v>5349668</v>
      </c>
      <c r="H9" s="172">
        <v>42487</v>
      </c>
      <c r="I9" s="172">
        <v>42487</v>
      </c>
      <c r="J9" s="172">
        <v>42487</v>
      </c>
      <c r="K9" s="172">
        <v>42487</v>
      </c>
      <c r="L9" s="172">
        <v>42487</v>
      </c>
      <c r="M9" s="172">
        <v>42487</v>
      </c>
      <c r="N9" s="172">
        <v>42487</v>
      </c>
      <c r="O9" s="302">
        <f t="shared" si="0"/>
        <v>5827025</v>
      </c>
      <c r="P9" s="573">
        <f>' 1.számú melléklet '!E32+' 1.számú melléklet '!E36</f>
        <v>5827025</v>
      </c>
      <c r="Q9" s="573">
        <f t="shared" si="1"/>
        <v>0</v>
      </c>
    </row>
    <row r="10" spans="1:17" ht="28.35" customHeight="1" x14ac:dyDescent="0.25">
      <c r="A10" s="40" t="s">
        <v>22</v>
      </c>
      <c r="B10" s="208" t="s">
        <v>366</v>
      </c>
      <c r="C10" s="172">
        <v>120833</v>
      </c>
      <c r="D10" s="172">
        <v>120833</v>
      </c>
      <c r="E10" s="172">
        <v>120833</v>
      </c>
      <c r="F10" s="172">
        <v>120833</v>
      </c>
      <c r="G10" s="172">
        <v>120833</v>
      </c>
      <c r="H10" s="172">
        <v>120833</v>
      </c>
      <c r="I10" s="172">
        <v>120833</v>
      </c>
      <c r="J10" s="172">
        <v>120833</v>
      </c>
      <c r="K10" s="172">
        <v>120833</v>
      </c>
      <c r="L10" s="172">
        <v>120833</v>
      </c>
      <c r="M10" s="172">
        <v>120833</v>
      </c>
      <c r="N10" s="172">
        <v>120837</v>
      </c>
      <c r="O10" s="302">
        <f t="shared" si="0"/>
        <v>1450000</v>
      </c>
      <c r="P10" s="573">
        <f>' 1.számú melléklet '!E35+' 1.számú melléklet '!E31</f>
        <v>1450000</v>
      </c>
      <c r="Q10" s="573">
        <f t="shared" si="1"/>
        <v>0</v>
      </c>
    </row>
    <row r="11" spans="1:17" ht="28.35" customHeight="1" x14ac:dyDescent="0.25">
      <c r="A11" s="40" t="s">
        <v>17</v>
      </c>
      <c r="B11" s="208" t="s">
        <v>367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302">
        <f t="shared" si="0"/>
        <v>0</v>
      </c>
      <c r="Q11" s="573">
        <f t="shared" si="1"/>
        <v>0</v>
      </c>
    </row>
    <row r="12" spans="1:17" ht="28.35" customHeight="1" x14ac:dyDescent="0.25">
      <c r="A12" s="40" t="s">
        <v>23</v>
      </c>
      <c r="B12" s="208" t="s">
        <v>461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302">
        <f t="shared" si="0"/>
        <v>0</v>
      </c>
      <c r="Q12" s="573">
        <f t="shared" si="1"/>
        <v>0</v>
      </c>
    </row>
    <row r="13" spans="1:17" ht="28.35" customHeight="1" x14ac:dyDescent="0.25">
      <c r="A13" s="40" t="s">
        <v>337</v>
      </c>
      <c r="B13" s="208" t="s">
        <v>749</v>
      </c>
      <c r="C13" s="172">
        <v>64784046</v>
      </c>
      <c r="D13" s="172"/>
      <c r="E13" s="172"/>
      <c r="F13" s="172">
        <v>100000000</v>
      </c>
      <c r="G13" s="172"/>
      <c r="H13" s="172"/>
      <c r="I13" s="172"/>
      <c r="J13" s="172"/>
      <c r="K13" s="172"/>
      <c r="L13" s="172">
        <v>80000000</v>
      </c>
      <c r="M13" s="172"/>
      <c r="N13" s="172">
        <v>140000000</v>
      </c>
      <c r="O13" s="302">
        <f t="shared" si="0"/>
        <v>384784046</v>
      </c>
      <c r="P13" s="573">
        <f>' 1.számú melléklet '!E39</f>
        <v>384784046</v>
      </c>
      <c r="Q13" s="573">
        <f t="shared" si="1"/>
        <v>0</v>
      </c>
    </row>
    <row r="14" spans="1:17" ht="28.35" customHeight="1" x14ac:dyDescent="0.25">
      <c r="A14" s="40"/>
      <c r="B14" s="331" t="s">
        <v>71</v>
      </c>
      <c r="C14" s="302">
        <f>SUM(C4:C13)</f>
        <v>122271295</v>
      </c>
      <c r="D14" s="302">
        <f t="shared" ref="D14:P14" si="2">SUM(D4:D13)</f>
        <v>59820249</v>
      </c>
      <c r="E14" s="302">
        <f t="shared" si="2"/>
        <v>119120249</v>
      </c>
      <c r="F14" s="302">
        <f t="shared" si="2"/>
        <v>165240812</v>
      </c>
      <c r="G14" s="302">
        <f t="shared" si="2"/>
        <v>73099950</v>
      </c>
      <c r="H14" s="302">
        <f t="shared" si="2"/>
        <v>87885929</v>
      </c>
      <c r="I14" s="302">
        <f t="shared" si="2"/>
        <v>105715250</v>
      </c>
      <c r="J14" s="302">
        <f t="shared" si="2"/>
        <v>55820249</v>
      </c>
      <c r="K14" s="302">
        <f t="shared" si="2"/>
        <v>97720249</v>
      </c>
      <c r="L14" s="302">
        <f t="shared" si="2"/>
        <v>143120249</v>
      </c>
      <c r="M14" s="302">
        <f t="shared" si="2"/>
        <v>61011355</v>
      </c>
      <c r="N14" s="302">
        <f t="shared" si="2"/>
        <v>264406248</v>
      </c>
      <c r="O14" s="302">
        <f t="shared" si="2"/>
        <v>1355232084</v>
      </c>
      <c r="P14" s="302">
        <f t="shared" si="2"/>
        <v>1355232084</v>
      </c>
    </row>
    <row r="15" spans="1:17" ht="28.35" customHeight="1" x14ac:dyDescent="0.25">
      <c r="A15" s="39"/>
      <c r="B15" s="328" t="s">
        <v>51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405"/>
    </row>
    <row r="16" spans="1:17" ht="28.35" customHeight="1" x14ac:dyDescent="0.25">
      <c r="A16" s="40" t="s">
        <v>18</v>
      </c>
      <c r="B16" s="332" t="s">
        <v>368</v>
      </c>
      <c r="C16" s="172">
        <v>18486243</v>
      </c>
      <c r="D16" s="172">
        <v>18486243</v>
      </c>
      <c r="E16" s="172">
        <v>18486243</v>
      </c>
      <c r="F16" s="172">
        <v>22486243</v>
      </c>
      <c r="G16" s="172">
        <v>22486243</v>
      </c>
      <c r="H16" s="172">
        <v>22486243</v>
      </c>
      <c r="I16" s="172">
        <v>23486243</v>
      </c>
      <c r="J16" s="172">
        <v>23486243</v>
      </c>
      <c r="K16" s="172">
        <v>21486243</v>
      </c>
      <c r="L16" s="172">
        <v>21486243</v>
      </c>
      <c r="M16" s="172">
        <v>21486243</v>
      </c>
      <c r="N16" s="172">
        <v>18453835</v>
      </c>
      <c r="O16" s="302">
        <f t="shared" ref="O16:O23" si="3">SUM(C16:N16)</f>
        <v>252802508</v>
      </c>
      <c r="P16" s="573">
        <f>' 1.számú melléklet '!E45</f>
        <v>252802508</v>
      </c>
      <c r="Q16" s="573">
        <f t="shared" ref="Q16:Q24" si="4">P16-O16</f>
        <v>0</v>
      </c>
    </row>
    <row r="17" spans="1:17" ht="28.35" customHeight="1" x14ac:dyDescent="0.25">
      <c r="A17" s="40" t="s">
        <v>195</v>
      </c>
      <c r="B17" s="332" t="s">
        <v>369</v>
      </c>
      <c r="C17" s="172">
        <v>4383837</v>
      </c>
      <c r="D17" s="172">
        <v>4383837</v>
      </c>
      <c r="E17" s="172">
        <v>4383837</v>
      </c>
      <c r="F17" s="172">
        <v>4883837</v>
      </c>
      <c r="G17" s="172">
        <v>4883837</v>
      </c>
      <c r="H17" s="172">
        <v>4883837</v>
      </c>
      <c r="I17" s="172">
        <v>4883837</v>
      </c>
      <c r="J17" s="172">
        <v>4883837</v>
      </c>
      <c r="K17" s="172">
        <v>4883837</v>
      </c>
      <c r="L17" s="172">
        <v>4883837</v>
      </c>
      <c r="M17" s="172">
        <v>4743440</v>
      </c>
      <c r="N17" s="172">
        <v>4383839</v>
      </c>
      <c r="O17" s="302">
        <f t="shared" si="3"/>
        <v>56465649</v>
      </c>
      <c r="P17" s="573">
        <f>' 1.számú melléklet '!E46</f>
        <v>56465649</v>
      </c>
      <c r="Q17" s="573">
        <f t="shared" si="4"/>
        <v>0</v>
      </c>
    </row>
    <row r="18" spans="1:17" ht="28.35" customHeight="1" x14ac:dyDescent="0.25">
      <c r="A18" s="40" t="s">
        <v>38</v>
      </c>
      <c r="B18" s="333" t="s">
        <v>179</v>
      </c>
      <c r="C18" s="172">
        <v>22324000</v>
      </c>
      <c r="D18" s="172">
        <v>26400000</v>
      </c>
      <c r="E18" s="172">
        <v>22600000</v>
      </c>
      <c r="F18" s="172">
        <v>38900000</v>
      </c>
      <c r="G18" s="172">
        <v>29900000</v>
      </c>
      <c r="H18" s="172">
        <v>35600000</v>
      </c>
      <c r="I18" s="172">
        <v>34383000</v>
      </c>
      <c r="J18" s="172">
        <v>51420000</v>
      </c>
      <c r="K18" s="172">
        <v>60500000</v>
      </c>
      <c r="L18" s="172">
        <v>41866512</v>
      </c>
      <c r="M18" s="172">
        <v>21192670</v>
      </c>
      <c r="N18" s="172">
        <v>38894568</v>
      </c>
      <c r="O18" s="302">
        <f t="shared" si="3"/>
        <v>423980750</v>
      </c>
      <c r="P18" s="573">
        <f>' 1.számú melléklet '!E47</f>
        <v>423980750</v>
      </c>
      <c r="Q18" s="573">
        <f t="shared" si="4"/>
        <v>0</v>
      </c>
    </row>
    <row r="19" spans="1:17" ht="28.35" customHeight="1" x14ac:dyDescent="0.25">
      <c r="A19" s="40" t="s">
        <v>375</v>
      </c>
      <c r="B19" s="330" t="s">
        <v>379</v>
      </c>
      <c r="C19" s="172">
        <v>11266000</v>
      </c>
      <c r="D19" s="172">
        <v>1266000</v>
      </c>
      <c r="E19" s="172">
        <v>14545000</v>
      </c>
      <c r="F19" s="172">
        <v>1266000</v>
      </c>
      <c r="G19" s="172">
        <v>1266000</v>
      </c>
      <c r="H19" s="172">
        <v>14560909</v>
      </c>
      <c r="I19" s="172">
        <v>32369843</v>
      </c>
      <c r="J19" s="172">
        <v>21266000</v>
      </c>
      <c r="K19" s="172">
        <v>14545000</v>
      </c>
      <c r="L19" s="172">
        <v>11266000</v>
      </c>
      <c r="M19" s="172">
        <v>1266000</v>
      </c>
      <c r="N19" s="172">
        <v>4545000</v>
      </c>
      <c r="O19" s="302">
        <f t="shared" si="3"/>
        <v>129427752</v>
      </c>
      <c r="P19" s="573">
        <f>' 1.számú melléklet '!E49-' 1.számú melléklet '!E50+' 1.számú melléklet '!E54</f>
        <v>129427752</v>
      </c>
      <c r="Q19" s="573">
        <f t="shared" si="4"/>
        <v>0</v>
      </c>
    </row>
    <row r="20" spans="1:17" ht="28.35" customHeight="1" x14ac:dyDescent="0.25">
      <c r="A20" s="40" t="s">
        <v>376</v>
      </c>
      <c r="B20" s="330" t="s">
        <v>370</v>
      </c>
      <c r="C20" s="172">
        <v>580000</v>
      </c>
      <c r="D20" s="172">
        <v>580000</v>
      </c>
      <c r="E20" s="172">
        <v>580000</v>
      </c>
      <c r="F20" s="172">
        <v>580000</v>
      </c>
      <c r="G20" s="172">
        <v>580000</v>
      </c>
      <c r="H20" s="172">
        <v>580000</v>
      </c>
      <c r="I20" s="172">
        <v>620000</v>
      </c>
      <c r="J20" s="172">
        <v>580000</v>
      </c>
      <c r="K20" s="172">
        <v>580000</v>
      </c>
      <c r="L20" s="172">
        <v>2080000</v>
      </c>
      <c r="M20" s="172">
        <v>580000</v>
      </c>
      <c r="N20" s="172">
        <v>580000</v>
      </c>
      <c r="O20" s="302">
        <f t="shared" si="3"/>
        <v>8500000</v>
      </c>
      <c r="P20" s="573">
        <f>' 1.számú melléklet '!E48</f>
        <v>8500000</v>
      </c>
      <c r="Q20" s="573">
        <f t="shared" si="4"/>
        <v>0</v>
      </c>
    </row>
    <row r="21" spans="1:17" ht="28.35" customHeight="1" x14ac:dyDescent="0.25">
      <c r="A21" s="40" t="s">
        <v>377</v>
      </c>
      <c r="B21" s="333" t="s">
        <v>371</v>
      </c>
      <c r="C21" s="172"/>
      <c r="D21" s="172"/>
      <c r="E21" s="172"/>
      <c r="F21" s="172"/>
      <c r="G21" s="172">
        <v>5000000</v>
      </c>
      <c r="H21" s="172">
        <v>10000000</v>
      </c>
      <c r="I21" s="172">
        <v>14910000</v>
      </c>
      <c r="J21" s="172">
        <v>9567018</v>
      </c>
      <c r="K21" s="172">
        <v>7000000</v>
      </c>
      <c r="L21" s="172"/>
      <c r="M21" s="172">
        <v>5000000</v>
      </c>
      <c r="N21" s="172">
        <v>584750</v>
      </c>
      <c r="O21" s="302">
        <f t="shared" si="3"/>
        <v>52061768</v>
      </c>
      <c r="P21" s="573">
        <f>' 1.számú melléklet '!E53</f>
        <v>52061768</v>
      </c>
      <c r="Q21" s="573">
        <f t="shared" si="4"/>
        <v>0</v>
      </c>
    </row>
    <row r="22" spans="1:17" ht="28.35" customHeight="1" x14ac:dyDescent="0.25">
      <c r="A22" s="40" t="s">
        <v>285</v>
      </c>
      <c r="B22" s="333" t="s">
        <v>372</v>
      </c>
      <c r="C22" s="172">
        <v>3149985</v>
      </c>
      <c r="D22" s="172">
        <v>400000</v>
      </c>
      <c r="E22" s="172">
        <v>3500000</v>
      </c>
      <c r="F22" s="172">
        <v>8210000</v>
      </c>
      <c r="G22" s="172">
        <v>2599000</v>
      </c>
      <c r="H22" s="172">
        <v>1499000</v>
      </c>
      <c r="I22" s="172">
        <v>26681000</v>
      </c>
      <c r="J22" s="172">
        <v>5733000</v>
      </c>
      <c r="K22" s="172">
        <v>10000000</v>
      </c>
      <c r="L22" s="172">
        <v>14134668</v>
      </c>
      <c r="M22" s="172">
        <v>2000000</v>
      </c>
      <c r="N22" s="172">
        <v>3250000</v>
      </c>
      <c r="O22" s="302">
        <f t="shared" si="3"/>
        <v>81156653</v>
      </c>
      <c r="P22" s="573">
        <f>' 1.számú melléklet '!E52</f>
        <v>81156653</v>
      </c>
      <c r="Q22" s="573">
        <f t="shared" si="4"/>
        <v>0</v>
      </c>
    </row>
    <row r="23" spans="1:17" ht="28.35" customHeight="1" x14ac:dyDescent="0.25">
      <c r="A23" s="40" t="s">
        <v>402</v>
      </c>
      <c r="B23" s="333" t="s">
        <v>416</v>
      </c>
      <c r="C23" s="172">
        <v>12597768</v>
      </c>
      <c r="D23" s="172">
        <v>60000000</v>
      </c>
      <c r="E23" s="172">
        <v>2500000</v>
      </c>
      <c r="F23" s="172"/>
      <c r="G23" s="172">
        <v>80000000</v>
      </c>
      <c r="H23" s="172">
        <v>2500000</v>
      </c>
      <c r="I23" s="172"/>
      <c r="J23" s="172"/>
      <c r="K23" s="172">
        <v>2500000</v>
      </c>
      <c r="L23" s="172"/>
      <c r="M23" s="172"/>
      <c r="N23" s="172">
        <v>2500000</v>
      </c>
      <c r="O23" s="302">
        <f t="shared" si="3"/>
        <v>162597768</v>
      </c>
      <c r="P23" s="573">
        <f>' 1.számú melléklet '!E57</f>
        <v>162597768</v>
      </c>
      <c r="Q23" s="573">
        <f t="shared" si="4"/>
        <v>0</v>
      </c>
    </row>
    <row r="24" spans="1:17" ht="28.35" customHeight="1" x14ac:dyDescent="0.25">
      <c r="A24" s="40" t="s">
        <v>403</v>
      </c>
      <c r="B24" s="208" t="s">
        <v>373</v>
      </c>
      <c r="C24" s="172">
        <v>100357000</v>
      </c>
      <c r="D24" s="172"/>
      <c r="E24" s="172">
        <v>33668145</v>
      </c>
      <c r="F24" s="172">
        <v>8947000</v>
      </c>
      <c r="G24" s="172"/>
      <c r="H24" s="172"/>
      <c r="I24" s="172"/>
      <c r="J24" s="172"/>
      <c r="K24" s="172"/>
      <c r="L24" s="172">
        <v>45267091</v>
      </c>
      <c r="M24" s="172"/>
      <c r="N24" s="172"/>
      <c r="O24" s="302">
        <f>SUM(C24:N24)</f>
        <v>188239236</v>
      </c>
      <c r="P24" s="573">
        <f>' 1.számú melléklet '!E50</f>
        <v>188239236</v>
      </c>
      <c r="Q24" s="573">
        <f t="shared" si="4"/>
        <v>0</v>
      </c>
    </row>
    <row r="25" spans="1:17" ht="28.35" customHeight="1" x14ac:dyDescent="0.25">
      <c r="A25" s="40"/>
      <c r="B25" s="331" t="s">
        <v>72</v>
      </c>
      <c r="C25" s="302">
        <f t="shared" ref="C25:P25" si="5">SUM(C16:C24)</f>
        <v>173144833</v>
      </c>
      <c r="D25" s="302">
        <f t="shared" si="5"/>
        <v>111516080</v>
      </c>
      <c r="E25" s="302">
        <f t="shared" si="5"/>
        <v>100263225</v>
      </c>
      <c r="F25" s="302">
        <f t="shared" si="5"/>
        <v>85273080</v>
      </c>
      <c r="G25" s="302">
        <f t="shared" si="5"/>
        <v>146715080</v>
      </c>
      <c r="H25" s="302">
        <f t="shared" si="5"/>
        <v>92109989</v>
      </c>
      <c r="I25" s="302">
        <f t="shared" si="5"/>
        <v>137333923</v>
      </c>
      <c r="J25" s="302">
        <f t="shared" si="5"/>
        <v>116936098</v>
      </c>
      <c r="K25" s="302">
        <f t="shared" si="5"/>
        <v>121495080</v>
      </c>
      <c r="L25" s="302">
        <f t="shared" si="5"/>
        <v>140984351</v>
      </c>
      <c r="M25" s="302">
        <f t="shared" si="5"/>
        <v>56268353</v>
      </c>
      <c r="N25" s="302">
        <f t="shared" si="5"/>
        <v>73191992</v>
      </c>
      <c r="O25" s="302">
        <f t="shared" si="5"/>
        <v>1355232084</v>
      </c>
      <c r="P25" s="302">
        <f t="shared" si="5"/>
        <v>1355232084</v>
      </c>
    </row>
    <row r="26" spans="1:17" ht="15" x14ac:dyDescent="0.25">
      <c r="A26" s="209"/>
      <c r="B26" s="328" t="s">
        <v>374</v>
      </c>
      <c r="C26" s="172">
        <f>C14-C25+C3</f>
        <v>20651467</v>
      </c>
      <c r="D26" s="172">
        <f t="shared" ref="D26:N26" si="6">D3+D14-D25</f>
        <v>-51695831</v>
      </c>
      <c r="E26" s="172">
        <f t="shared" si="6"/>
        <v>18857024</v>
      </c>
      <c r="F26" s="172">
        <f t="shared" si="6"/>
        <v>79967732</v>
      </c>
      <c r="G26" s="172">
        <f t="shared" si="6"/>
        <v>-73615130</v>
      </c>
      <c r="H26" s="172">
        <f t="shared" si="6"/>
        <v>-4224060</v>
      </c>
      <c r="I26" s="172">
        <f t="shared" si="6"/>
        <v>-31618673</v>
      </c>
      <c r="J26" s="172">
        <f t="shared" si="6"/>
        <v>-61115849</v>
      </c>
      <c r="K26" s="172">
        <f t="shared" si="6"/>
        <v>-23774831</v>
      </c>
      <c r="L26" s="172">
        <f t="shared" si="6"/>
        <v>2135898</v>
      </c>
      <c r="M26" s="172">
        <f t="shared" si="6"/>
        <v>4743002</v>
      </c>
      <c r="N26" s="172">
        <f t="shared" si="6"/>
        <v>191214256</v>
      </c>
      <c r="O26" s="172"/>
    </row>
    <row r="30" spans="1:17" ht="22.5" customHeight="1" x14ac:dyDescent="0.2">
      <c r="B30" s="174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r:id="rId1"/>
  <headerFooter alignWithMargins="0">
    <oddHeader xml:space="preserve">&amp;C&amp;"Garamond,Félkövér"&amp;12 18/2017. (VI.21.)  számú költségvetési rendelethez
ZALAKAROS VÁROS ÖNKORMÁNYZATA 
2017.ÉVI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4"/>
  <sheetViews>
    <sheetView view="pageLayout" zoomScaleNormal="100" zoomScaleSheetLayoutView="100" workbookViewId="0">
      <selection activeCell="D7" sqref="D7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68" t="s">
        <v>226</v>
      </c>
      <c r="B1" s="206" t="s">
        <v>820</v>
      </c>
      <c r="C1" s="206" t="s">
        <v>230</v>
      </c>
      <c r="D1" s="206" t="s">
        <v>231</v>
      </c>
      <c r="E1" s="206" t="s">
        <v>237</v>
      </c>
      <c r="F1" s="206" t="s">
        <v>240</v>
      </c>
      <c r="G1" s="206" t="s">
        <v>232</v>
      </c>
      <c r="H1" s="206" t="s">
        <v>834</v>
      </c>
      <c r="I1" s="206" t="s">
        <v>238</v>
      </c>
      <c r="J1" s="206" t="s">
        <v>227</v>
      </c>
      <c r="K1" s="206" t="s">
        <v>241</v>
      </c>
      <c r="L1" s="206" t="s">
        <v>821</v>
      </c>
    </row>
    <row r="2" spans="1:12" ht="24.95" customHeight="1" x14ac:dyDescent="0.2">
      <c r="A2" s="142" t="s">
        <v>228</v>
      </c>
      <c r="B2" s="71"/>
      <c r="C2" s="66"/>
      <c r="D2" s="66"/>
      <c r="E2" s="66"/>
      <c r="F2" s="66"/>
      <c r="G2" s="66"/>
      <c r="H2" s="66"/>
      <c r="I2" s="66"/>
      <c r="J2" s="66"/>
      <c r="K2" s="66"/>
      <c r="L2" s="71"/>
    </row>
    <row r="3" spans="1:12" ht="24.95" customHeight="1" x14ac:dyDescent="0.2">
      <c r="A3" s="66" t="s">
        <v>282</v>
      </c>
      <c r="B3" s="71">
        <v>2</v>
      </c>
      <c r="C3" s="66"/>
      <c r="D3" s="66"/>
      <c r="E3" s="66"/>
      <c r="F3" s="66"/>
      <c r="G3" s="66">
        <v>2</v>
      </c>
      <c r="H3" s="66">
        <v>1</v>
      </c>
      <c r="I3" s="66"/>
      <c r="J3" s="66">
        <v>2</v>
      </c>
      <c r="K3" s="66"/>
      <c r="L3" s="71">
        <f t="shared" ref="L3:L9" si="0">SUM(C3:K3)</f>
        <v>5</v>
      </c>
    </row>
    <row r="4" spans="1:12" ht="24.95" customHeight="1" x14ac:dyDescent="0.2">
      <c r="A4" s="66" t="s">
        <v>280</v>
      </c>
      <c r="B4" s="71">
        <v>1</v>
      </c>
      <c r="C4" s="66"/>
      <c r="D4" s="66"/>
      <c r="E4" s="66"/>
      <c r="F4" s="66"/>
      <c r="G4" s="66">
        <v>1</v>
      </c>
      <c r="H4" s="66"/>
      <c r="I4" s="66"/>
      <c r="J4" s="66"/>
      <c r="K4" s="66"/>
      <c r="L4" s="71">
        <f t="shared" si="0"/>
        <v>1</v>
      </c>
    </row>
    <row r="5" spans="1:12" ht="24.95" customHeight="1" x14ac:dyDescent="0.2">
      <c r="A5" s="66" t="s">
        <v>281</v>
      </c>
      <c r="B5" s="71">
        <v>1</v>
      </c>
      <c r="C5" s="66"/>
      <c r="D5" s="66"/>
      <c r="E5" s="66"/>
      <c r="F5" s="66"/>
      <c r="G5" s="66">
        <v>1</v>
      </c>
      <c r="H5" s="66"/>
      <c r="I5" s="66"/>
      <c r="J5" s="66"/>
      <c r="K5" s="66"/>
      <c r="L5" s="71">
        <f t="shared" si="0"/>
        <v>1</v>
      </c>
    </row>
    <row r="6" spans="1:12" ht="24.95" customHeight="1" x14ac:dyDescent="0.2">
      <c r="A6" s="66" t="s">
        <v>824</v>
      </c>
      <c r="B6" s="71"/>
      <c r="C6" s="66"/>
      <c r="D6" s="66"/>
      <c r="E6" s="66"/>
      <c r="F6" s="66"/>
      <c r="G6" s="66">
        <v>1</v>
      </c>
      <c r="H6" s="66"/>
      <c r="I6" s="66"/>
      <c r="J6" s="66"/>
      <c r="K6" s="66"/>
      <c r="L6" s="71">
        <f t="shared" si="0"/>
        <v>1</v>
      </c>
    </row>
    <row r="7" spans="1:12" ht="24.95" customHeight="1" x14ac:dyDescent="0.2">
      <c r="A7" s="66" t="s">
        <v>825</v>
      </c>
      <c r="B7" s="71">
        <v>45</v>
      </c>
      <c r="C7" s="66"/>
      <c r="D7" s="66"/>
      <c r="E7" s="66"/>
      <c r="F7" s="66"/>
      <c r="G7" s="66"/>
      <c r="H7" s="66"/>
      <c r="I7" s="66"/>
      <c r="J7" s="66"/>
      <c r="K7" s="66">
        <v>45</v>
      </c>
      <c r="L7" s="71">
        <f t="shared" si="0"/>
        <v>45</v>
      </c>
    </row>
    <row r="8" spans="1:12" s="103" customFormat="1" ht="24.95" customHeight="1" x14ac:dyDescent="0.2">
      <c r="A8" s="305" t="s">
        <v>84</v>
      </c>
      <c r="B8" s="158">
        <f>SUM(B3:B7)</f>
        <v>49</v>
      </c>
      <c r="C8" s="158">
        <f t="shared" ref="C8:K8" si="1">SUM(C3:C7)</f>
        <v>0</v>
      </c>
      <c r="D8" s="158">
        <f t="shared" si="1"/>
        <v>0</v>
      </c>
      <c r="E8" s="158">
        <f t="shared" si="1"/>
        <v>0</v>
      </c>
      <c r="F8" s="158">
        <f t="shared" si="1"/>
        <v>0</v>
      </c>
      <c r="G8" s="158">
        <f t="shared" si="1"/>
        <v>5</v>
      </c>
      <c r="H8" s="158">
        <f>SUM(H3:H7)</f>
        <v>1</v>
      </c>
      <c r="I8" s="158">
        <f t="shared" si="1"/>
        <v>0</v>
      </c>
      <c r="J8" s="158">
        <f t="shared" si="1"/>
        <v>2</v>
      </c>
      <c r="K8" s="158">
        <f t="shared" si="1"/>
        <v>45</v>
      </c>
      <c r="L8" s="71">
        <f t="shared" si="0"/>
        <v>53</v>
      </c>
    </row>
    <row r="9" spans="1:12" s="526" customFormat="1" ht="24.95" customHeight="1" x14ac:dyDescent="0.2">
      <c r="A9" s="525" t="s">
        <v>229</v>
      </c>
      <c r="B9" s="525">
        <v>29</v>
      </c>
      <c r="C9" s="525">
        <v>23</v>
      </c>
      <c r="D9" s="525"/>
      <c r="E9" s="525"/>
      <c r="F9" s="525"/>
      <c r="G9" s="525"/>
      <c r="H9" s="525"/>
      <c r="I9" s="525"/>
      <c r="J9" s="525"/>
      <c r="K9" s="525"/>
      <c r="L9" s="524">
        <f t="shared" si="0"/>
        <v>23</v>
      </c>
    </row>
    <row r="10" spans="1:12" ht="24.95" customHeight="1" x14ac:dyDescent="0.2">
      <c r="A10" s="142" t="s">
        <v>451</v>
      </c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71"/>
    </row>
    <row r="11" spans="1:12" ht="24.95" customHeight="1" x14ac:dyDescent="0.2">
      <c r="A11" s="66" t="s">
        <v>233</v>
      </c>
      <c r="B11" s="71">
        <v>11.7</v>
      </c>
      <c r="C11" s="66"/>
      <c r="D11" s="66">
        <v>6.7</v>
      </c>
      <c r="E11" s="66"/>
      <c r="F11" s="66"/>
      <c r="G11" s="66">
        <v>4</v>
      </c>
      <c r="H11" s="66"/>
      <c r="I11" s="66"/>
      <c r="J11" s="66">
        <v>3</v>
      </c>
      <c r="K11" s="66"/>
      <c r="L11" s="71">
        <f>SUM(D11:K11)</f>
        <v>13.7</v>
      </c>
    </row>
    <row r="12" spans="1:12" ht="24.95" customHeight="1" x14ac:dyDescent="0.2">
      <c r="A12" s="66" t="s">
        <v>234</v>
      </c>
      <c r="B12" s="71">
        <v>8</v>
      </c>
      <c r="C12" s="66"/>
      <c r="D12" s="66"/>
      <c r="E12" s="66">
        <v>6</v>
      </c>
      <c r="F12" s="66"/>
      <c r="G12" s="66"/>
      <c r="H12" s="66"/>
      <c r="I12" s="66"/>
      <c r="J12" s="66">
        <v>2</v>
      </c>
      <c r="K12" s="66"/>
      <c r="L12" s="71">
        <f>SUM(D12:K12)</f>
        <v>8</v>
      </c>
    </row>
    <row r="13" spans="1:12" ht="24.95" customHeight="1" x14ac:dyDescent="0.2">
      <c r="A13" s="66" t="s">
        <v>235</v>
      </c>
      <c r="B13" s="71">
        <v>7</v>
      </c>
      <c r="C13" s="66"/>
      <c r="D13" s="66"/>
      <c r="E13" s="66"/>
      <c r="F13" s="66"/>
      <c r="G13" s="66">
        <v>2</v>
      </c>
      <c r="H13" s="66"/>
      <c r="I13" s="66">
        <v>1</v>
      </c>
      <c r="J13" s="66">
        <v>4</v>
      </c>
      <c r="K13" s="66"/>
      <c r="L13" s="71">
        <f>SUM(D13:K13)</f>
        <v>7</v>
      </c>
    </row>
    <row r="14" spans="1:12" ht="24.95" customHeight="1" x14ac:dyDescent="0.2">
      <c r="A14" s="66" t="s">
        <v>236</v>
      </c>
      <c r="B14" s="71">
        <v>2</v>
      </c>
      <c r="C14" s="66"/>
      <c r="D14" s="66"/>
      <c r="E14" s="66"/>
      <c r="F14" s="66"/>
      <c r="G14" s="66"/>
      <c r="H14" s="66"/>
      <c r="I14" s="66"/>
      <c r="J14" s="66"/>
      <c r="K14" s="66"/>
      <c r="L14" s="71">
        <f>SUM(D14:K14)</f>
        <v>0</v>
      </c>
    </row>
    <row r="15" spans="1:12" ht="24.95" customHeight="1" x14ac:dyDescent="0.2">
      <c r="A15" s="158" t="s">
        <v>430</v>
      </c>
      <c r="B15" s="158">
        <f t="shared" ref="B15:L15" si="2">SUM(B10:B14)</f>
        <v>28.7</v>
      </c>
      <c r="C15" s="158">
        <f t="shared" si="2"/>
        <v>0</v>
      </c>
      <c r="D15" s="158">
        <f t="shared" si="2"/>
        <v>6.7</v>
      </c>
      <c r="E15" s="158">
        <f t="shared" si="2"/>
        <v>6</v>
      </c>
      <c r="F15" s="158">
        <f t="shared" si="2"/>
        <v>0</v>
      </c>
      <c r="G15" s="158">
        <f t="shared" si="2"/>
        <v>6</v>
      </c>
      <c r="H15" s="158"/>
      <c r="I15" s="158">
        <f t="shared" si="2"/>
        <v>1</v>
      </c>
      <c r="J15" s="158">
        <f t="shared" si="2"/>
        <v>9</v>
      </c>
      <c r="K15" s="158">
        <f t="shared" si="2"/>
        <v>0</v>
      </c>
      <c r="L15" s="158">
        <f t="shared" si="2"/>
        <v>28.7</v>
      </c>
    </row>
    <row r="16" spans="1:12" ht="24.95" customHeight="1" x14ac:dyDescent="0.2">
      <c r="A16" s="304" t="s">
        <v>450</v>
      </c>
      <c r="B16" s="159"/>
      <c r="C16" s="304"/>
      <c r="D16" s="304"/>
      <c r="E16" s="304"/>
      <c r="F16" s="304"/>
      <c r="G16" s="304"/>
      <c r="H16" s="304"/>
      <c r="I16" s="304"/>
      <c r="J16" s="304"/>
      <c r="K16" s="304"/>
      <c r="L16" s="159"/>
    </row>
    <row r="17" spans="1:12" ht="24.95" customHeight="1" x14ac:dyDescent="0.2">
      <c r="A17" s="244" t="s">
        <v>452</v>
      </c>
      <c r="B17" s="306">
        <v>0.6</v>
      </c>
      <c r="C17" s="244"/>
      <c r="D17" s="244"/>
      <c r="E17" s="244"/>
      <c r="F17" s="66">
        <v>0.6</v>
      </c>
      <c r="G17" s="244"/>
      <c r="H17" s="244"/>
      <c r="I17" s="244"/>
      <c r="J17" s="244"/>
      <c r="K17" s="244"/>
      <c r="L17" s="71">
        <f>SUM(D17:K17)</f>
        <v>0.6</v>
      </c>
    </row>
    <row r="18" spans="1:12" ht="24.95" customHeight="1" x14ac:dyDescent="0.2">
      <c r="A18" s="244" t="s">
        <v>453</v>
      </c>
      <c r="B18" s="306">
        <v>2</v>
      </c>
      <c r="C18" s="244"/>
      <c r="D18" s="244"/>
      <c r="E18" s="244"/>
      <c r="F18" s="66"/>
      <c r="G18" s="244">
        <v>3</v>
      </c>
      <c r="H18" s="244"/>
      <c r="I18" s="244"/>
      <c r="J18" s="244">
        <v>1</v>
      </c>
      <c r="K18" s="244"/>
      <c r="L18" s="71">
        <f>SUM(D18:K18)</f>
        <v>4</v>
      </c>
    </row>
    <row r="19" spans="1:12" ht="24.95" customHeight="1" x14ac:dyDescent="0.2">
      <c r="A19" s="158" t="s">
        <v>454</v>
      </c>
      <c r="B19" s="158">
        <f t="shared" ref="B19:K19" si="3">B17+B18</f>
        <v>2.6</v>
      </c>
      <c r="C19" s="158">
        <f t="shared" si="3"/>
        <v>0</v>
      </c>
      <c r="D19" s="158">
        <f t="shared" si="3"/>
        <v>0</v>
      </c>
      <c r="E19" s="158">
        <f t="shared" si="3"/>
        <v>0</v>
      </c>
      <c r="F19" s="158">
        <f t="shared" si="3"/>
        <v>0.6</v>
      </c>
      <c r="G19" s="158">
        <f t="shared" si="3"/>
        <v>3</v>
      </c>
      <c r="H19" s="158"/>
      <c r="I19" s="158">
        <f t="shared" si="3"/>
        <v>0</v>
      </c>
      <c r="J19" s="158">
        <f t="shared" si="3"/>
        <v>1</v>
      </c>
      <c r="K19" s="158">
        <f t="shared" si="3"/>
        <v>0</v>
      </c>
      <c r="L19" s="158">
        <f>L17+L18</f>
        <v>4.5999999999999996</v>
      </c>
    </row>
    <row r="20" spans="1:12" s="103" customFormat="1" ht="24.95" customHeight="1" x14ac:dyDescent="0.2">
      <c r="A20" s="159" t="s">
        <v>239</v>
      </c>
      <c r="B20" s="159">
        <f>SUM(B15+B9+B8+B19)</f>
        <v>109.3</v>
      </c>
      <c r="C20" s="159">
        <f t="shared" ref="C20:K20" si="4">SUM(C15+C9+C8+C19)</f>
        <v>23</v>
      </c>
      <c r="D20" s="159">
        <f t="shared" si="4"/>
        <v>6.7</v>
      </c>
      <c r="E20" s="159">
        <f t="shared" si="4"/>
        <v>6</v>
      </c>
      <c r="F20" s="159">
        <f t="shared" si="4"/>
        <v>0.6</v>
      </c>
      <c r="G20" s="159">
        <f t="shared" si="4"/>
        <v>14</v>
      </c>
      <c r="H20" s="159">
        <f>G8+H15+H19</f>
        <v>5</v>
      </c>
      <c r="I20" s="159">
        <f t="shared" si="4"/>
        <v>1</v>
      </c>
      <c r="J20" s="159">
        <f t="shared" si="4"/>
        <v>12</v>
      </c>
      <c r="K20" s="159">
        <f t="shared" si="4"/>
        <v>45</v>
      </c>
      <c r="L20" s="159">
        <f>SUM(L15+L9+L8+L19)</f>
        <v>109.3</v>
      </c>
    </row>
    <row r="22" spans="1:12" ht="15.75" x14ac:dyDescent="0.25">
      <c r="A22" s="169"/>
      <c r="B22" s="169"/>
      <c r="C22" s="169"/>
      <c r="D22" s="169"/>
      <c r="J22" s="157"/>
    </row>
    <row r="23" spans="1:12" x14ac:dyDescent="0.2">
      <c r="A23" s="103"/>
    </row>
    <row r="24" spans="1:12" x14ac:dyDescent="0.2">
      <c r="A24" s="103"/>
    </row>
  </sheetData>
  <phoneticPr fontId="41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r:id="rId1"/>
  <headerFooter>
    <oddHeader xml:space="preserve">&amp;C&amp;"Arial CE,Félkövér"18/2017 (VI.21.) számú rendelethez
ZALAKAROS VÁROS ÖNKORMÁNYZATÁNAK ÉS KÖLTSÉGVETÉSI SZERVEI  
 2016.ÉVI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tabSelected="1" zoomScaleNormal="100" workbookViewId="0">
      <selection activeCell="A30" sqref="A30"/>
    </sheetView>
  </sheetViews>
  <sheetFormatPr defaultRowHeight="12.75" x14ac:dyDescent="0.2"/>
  <cols>
    <col min="1" max="1" width="10" style="14" customWidth="1"/>
    <col min="2" max="2" width="32.85546875" style="14" customWidth="1"/>
    <col min="3" max="3" width="13" style="14" customWidth="1"/>
    <col min="4" max="4" width="13.42578125" style="14" customWidth="1"/>
    <col min="5" max="6" width="12.28515625" style="14" customWidth="1"/>
    <col min="7" max="7" width="11.85546875" style="14" customWidth="1"/>
    <col min="8" max="8" width="13.28515625" style="14" customWidth="1"/>
    <col min="9" max="9" width="12.140625" style="14" customWidth="1"/>
    <col min="10" max="10" width="13" style="14" customWidth="1"/>
    <col min="11" max="11" width="14.140625" style="14" customWidth="1"/>
    <col min="12" max="12" width="12" style="14" customWidth="1"/>
    <col min="13" max="13" width="12.5703125" style="14" customWidth="1"/>
    <col min="14" max="14" width="14.42578125" style="14" customWidth="1"/>
    <col min="15" max="16384" width="9.140625" style="14"/>
  </cols>
  <sheetData>
    <row r="1" spans="1:18" ht="55.5" customHeight="1" x14ac:dyDescent="0.2">
      <c r="B1" s="171"/>
      <c r="C1" s="171"/>
      <c r="D1" s="171"/>
      <c r="E1" s="171"/>
      <c r="F1" s="171"/>
      <c r="G1" s="171"/>
      <c r="H1" s="171"/>
    </row>
    <row r="2" spans="1:18" x14ac:dyDescent="0.2">
      <c r="A2" s="728" t="s">
        <v>0</v>
      </c>
      <c r="B2" s="728" t="s">
        <v>489</v>
      </c>
      <c r="C2" s="731" t="s">
        <v>85</v>
      </c>
      <c r="D2" s="732"/>
      <c r="E2" s="735" t="s">
        <v>490</v>
      </c>
      <c r="F2" s="735"/>
      <c r="G2" s="735"/>
      <c r="H2" s="735"/>
      <c r="I2" s="735"/>
      <c r="J2" s="735"/>
      <c r="K2" s="735"/>
      <c r="L2" s="735"/>
      <c r="M2" s="735"/>
      <c r="N2" s="735"/>
    </row>
    <row r="3" spans="1:18" ht="51" customHeight="1" x14ac:dyDescent="0.2">
      <c r="A3" s="729"/>
      <c r="B3" s="729"/>
      <c r="C3" s="733"/>
      <c r="D3" s="734"/>
      <c r="E3" s="727" t="s">
        <v>493</v>
      </c>
      <c r="F3" s="727"/>
      <c r="G3" s="727" t="s">
        <v>494</v>
      </c>
      <c r="H3" s="727"/>
      <c r="I3" s="727" t="s">
        <v>491</v>
      </c>
      <c r="J3" s="727"/>
      <c r="K3" s="727" t="s">
        <v>495</v>
      </c>
      <c r="L3" s="727"/>
      <c r="M3" s="727" t="s">
        <v>492</v>
      </c>
      <c r="N3" s="727"/>
    </row>
    <row r="4" spans="1:18" ht="54.75" customHeight="1" x14ac:dyDescent="0.2">
      <c r="A4" s="730"/>
      <c r="B4" s="730"/>
      <c r="C4" s="364" t="s">
        <v>822</v>
      </c>
      <c r="D4" s="364" t="s">
        <v>823</v>
      </c>
      <c r="E4" s="364" t="s">
        <v>822</v>
      </c>
      <c r="F4" s="364" t="s">
        <v>823</v>
      </c>
      <c r="G4" s="364" t="s">
        <v>822</v>
      </c>
      <c r="H4" s="364" t="s">
        <v>823</v>
      </c>
      <c r="I4" s="364" t="s">
        <v>822</v>
      </c>
      <c r="J4" s="364" t="s">
        <v>823</v>
      </c>
      <c r="K4" s="364" t="s">
        <v>822</v>
      </c>
      <c r="L4" s="364" t="s">
        <v>823</v>
      </c>
      <c r="M4" s="364" t="s">
        <v>822</v>
      </c>
      <c r="N4" s="364" t="s">
        <v>823</v>
      </c>
    </row>
    <row r="5" spans="1:18" ht="30" customHeight="1" x14ac:dyDescent="0.2">
      <c r="A5" s="338" t="s">
        <v>2</v>
      </c>
      <c r="B5" s="338" t="s">
        <v>4</v>
      </c>
      <c r="C5" s="364" t="s">
        <v>5</v>
      </c>
      <c r="D5" s="338" t="s">
        <v>6</v>
      </c>
      <c r="E5" s="364" t="s">
        <v>8</v>
      </c>
      <c r="F5" s="364" t="s">
        <v>22</v>
      </c>
      <c r="G5" s="364" t="s">
        <v>17</v>
      </c>
      <c r="H5" s="364" t="s">
        <v>23</v>
      </c>
      <c r="I5" s="364" t="s">
        <v>695</v>
      </c>
      <c r="J5" s="364" t="s">
        <v>696</v>
      </c>
      <c r="K5" s="364" t="s">
        <v>195</v>
      </c>
      <c r="L5" s="364" t="s">
        <v>38</v>
      </c>
      <c r="M5" s="364" t="s">
        <v>697</v>
      </c>
      <c r="N5" s="364" t="s">
        <v>698</v>
      </c>
    </row>
    <row r="6" spans="1:18" ht="19.5" customHeight="1" x14ac:dyDescent="0.2">
      <c r="A6" s="334" t="s">
        <v>2</v>
      </c>
      <c r="B6" s="334" t="s">
        <v>99</v>
      </c>
      <c r="C6" s="375">
        <f>'4.számú melléklet'!AO62</f>
        <v>124616616</v>
      </c>
      <c r="D6" s="375">
        <f>'4.számú melléklet'!AP62</f>
        <v>129811523</v>
      </c>
      <c r="E6" s="337">
        <f>'1.a számú melléklet '!G5</f>
        <v>76760800</v>
      </c>
      <c r="F6" s="337">
        <v>77346853</v>
      </c>
      <c r="G6" s="337">
        <f t="shared" ref="G6:H8" si="0">C6-E6-K6</f>
        <v>47105816</v>
      </c>
      <c r="H6" s="337">
        <f t="shared" si="0"/>
        <v>47105816</v>
      </c>
      <c r="I6" s="337">
        <f t="shared" ref="I6:J8" si="1">E6+G6</f>
        <v>123866616</v>
      </c>
      <c r="J6" s="337">
        <f t="shared" si="1"/>
        <v>124452669</v>
      </c>
      <c r="K6" s="337">
        <f>'3.a.számú melléklet'!AK66</f>
        <v>750000</v>
      </c>
      <c r="L6" s="337">
        <f>'3.a.számú melléklet'!AL66</f>
        <v>5358854</v>
      </c>
      <c r="M6" s="375">
        <f t="shared" ref="M6:N8" si="2">I6+K6</f>
        <v>124616616</v>
      </c>
      <c r="N6" s="375">
        <f t="shared" si="2"/>
        <v>129811523</v>
      </c>
    </row>
    <row r="7" spans="1:18" ht="21.75" customHeight="1" x14ac:dyDescent="0.2">
      <c r="A7" s="334" t="s">
        <v>4</v>
      </c>
      <c r="B7" s="334" t="s">
        <v>430</v>
      </c>
      <c r="C7" s="375">
        <f>'4.számú melléklet'!AO76</f>
        <v>153835130</v>
      </c>
      <c r="D7" s="375">
        <f>'4.számú melléklet'!AP76</f>
        <v>160278278</v>
      </c>
      <c r="E7" s="337">
        <f>'1.a számú melléklet '!G32+'1.a számú melléklet '!G39+'1.a számú melléklet '!G41+'1.a számú melléklet '!G42</f>
        <v>76263960</v>
      </c>
      <c r="F7" s="337">
        <v>78247184</v>
      </c>
      <c r="G7" s="337">
        <f t="shared" si="0"/>
        <v>28269443</v>
      </c>
      <c r="H7" s="337">
        <f t="shared" si="0"/>
        <v>28709845</v>
      </c>
      <c r="I7" s="337">
        <f t="shared" si="1"/>
        <v>104533403</v>
      </c>
      <c r="J7" s="337">
        <f t="shared" si="1"/>
        <v>106957029</v>
      </c>
      <c r="K7" s="337">
        <f>'3.a.számú melléklet'!AK82</f>
        <v>49301727</v>
      </c>
      <c r="L7" s="337">
        <f>'3.a.számú melléklet'!AL82</f>
        <v>53321249</v>
      </c>
      <c r="M7" s="375">
        <f t="shared" si="2"/>
        <v>153835130</v>
      </c>
      <c r="N7" s="375">
        <f t="shared" si="2"/>
        <v>160278278</v>
      </c>
      <c r="R7" s="530"/>
    </row>
    <row r="8" spans="1:18" ht="24.75" customHeight="1" x14ac:dyDescent="0.2">
      <c r="A8" s="334" t="s">
        <v>5</v>
      </c>
      <c r="B8" s="334" t="s">
        <v>432</v>
      </c>
      <c r="C8" s="375">
        <f>'4.számú melléklet'!AO82</f>
        <v>28896468</v>
      </c>
      <c r="D8" s="375">
        <f>'4.számú melléklet'!AP82</f>
        <v>37965019</v>
      </c>
      <c r="E8" s="337">
        <f>'1.a számú melléklet '!G46</f>
        <v>2815800</v>
      </c>
      <c r="F8" s="337">
        <v>3102841</v>
      </c>
      <c r="G8" s="337">
        <f t="shared" si="0"/>
        <v>20780668</v>
      </c>
      <c r="H8" s="337">
        <f t="shared" si="0"/>
        <v>20780668</v>
      </c>
      <c r="I8" s="337">
        <f t="shared" si="1"/>
        <v>23596468</v>
      </c>
      <c r="J8" s="337">
        <f t="shared" si="1"/>
        <v>23883509</v>
      </c>
      <c r="K8" s="337">
        <f>'3.a.számú melléklet'!AK88</f>
        <v>5300000</v>
      </c>
      <c r="L8" s="337">
        <f>'3.a.számú melléklet'!AL88</f>
        <v>14081510</v>
      </c>
      <c r="M8" s="375">
        <f t="shared" si="2"/>
        <v>28896468</v>
      </c>
      <c r="N8" s="375">
        <f t="shared" si="2"/>
        <v>37965019</v>
      </c>
    </row>
    <row r="9" spans="1:18" ht="21.75" customHeight="1" x14ac:dyDescent="0.2">
      <c r="A9" s="335"/>
      <c r="B9" s="364" t="s">
        <v>83</v>
      </c>
      <c r="C9" s="336">
        <f>SUM(C6:C8)</f>
        <v>307348214</v>
      </c>
      <c r="D9" s="336">
        <f t="shared" ref="D9:N9" si="3">SUM(D6:D8)</f>
        <v>328054820</v>
      </c>
      <c r="E9" s="336">
        <f>SUM(E6:E8)</f>
        <v>155840560</v>
      </c>
      <c r="F9" s="336">
        <f t="shared" si="3"/>
        <v>158696878</v>
      </c>
      <c r="G9" s="336">
        <f>SUM(G6:G8)</f>
        <v>96155927</v>
      </c>
      <c r="H9" s="336">
        <f t="shared" si="3"/>
        <v>96596329</v>
      </c>
      <c r="I9" s="336">
        <f>SUM(I6:I8)</f>
        <v>251996487</v>
      </c>
      <c r="J9" s="336">
        <f t="shared" si="3"/>
        <v>255293207</v>
      </c>
      <c r="K9" s="336">
        <f>SUM(K6:K8)</f>
        <v>55351727</v>
      </c>
      <c r="L9" s="336">
        <f t="shared" si="3"/>
        <v>72761613</v>
      </c>
      <c r="M9" s="336">
        <f>SUM(M6:M8)</f>
        <v>307348214</v>
      </c>
      <c r="N9" s="336">
        <f t="shared" si="3"/>
        <v>328054820</v>
      </c>
    </row>
    <row r="10" spans="1:18" ht="15" x14ac:dyDescent="0.2">
      <c r="H10" s="171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8" scale="90" orientation="landscape" r:id="rId1"/>
  <headerFooter alignWithMargins="0">
    <oddHeader xml:space="preserve">&amp;C&amp;"Garamond,Félkövér"&amp;14 18/2017. (VI.21.)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zoomScaleNormal="100" zoomScaleSheetLayoutView="100" zoomScalePageLayoutView="75" workbookViewId="0">
      <selection activeCell="J53" sqref="J53"/>
    </sheetView>
  </sheetViews>
  <sheetFormatPr defaultRowHeight="14.25" x14ac:dyDescent="0.2"/>
  <cols>
    <col min="1" max="1" width="76.5703125" style="104" customWidth="1"/>
    <col min="2" max="2" width="9.140625" style="104"/>
    <col min="3" max="3" width="13" style="104" customWidth="1"/>
    <col min="4" max="4" width="12.85546875" style="104" customWidth="1"/>
    <col min="5" max="5" width="9.5703125" style="104" customWidth="1"/>
    <col min="6" max="6" width="12.28515625" style="104" customWidth="1"/>
    <col min="7" max="7" width="15.140625" style="104" customWidth="1"/>
    <col min="8" max="8" width="10.28515625" style="104" customWidth="1"/>
    <col min="9" max="9" width="11.140625" style="104" customWidth="1"/>
    <col min="10" max="10" width="14.85546875" style="104" customWidth="1"/>
    <col min="11" max="16384" width="9.140625" style="104"/>
  </cols>
  <sheetData>
    <row r="1" spans="1:10" ht="15" x14ac:dyDescent="0.2">
      <c r="A1" s="586" t="s">
        <v>52</v>
      </c>
      <c r="B1" s="583" t="s">
        <v>810</v>
      </c>
      <c r="C1" s="584"/>
      <c r="D1" s="585"/>
      <c r="E1" s="583" t="s">
        <v>811</v>
      </c>
      <c r="F1" s="584"/>
      <c r="G1" s="585"/>
      <c r="H1" s="583" t="s">
        <v>847</v>
      </c>
      <c r="I1" s="584"/>
      <c r="J1" s="585"/>
    </row>
    <row r="2" spans="1:10" s="138" customFormat="1" ht="30" x14ac:dyDescent="0.2">
      <c r="A2" s="587"/>
      <c r="B2" s="376" t="s">
        <v>221</v>
      </c>
      <c r="C2" s="376" t="s">
        <v>121</v>
      </c>
      <c r="D2" s="377" t="s">
        <v>222</v>
      </c>
      <c r="E2" s="376" t="s">
        <v>221</v>
      </c>
      <c r="F2" s="376" t="s">
        <v>121</v>
      </c>
      <c r="G2" s="377" t="s">
        <v>757</v>
      </c>
      <c r="H2" s="376" t="s">
        <v>221</v>
      </c>
      <c r="I2" s="376" t="s">
        <v>121</v>
      </c>
      <c r="J2" s="377" t="s">
        <v>757</v>
      </c>
    </row>
    <row r="3" spans="1:10" ht="15" x14ac:dyDescent="0.2">
      <c r="A3" s="588"/>
      <c r="B3" s="378"/>
      <c r="C3" s="378" t="s">
        <v>53</v>
      </c>
      <c r="D3" s="378" t="s">
        <v>476</v>
      </c>
      <c r="E3" s="378"/>
      <c r="F3" s="378" t="s">
        <v>53</v>
      </c>
      <c r="G3" s="378" t="s">
        <v>476</v>
      </c>
      <c r="H3" s="378"/>
      <c r="I3" s="378" t="s">
        <v>53</v>
      </c>
      <c r="J3" s="378" t="s">
        <v>476</v>
      </c>
    </row>
    <row r="4" spans="1:10" x14ac:dyDescent="0.2">
      <c r="A4" s="197" t="s">
        <v>104</v>
      </c>
    </row>
    <row r="5" spans="1:10" ht="15" x14ac:dyDescent="0.25">
      <c r="A5" s="132" t="s">
        <v>105</v>
      </c>
      <c r="B5" s="198">
        <v>16.68</v>
      </c>
      <c r="C5" s="199">
        <v>4580000</v>
      </c>
      <c r="D5" s="200">
        <v>76394400</v>
      </c>
      <c r="E5" s="198">
        <v>16.760000000000002</v>
      </c>
      <c r="F5" s="199">
        <v>4580000</v>
      </c>
      <c r="G5" s="200">
        <f>E5*F5</f>
        <v>76760800</v>
      </c>
      <c r="H5" s="198">
        <v>16.760000000000002</v>
      </c>
      <c r="I5" s="199">
        <v>4580000</v>
      </c>
      <c r="J5" s="200">
        <f>H5*I5</f>
        <v>76760800</v>
      </c>
    </row>
    <row r="6" spans="1:10" ht="15" x14ac:dyDescent="0.25">
      <c r="A6" s="132" t="s">
        <v>106</v>
      </c>
      <c r="B6" s="199"/>
      <c r="C6" s="199"/>
      <c r="D6" s="200"/>
      <c r="E6" s="199"/>
      <c r="F6" s="199"/>
      <c r="G6" s="200"/>
      <c r="H6" s="199"/>
      <c r="I6" s="199"/>
      <c r="J6" s="200"/>
    </row>
    <row r="7" spans="1:10" ht="15" x14ac:dyDescent="0.25">
      <c r="A7" s="132" t="s">
        <v>291</v>
      </c>
      <c r="B7" s="199"/>
      <c r="C7" s="199"/>
      <c r="D7" s="200">
        <f>D9+D11+D13+D15</f>
        <v>1931393</v>
      </c>
      <c r="E7" s="199"/>
      <c r="F7" s="199"/>
      <c r="G7" s="200">
        <f>G9+G11+G13+G15</f>
        <v>0</v>
      </c>
      <c r="H7" s="199"/>
      <c r="I7" s="199"/>
      <c r="J7" s="200">
        <f>J9+J11+J13+J15</f>
        <v>0</v>
      </c>
    </row>
    <row r="8" spans="1:10" x14ac:dyDescent="0.2">
      <c r="A8" s="133" t="s">
        <v>107</v>
      </c>
      <c r="B8" s="106"/>
      <c r="C8" s="107"/>
      <c r="D8" s="108">
        <v>7550780</v>
      </c>
      <c r="E8" s="106"/>
      <c r="F8" s="107"/>
      <c r="G8" s="108">
        <v>7550780</v>
      </c>
      <c r="H8" s="106"/>
      <c r="I8" s="107"/>
      <c r="J8" s="108">
        <v>7550780</v>
      </c>
    </row>
    <row r="9" spans="1:10" x14ac:dyDescent="0.2">
      <c r="A9" s="133" t="s">
        <v>131</v>
      </c>
      <c r="B9" s="106"/>
      <c r="C9" s="107"/>
      <c r="D9" s="108"/>
      <c r="E9" s="106"/>
      <c r="F9" s="107"/>
      <c r="G9" s="108"/>
      <c r="H9" s="106"/>
      <c r="I9" s="107"/>
      <c r="J9" s="108"/>
    </row>
    <row r="10" spans="1:10" x14ac:dyDescent="0.2">
      <c r="A10" s="133" t="s">
        <v>108</v>
      </c>
      <c r="B10" s="109"/>
      <c r="C10" s="109"/>
      <c r="D10" s="108">
        <v>14880000</v>
      </c>
      <c r="E10" s="109"/>
      <c r="F10" s="109"/>
      <c r="G10" s="108">
        <v>14912000</v>
      </c>
      <c r="H10" s="109"/>
      <c r="I10" s="109"/>
      <c r="J10" s="108">
        <v>14912000</v>
      </c>
    </row>
    <row r="11" spans="1:10" x14ac:dyDescent="0.2">
      <c r="A11" s="133" t="s">
        <v>132</v>
      </c>
      <c r="B11" s="109"/>
      <c r="C11" s="109"/>
      <c r="D11" s="108"/>
      <c r="E11" s="109"/>
      <c r="F11" s="109"/>
      <c r="G11" s="108"/>
      <c r="H11" s="109"/>
      <c r="I11" s="109"/>
      <c r="J11" s="108"/>
    </row>
    <row r="12" spans="1:10" x14ac:dyDescent="0.2">
      <c r="A12" s="133" t="s">
        <v>109</v>
      </c>
      <c r="B12" s="109"/>
      <c r="C12" s="109"/>
      <c r="D12" s="108">
        <v>672681</v>
      </c>
      <c r="E12" s="109"/>
      <c r="F12" s="109"/>
      <c r="G12" s="108">
        <v>672681</v>
      </c>
      <c r="H12" s="109"/>
      <c r="I12" s="109"/>
      <c r="J12" s="108">
        <v>672681</v>
      </c>
    </row>
    <row r="13" spans="1:10" x14ac:dyDescent="0.2">
      <c r="A13" s="133" t="s">
        <v>133</v>
      </c>
      <c r="B13" s="109"/>
      <c r="C13" s="109"/>
      <c r="D13" s="108"/>
      <c r="E13" s="109"/>
      <c r="F13" s="109"/>
      <c r="G13" s="108"/>
      <c r="H13" s="109"/>
      <c r="I13" s="109"/>
      <c r="J13" s="108"/>
    </row>
    <row r="14" spans="1:10" x14ac:dyDescent="0.2">
      <c r="A14" s="133" t="s">
        <v>110</v>
      </c>
      <c r="B14" s="109"/>
      <c r="C14" s="109"/>
      <c r="D14" s="108">
        <v>7232220</v>
      </c>
      <c r="E14" s="109"/>
      <c r="F14" s="109"/>
      <c r="G14" s="108">
        <v>7209520</v>
      </c>
      <c r="H14" s="109"/>
      <c r="I14" s="109"/>
      <c r="J14" s="108">
        <v>7209520</v>
      </c>
    </row>
    <row r="15" spans="1:10" x14ac:dyDescent="0.2">
      <c r="A15" s="133" t="s">
        <v>110</v>
      </c>
      <c r="B15" s="109"/>
      <c r="C15" s="109"/>
      <c r="D15" s="108">
        <v>1931393</v>
      </c>
      <c r="E15" s="109"/>
      <c r="F15" s="109"/>
      <c r="G15" s="108"/>
      <c r="H15" s="109"/>
      <c r="I15" s="109"/>
      <c r="J15" s="108"/>
    </row>
    <row r="16" spans="1:10" ht="15" x14ac:dyDescent="0.2">
      <c r="A16" s="132" t="s">
        <v>344</v>
      </c>
      <c r="B16" s="110"/>
      <c r="C16" s="110"/>
      <c r="D16" s="111"/>
      <c r="E16" s="110"/>
      <c r="F16" s="110"/>
      <c r="G16" s="111"/>
      <c r="H16" s="110"/>
      <c r="I16" s="110"/>
      <c r="J16" s="111"/>
    </row>
    <row r="17" spans="1:10" ht="15" x14ac:dyDescent="0.2">
      <c r="A17" s="132" t="s">
        <v>345</v>
      </c>
      <c r="B17" s="110"/>
      <c r="C17" s="110"/>
      <c r="D17" s="111">
        <v>6623100</v>
      </c>
      <c r="E17" s="110"/>
      <c r="F17" s="110"/>
      <c r="G17" s="111">
        <v>6669000</v>
      </c>
      <c r="H17" s="110"/>
      <c r="I17" s="110"/>
      <c r="J17" s="111">
        <v>6669000</v>
      </c>
    </row>
    <row r="18" spans="1:10" ht="14.25" customHeight="1" x14ac:dyDescent="0.2">
      <c r="A18" s="132" t="s">
        <v>348</v>
      </c>
      <c r="B18" s="110"/>
      <c r="C18" s="110"/>
      <c r="D18" s="111"/>
      <c r="E18" s="110"/>
      <c r="F18" s="110"/>
      <c r="G18" s="111"/>
      <c r="H18" s="110"/>
      <c r="I18" s="110"/>
      <c r="J18" s="111"/>
    </row>
    <row r="19" spans="1:10" ht="14.25" customHeight="1" x14ac:dyDescent="0.2">
      <c r="A19" s="132" t="s">
        <v>346</v>
      </c>
      <c r="B19" s="110"/>
      <c r="C19" s="110"/>
      <c r="D19" s="111">
        <v>910350</v>
      </c>
      <c r="E19" s="110"/>
      <c r="F19" s="110"/>
      <c r="G19" s="111">
        <v>953700</v>
      </c>
      <c r="H19" s="110"/>
      <c r="I19" s="110"/>
      <c r="J19" s="111">
        <v>953700</v>
      </c>
    </row>
    <row r="20" spans="1:10" ht="14.25" customHeight="1" x14ac:dyDescent="0.2">
      <c r="A20" s="132" t="s">
        <v>347</v>
      </c>
      <c r="B20" s="110"/>
      <c r="C20" s="110"/>
      <c r="D20" s="111"/>
      <c r="E20" s="110"/>
      <c r="F20" s="110"/>
      <c r="G20" s="111"/>
      <c r="H20" s="110"/>
      <c r="I20" s="110"/>
      <c r="J20" s="111"/>
    </row>
    <row r="21" spans="1:10" ht="14.25" customHeight="1" x14ac:dyDescent="0.2">
      <c r="A21" s="132" t="s">
        <v>349</v>
      </c>
      <c r="B21" s="110"/>
      <c r="C21" s="110"/>
      <c r="D21" s="111">
        <v>239527700</v>
      </c>
      <c r="E21" s="110"/>
      <c r="F21" s="110"/>
      <c r="G21" s="111">
        <v>160021000</v>
      </c>
      <c r="H21" s="110"/>
      <c r="I21" s="110"/>
      <c r="J21" s="111">
        <v>160021000</v>
      </c>
    </row>
    <row r="22" spans="1:10" ht="14.25" customHeight="1" x14ac:dyDescent="0.2">
      <c r="A22" s="132" t="s">
        <v>350</v>
      </c>
      <c r="B22" s="110"/>
      <c r="C22" s="110"/>
      <c r="D22" s="111">
        <v>239527700</v>
      </c>
      <c r="E22" s="110"/>
      <c r="F22" s="110"/>
      <c r="G22" s="111">
        <v>154097949</v>
      </c>
      <c r="H22" s="110"/>
      <c r="I22" s="110"/>
      <c r="J22" s="111">
        <v>154097949</v>
      </c>
    </row>
    <row r="23" spans="1:10" ht="14.25" customHeight="1" x14ac:dyDescent="0.2">
      <c r="A23" s="132" t="s">
        <v>812</v>
      </c>
      <c r="B23" s="110"/>
      <c r="C23" s="110"/>
      <c r="D23" s="111">
        <v>421259</v>
      </c>
      <c r="E23" s="110"/>
      <c r="F23" s="110"/>
      <c r="G23" s="111">
        <v>357251</v>
      </c>
      <c r="H23" s="110"/>
      <c r="I23" s="110"/>
      <c r="J23" s="111">
        <v>357251</v>
      </c>
    </row>
    <row r="24" spans="1:10" ht="14.25" customHeight="1" x14ac:dyDescent="0.2">
      <c r="A24" s="132" t="s">
        <v>351</v>
      </c>
      <c r="B24" s="110"/>
      <c r="C24" s="110"/>
      <c r="D24" s="111">
        <v>-35937738</v>
      </c>
      <c r="E24" s="110"/>
      <c r="F24" s="110"/>
      <c r="G24" s="111">
        <v>-43890732</v>
      </c>
      <c r="H24" s="110"/>
      <c r="I24" s="110"/>
      <c r="J24" s="111">
        <v>-43890732</v>
      </c>
    </row>
    <row r="25" spans="1:10" ht="15" x14ac:dyDescent="0.25">
      <c r="A25" s="379" t="s">
        <v>111</v>
      </c>
      <c r="B25" s="380"/>
      <c r="C25" s="380"/>
      <c r="D25" s="381">
        <f>D5+D7+D22+D23</f>
        <v>318274752</v>
      </c>
      <c r="E25" s="380"/>
      <c r="F25" s="380"/>
      <c r="G25" s="381">
        <f>G5+G7+G22+G23</f>
        <v>231216000</v>
      </c>
      <c r="H25" s="380"/>
      <c r="I25" s="380"/>
      <c r="J25" s="381">
        <f>J5+J7+J22+J23</f>
        <v>231216000</v>
      </c>
    </row>
    <row r="26" spans="1:10" ht="15" x14ac:dyDescent="0.25">
      <c r="A26" s="132" t="s">
        <v>112</v>
      </c>
      <c r="B26" s="199"/>
      <c r="C26" s="199"/>
      <c r="D26" s="200"/>
      <c r="E26" s="199"/>
      <c r="F26" s="199"/>
      <c r="G26" s="200"/>
      <c r="H26" s="199"/>
      <c r="I26" s="199"/>
      <c r="J26" s="200"/>
    </row>
    <row r="27" spans="1:10" x14ac:dyDescent="0.2">
      <c r="A27" s="177" t="s">
        <v>656</v>
      </c>
      <c r="B27" s="312">
        <v>6.97</v>
      </c>
      <c r="C27" s="201">
        <v>4308000</v>
      </c>
      <c r="D27" s="202">
        <v>30012400</v>
      </c>
      <c r="E27" s="312">
        <v>7.5</v>
      </c>
      <c r="F27" s="201">
        <v>4469900</v>
      </c>
      <c r="G27" s="202">
        <v>32779267</v>
      </c>
      <c r="H27" s="312">
        <v>7.5</v>
      </c>
      <c r="I27" s="201">
        <v>4469900</v>
      </c>
      <c r="J27" s="202">
        <v>32779267</v>
      </c>
    </row>
    <row r="28" spans="1:10" x14ac:dyDescent="0.2">
      <c r="A28" s="177" t="s">
        <v>657</v>
      </c>
      <c r="B28" s="312">
        <v>7.6</v>
      </c>
      <c r="C28" s="201"/>
      <c r="D28" s="202">
        <v>266000</v>
      </c>
      <c r="E28" s="312">
        <v>7.6</v>
      </c>
      <c r="F28" s="201"/>
      <c r="G28" s="202">
        <v>267400</v>
      </c>
      <c r="H28" s="312">
        <v>7.6</v>
      </c>
      <c r="I28" s="201"/>
      <c r="J28" s="202">
        <v>267400</v>
      </c>
    </row>
    <row r="29" spans="1:10" x14ac:dyDescent="0.2">
      <c r="A29" s="345" t="s">
        <v>658</v>
      </c>
      <c r="B29" s="313">
        <v>4.6900000000000004</v>
      </c>
      <c r="C29" s="201">
        <v>1800000</v>
      </c>
      <c r="D29" s="202">
        <v>8454000</v>
      </c>
      <c r="E29" s="313">
        <v>4</v>
      </c>
      <c r="F29" s="201">
        <v>1800000</v>
      </c>
      <c r="G29" s="202">
        <v>7200000</v>
      </c>
      <c r="H29" s="313">
        <v>4</v>
      </c>
      <c r="I29" s="201">
        <v>1800000</v>
      </c>
      <c r="J29" s="202">
        <v>7200000</v>
      </c>
    </row>
    <row r="30" spans="1:10" x14ac:dyDescent="0.2">
      <c r="A30" s="347" t="s">
        <v>813</v>
      </c>
      <c r="B30" s="344"/>
      <c r="C30" s="342"/>
      <c r="D30" s="343">
        <v>352000</v>
      </c>
      <c r="E30" s="344"/>
      <c r="F30" s="342"/>
      <c r="G30" s="343">
        <v>1949500</v>
      </c>
      <c r="H30" s="344"/>
      <c r="I30" s="342"/>
      <c r="J30" s="343">
        <v>1949500</v>
      </c>
    </row>
    <row r="31" spans="1:10" x14ac:dyDescent="0.2">
      <c r="A31" s="346" t="s">
        <v>659</v>
      </c>
      <c r="B31" s="314">
        <v>75</v>
      </c>
      <c r="C31" s="203">
        <v>80000</v>
      </c>
      <c r="D31" s="204">
        <v>5893333</v>
      </c>
      <c r="E31" s="314">
        <v>75</v>
      </c>
      <c r="F31" s="203">
        <v>80000</v>
      </c>
      <c r="G31" s="204">
        <v>6454300</v>
      </c>
      <c r="H31" s="314">
        <v>75</v>
      </c>
      <c r="I31" s="203">
        <v>80000</v>
      </c>
      <c r="J31" s="204">
        <v>6454300</v>
      </c>
    </row>
    <row r="32" spans="1:10" ht="15" x14ac:dyDescent="0.25">
      <c r="A32" s="382" t="s">
        <v>113</v>
      </c>
      <c r="B32" s="383"/>
      <c r="C32" s="383"/>
      <c r="D32" s="383">
        <f>SUM(D27:D31)</f>
        <v>44977733</v>
      </c>
      <c r="E32" s="383"/>
      <c r="F32" s="383"/>
      <c r="G32" s="383">
        <f>SUM(G27:G31)</f>
        <v>48650467</v>
      </c>
      <c r="H32" s="383"/>
      <c r="I32" s="383"/>
      <c r="J32" s="383">
        <f>SUM(J27:J31)</f>
        <v>48650467</v>
      </c>
    </row>
    <row r="33" spans="1:10" ht="15" x14ac:dyDescent="0.25">
      <c r="A33" s="175" t="s">
        <v>114</v>
      </c>
      <c r="B33" s="176"/>
      <c r="C33" s="176"/>
      <c r="D33" s="176"/>
      <c r="E33" s="176"/>
      <c r="F33" s="176"/>
      <c r="G33" s="176"/>
      <c r="H33" s="176"/>
      <c r="I33" s="176"/>
      <c r="J33" s="176"/>
    </row>
    <row r="34" spans="1:10" x14ac:dyDescent="0.2">
      <c r="A34" s="133" t="s">
        <v>115</v>
      </c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0" x14ac:dyDescent="0.2">
      <c r="A35" s="177" t="s">
        <v>292</v>
      </c>
      <c r="B35" s="112"/>
      <c r="C35" s="112"/>
      <c r="D35" s="112"/>
      <c r="E35" s="112"/>
      <c r="F35" s="112"/>
      <c r="G35" s="112"/>
      <c r="H35" s="112"/>
      <c r="I35" s="112"/>
      <c r="J35" s="112"/>
    </row>
    <row r="36" spans="1:10" x14ac:dyDescent="0.2">
      <c r="A36" s="133" t="s">
        <v>116</v>
      </c>
      <c r="B36" s="112"/>
      <c r="C36" s="109"/>
      <c r="D36" s="109"/>
      <c r="E36" s="112"/>
      <c r="F36" s="109"/>
      <c r="G36" s="109"/>
      <c r="H36" s="112"/>
      <c r="I36" s="109"/>
      <c r="J36" s="109"/>
    </row>
    <row r="37" spans="1:10" x14ac:dyDescent="0.2">
      <c r="A37" s="177" t="s">
        <v>814</v>
      </c>
      <c r="B37" s="521"/>
      <c r="C37" s="114"/>
      <c r="D37" s="114">
        <v>7500000</v>
      </c>
      <c r="E37" s="521"/>
      <c r="F37" s="114"/>
      <c r="G37" s="114">
        <v>3000000</v>
      </c>
      <c r="H37" s="521"/>
      <c r="I37" s="114"/>
      <c r="J37" s="114">
        <v>3000000</v>
      </c>
    </row>
    <row r="38" spans="1:10" x14ac:dyDescent="0.2">
      <c r="A38" s="133" t="s">
        <v>119</v>
      </c>
      <c r="B38" s="113">
        <v>70</v>
      </c>
      <c r="C38" s="115">
        <v>55360</v>
      </c>
      <c r="D38" s="114">
        <v>3875200</v>
      </c>
      <c r="E38" s="113">
        <v>70</v>
      </c>
      <c r="F38" s="115">
        <v>55360</v>
      </c>
      <c r="G38" s="114">
        <v>3875200</v>
      </c>
      <c r="H38" s="113">
        <v>70</v>
      </c>
      <c r="I38" s="115">
        <v>55360</v>
      </c>
      <c r="J38" s="114">
        <v>3875200</v>
      </c>
    </row>
    <row r="39" spans="1:10" x14ac:dyDescent="0.2">
      <c r="A39" s="134" t="s">
        <v>117</v>
      </c>
      <c r="B39" s="116">
        <v>30</v>
      </c>
      <c r="C39" s="117">
        <v>494100</v>
      </c>
      <c r="D39" s="114">
        <v>14823000</v>
      </c>
      <c r="E39" s="116">
        <v>27</v>
      </c>
      <c r="F39" s="117"/>
      <c r="G39" s="114">
        <v>13414815</v>
      </c>
      <c r="H39" s="116">
        <v>27</v>
      </c>
      <c r="I39" s="117"/>
      <c r="J39" s="114">
        <v>13414815</v>
      </c>
    </row>
    <row r="40" spans="1:10" x14ac:dyDescent="0.2">
      <c r="A40" s="135" t="s">
        <v>134</v>
      </c>
      <c r="B40" s="116"/>
      <c r="C40" s="117"/>
      <c r="D40" s="114">
        <f>B40*C40</f>
        <v>0</v>
      </c>
      <c r="E40" s="116"/>
      <c r="F40" s="117"/>
      <c r="G40" s="114">
        <f>E40*F40</f>
        <v>0</v>
      </c>
      <c r="H40" s="116"/>
      <c r="I40" s="117"/>
      <c r="J40" s="114">
        <f>H40*I40</f>
        <v>0</v>
      </c>
    </row>
    <row r="41" spans="1:10" x14ac:dyDescent="0.2">
      <c r="A41" s="137" t="s">
        <v>135</v>
      </c>
      <c r="B41" s="205">
        <v>7.13</v>
      </c>
      <c r="C41" s="117">
        <v>1632000</v>
      </c>
      <c r="D41" s="114">
        <v>11636160</v>
      </c>
      <c r="E41" s="205">
        <v>7.43</v>
      </c>
      <c r="F41" s="117">
        <v>1632000</v>
      </c>
      <c r="G41" s="114">
        <v>12125760</v>
      </c>
      <c r="H41" s="205">
        <v>7.43</v>
      </c>
      <c r="I41" s="117">
        <v>1632000</v>
      </c>
      <c r="J41" s="114">
        <v>12125760</v>
      </c>
    </row>
    <row r="42" spans="1:10" x14ac:dyDescent="0.2">
      <c r="A42" s="160" t="s">
        <v>352</v>
      </c>
      <c r="B42" s="118"/>
      <c r="C42" s="117"/>
      <c r="D42" s="121">
        <v>2128960</v>
      </c>
      <c r="E42" s="118"/>
      <c r="F42" s="117"/>
      <c r="G42" s="121">
        <v>2072918</v>
      </c>
      <c r="H42" s="118"/>
      <c r="I42" s="117"/>
      <c r="J42" s="121">
        <v>2072918</v>
      </c>
    </row>
    <row r="43" spans="1:10" x14ac:dyDescent="0.2">
      <c r="A43" s="160" t="s">
        <v>773</v>
      </c>
      <c r="B43" s="118"/>
      <c r="C43" s="117"/>
      <c r="D43" s="121">
        <v>41610</v>
      </c>
      <c r="E43" s="118"/>
      <c r="F43" s="117"/>
      <c r="G43" s="121">
        <v>23655</v>
      </c>
      <c r="H43" s="118"/>
      <c r="I43" s="117"/>
      <c r="J43" s="121">
        <v>23655</v>
      </c>
    </row>
    <row r="44" spans="1:10" x14ac:dyDescent="0.2">
      <c r="A44" s="160" t="s">
        <v>703</v>
      </c>
      <c r="B44" s="118"/>
      <c r="C44" s="117"/>
      <c r="D44" s="121">
        <v>0</v>
      </c>
      <c r="E44" s="118"/>
      <c r="F44" s="117"/>
      <c r="G44" s="121"/>
      <c r="H44" s="118"/>
      <c r="I44" s="117"/>
      <c r="J44" s="121">
        <v>2674492</v>
      </c>
    </row>
    <row r="45" spans="1:10" ht="15" x14ac:dyDescent="0.25">
      <c r="A45" s="382" t="s">
        <v>118</v>
      </c>
      <c r="B45" s="384"/>
      <c r="C45" s="385"/>
      <c r="D45" s="386">
        <f>SUM(D35:D44)</f>
        <v>40004930</v>
      </c>
      <c r="E45" s="384"/>
      <c r="F45" s="385"/>
      <c r="G45" s="386">
        <f>SUM(G35:G44)</f>
        <v>34512348</v>
      </c>
      <c r="H45" s="384"/>
      <c r="I45" s="385"/>
      <c r="J45" s="386">
        <f>SUM(J35:J44)</f>
        <v>37186840</v>
      </c>
    </row>
    <row r="46" spans="1:10" ht="15" x14ac:dyDescent="0.25">
      <c r="A46" s="382" t="s">
        <v>272</v>
      </c>
      <c r="B46" s="383"/>
      <c r="C46" s="385"/>
      <c r="D46" s="386">
        <v>2796420</v>
      </c>
      <c r="E46" s="383"/>
      <c r="F46" s="385"/>
      <c r="G46" s="386">
        <v>2815800</v>
      </c>
      <c r="H46" s="383"/>
      <c r="I46" s="385"/>
      <c r="J46" s="386">
        <v>3102841</v>
      </c>
    </row>
    <row r="47" spans="1:10" s="161" customFormat="1" ht="15" x14ac:dyDescent="0.25">
      <c r="A47" s="387" t="s">
        <v>120</v>
      </c>
      <c r="B47" s="273"/>
      <c r="C47" s="274"/>
      <c r="D47" s="275">
        <f>D25+D32+D45+D46</f>
        <v>406053835</v>
      </c>
      <c r="E47" s="273"/>
      <c r="F47" s="274"/>
      <c r="G47" s="275">
        <f>G25+G32+G45+G46</f>
        <v>317194615</v>
      </c>
      <c r="H47" s="273"/>
      <c r="I47" s="274"/>
      <c r="J47" s="275">
        <f>J25+J32+J45+J46</f>
        <v>320156148</v>
      </c>
    </row>
    <row r="48" spans="1:10" x14ac:dyDescent="0.2">
      <c r="A48" s="136" t="s">
        <v>136</v>
      </c>
      <c r="B48" s="112"/>
      <c r="C48" s="120"/>
      <c r="D48" s="112"/>
      <c r="E48" s="112"/>
      <c r="F48" s="120"/>
      <c r="G48" s="112"/>
      <c r="H48" s="112"/>
      <c r="I48" s="120"/>
      <c r="J48" s="112"/>
    </row>
    <row r="49" spans="1:10" x14ac:dyDescent="0.2">
      <c r="A49" s="137" t="s">
        <v>137</v>
      </c>
      <c r="B49" s="112">
        <v>95</v>
      </c>
      <c r="C49" s="120">
        <v>188500</v>
      </c>
      <c r="D49" s="112">
        <v>17907500</v>
      </c>
      <c r="E49" s="112">
        <v>52</v>
      </c>
      <c r="F49" s="120">
        <v>273000</v>
      </c>
      <c r="G49" s="112">
        <v>15196000</v>
      </c>
      <c r="H49" s="112">
        <v>52</v>
      </c>
      <c r="I49" s="120">
        <v>273000</v>
      </c>
      <c r="J49" s="112">
        <v>15196000</v>
      </c>
    </row>
    <row r="50" spans="1:10" ht="15" x14ac:dyDescent="0.25">
      <c r="A50" s="137" t="s">
        <v>138</v>
      </c>
      <c r="B50" s="105"/>
      <c r="C50" s="119"/>
      <c r="D50" s="121">
        <v>7500000</v>
      </c>
      <c r="E50" s="105"/>
      <c r="F50" s="119"/>
      <c r="G50" s="121">
        <v>0</v>
      </c>
      <c r="H50" s="105"/>
      <c r="I50" s="119"/>
      <c r="J50" s="121">
        <v>0</v>
      </c>
    </row>
    <row r="51" spans="1:10" ht="15" x14ac:dyDescent="0.25">
      <c r="A51" s="382" t="s">
        <v>136</v>
      </c>
      <c r="B51" s="383"/>
      <c r="C51" s="383"/>
      <c r="D51" s="383">
        <f>SUM(D49:D50)</f>
        <v>25407500</v>
      </c>
      <c r="E51" s="383"/>
      <c r="F51" s="383"/>
      <c r="G51" s="383">
        <f>SUM(G49:G50)</f>
        <v>15196000</v>
      </c>
      <c r="H51" s="383"/>
      <c r="I51" s="383"/>
      <c r="J51" s="383">
        <f>SUM(J49:J50)</f>
        <v>15196000</v>
      </c>
    </row>
    <row r="52" spans="1:10" ht="15" x14ac:dyDescent="0.25">
      <c r="A52" s="382" t="s">
        <v>410</v>
      </c>
      <c r="B52" s="383"/>
      <c r="C52" s="383"/>
      <c r="D52" s="383">
        <v>0</v>
      </c>
      <c r="E52" s="383"/>
      <c r="F52" s="383"/>
      <c r="G52" s="383"/>
      <c r="H52" s="383"/>
      <c r="I52" s="383"/>
      <c r="J52" s="383">
        <v>1555464</v>
      </c>
    </row>
    <row r="53" spans="1:10" ht="15" x14ac:dyDescent="0.25">
      <c r="A53" s="387" t="s">
        <v>139</v>
      </c>
      <c r="B53" s="388"/>
      <c r="C53" s="388"/>
      <c r="D53" s="389">
        <f>D47+D51+D52</f>
        <v>431461335</v>
      </c>
      <c r="E53" s="388"/>
      <c r="F53" s="388"/>
      <c r="G53" s="389">
        <f>G47+G51+G52</f>
        <v>332390615</v>
      </c>
      <c r="H53" s="388"/>
      <c r="I53" s="388"/>
      <c r="J53" s="389">
        <f>J47+J51+J52</f>
        <v>336907612</v>
      </c>
    </row>
    <row r="54" spans="1:10" x14ac:dyDescent="0.2">
      <c r="A54" s="170"/>
    </row>
  </sheetData>
  <mergeCells count="4">
    <mergeCell ref="B1:D1"/>
    <mergeCell ref="A1:A3"/>
    <mergeCell ref="E1:G1"/>
    <mergeCell ref="H1:J1"/>
  </mergeCells>
  <phoneticPr fontId="26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79" fitToHeight="0" orientation="landscape" r:id="rId1"/>
  <headerFooter alignWithMargins="0">
    <oddHeader>&amp;C&amp;"Garamond,Félkövér"&amp;14  18/2017. (VI.21.)  számú rendelethez 
ZALAKAROS VÁROS ÖNKORMÁNYZATÁNAK 
ÁLLAMI HOZZÁJÁRULÁSA 2017.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47"/>
  <sheetViews>
    <sheetView zoomScaleNormal="100" zoomScaleSheetLayoutView="100" workbookViewId="0">
      <selection activeCell="M69" sqref="M69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" customWidth="1"/>
    <col min="5" max="5" width="16.85546875" bestFit="1" customWidth="1"/>
    <col min="6" max="6" width="5.7109375" customWidth="1"/>
    <col min="7" max="7" width="50.42578125" bestFit="1" customWidth="1"/>
    <col min="8" max="8" width="15.140625" customWidth="1"/>
    <col min="9" max="9" width="16.7109375" customWidth="1"/>
    <col min="10" max="10" width="16.85546875" bestFit="1" customWidth="1"/>
  </cols>
  <sheetData>
    <row r="1" spans="1:10" ht="12.95" customHeight="1" x14ac:dyDescent="0.2">
      <c r="A1" s="608" t="s">
        <v>16</v>
      </c>
      <c r="B1" s="606" t="s">
        <v>1</v>
      </c>
      <c r="C1" s="606" t="s">
        <v>462</v>
      </c>
      <c r="D1" s="603" t="s">
        <v>317</v>
      </c>
      <c r="E1" s="603" t="s">
        <v>848</v>
      </c>
      <c r="F1" s="608" t="s">
        <v>16</v>
      </c>
      <c r="G1" s="606" t="s">
        <v>1</v>
      </c>
      <c r="H1" s="606" t="s">
        <v>462</v>
      </c>
      <c r="I1" s="603" t="s">
        <v>317</v>
      </c>
      <c r="J1" s="603" t="s">
        <v>848</v>
      </c>
    </row>
    <row r="2" spans="1:10" ht="15" customHeight="1" x14ac:dyDescent="0.2">
      <c r="A2" s="609"/>
      <c r="B2" s="607"/>
      <c r="C2" s="607"/>
      <c r="D2" s="604"/>
      <c r="E2" s="604"/>
      <c r="F2" s="609"/>
      <c r="G2" s="607"/>
      <c r="H2" s="607"/>
      <c r="I2" s="604"/>
      <c r="J2" s="604"/>
    </row>
    <row r="3" spans="1:10" ht="15" customHeight="1" x14ac:dyDescent="0.2">
      <c r="A3" s="605" t="s">
        <v>62</v>
      </c>
      <c r="B3" s="605"/>
      <c r="C3" s="245"/>
      <c r="D3" s="416"/>
      <c r="E3" s="533"/>
      <c r="F3" s="605" t="s">
        <v>27</v>
      </c>
      <c r="G3" s="605"/>
      <c r="H3" s="213"/>
      <c r="I3" s="213"/>
      <c r="J3" s="533"/>
    </row>
    <row r="4" spans="1:10" ht="15" customHeight="1" x14ac:dyDescent="0.2">
      <c r="A4" s="90" t="s">
        <v>91</v>
      </c>
      <c r="B4" s="9" t="s">
        <v>84</v>
      </c>
      <c r="C4" s="2"/>
      <c r="D4" s="2"/>
      <c r="E4" s="2"/>
      <c r="F4" s="90" t="s">
        <v>91</v>
      </c>
      <c r="G4" s="9" t="s">
        <v>84</v>
      </c>
      <c r="H4" s="2"/>
      <c r="I4" s="2"/>
      <c r="J4" s="2"/>
    </row>
    <row r="5" spans="1:10" ht="15" customHeight="1" x14ac:dyDescent="0.2">
      <c r="A5" s="90"/>
      <c r="B5" s="216" t="s">
        <v>355</v>
      </c>
      <c r="C5" s="217">
        <v>455674335</v>
      </c>
      <c r="D5" s="217">
        <f>'3.a.számú melléklet'!D89+'3.a.számú melléklet'!H89</f>
        <v>350240394</v>
      </c>
      <c r="E5" s="217">
        <f>'3.a.számú melléklet'!E61+'3.a.számú melléklet'!G61+'3.a.számú melléklet'!I61</f>
        <v>401230958</v>
      </c>
      <c r="F5" s="90"/>
      <c r="G5" s="216" t="s">
        <v>243</v>
      </c>
      <c r="H5" s="217">
        <v>374775878</v>
      </c>
      <c r="I5" s="207">
        <f>'4.számú melléklet'!E55+'4.számú melléklet'!G55+'4.számú melléklet'!I55</f>
        <v>387317283</v>
      </c>
      <c r="J5" s="217">
        <f>'4.számú melléklet'!F55+'4.számú melléklet'!H55+'4.számú melléklet'!J55</f>
        <v>427295119</v>
      </c>
    </row>
    <row r="6" spans="1:10" ht="15" customHeight="1" x14ac:dyDescent="0.2">
      <c r="A6" s="90"/>
      <c r="B6" s="218" t="s">
        <v>356</v>
      </c>
      <c r="C6" s="143">
        <v>360000000</v>
      </c>
      <c r="D6" s="143">
        <f>'3.a.számú melléklet'!L61</f>
        <v>410000000</v>
      </c>
      <c r="E6" s="143">
        <f>'3.a.számú melléklet'!M61</f>
        <v>410000000</v>
      </c>
      <c r="F6" s="90"/>
      <c r="G6" s="218" t="s">
        <v>244</v>
      </c>
      <c r="H6" s="143">
        <v>7000000</v>
      </c>
      <c r="I6" s="207">
        <f>'4.számú melléklet'!K52</f>
        <v>8500000</v>
      </c>
      <c r="J6" s="143">
        <f>'4.számú melléklet'!L55</f>
        <v>8500000</v>
      </c>
    </row>
    <row r="7" spans="1:10" ht="15" customHeight="1" x14ac:dyDescent="0.2">
      <c r="A7" s="90"/>
      <c r="B7" s="216" t="s">
        <v>357</v>
      </c>
      <c r="C7" s="143">
        <v>34265000</v>
      </c>
      <c r="D7" s="143">
        <f>'3.a.számú melléklet'!N61</f>
        <v>74320128</v>
      </c>
      <c r="E7" s="143">
        <f>'3.a.számú melléklet'!O61</f>
        <v>85985808</v>
      </c>
      <c r="F7" s="90"/>
      <c r="G7" s="216" t="s">
        <v>245</v>
      </c>
      <c r="H7" s="143">
        <v>38766500</v>
      </c>
      <c r="I7" s="207">
        <f>'4.számú melléklet'!O55</f>
        <v>26794000</v>
      </c>
      <c r="J7" s="143">
        <f>'4.számú melléklet'!P55</f>
        <v>31375696</v>
      </c>
    </row>
    <row r="8" spans="1:10" ht="15" customHeight="1" x14ac:dyDescent="0.2">
      <c r="A8" s="90"/>
      <c r="B8" s="216" t="s">
        <v>358</v>
      </c>
      <c r="C8" s="143"/>
      <c r="D8" s="143">
        <f>'3.a.számú melléklet'!R61</f>
        <v>10000</v>
      </c>
      <c r="E8" s="143">
        <f>'3.a.számú melléklet'!S61</f>
        <v>5011000</v>
      </c>
      <c r="F8" s="90"/>
      <c r="G8" s="216" t="s">
        <v>246</v>
      </c>
      <c r="H8" s="143">
        <v>59235000</v>
      </c>
      <c r="I8" s="207">
        <f>'4.számú melléklet'!S55</f>
        <v>60000000</v>
      </c>
      <c r="J8" s="143">
        <f>'4.számú melléklet'!T55</f>
        <v>79914000</v>
      </c>
    </row>
    <row r="9" spans="1:10" ht="15" customHeight="1" x14ac:dyDescent="0.2">
      <c r="A9" s="90"/>
      <c r="B9" s="49" t="s">
        <v>479</v>
      </c>
      <c r="C9" s="143">
        <v>900000</v>
      </c>
      <c r="D9" s="143">
        <f>'3.a.számú melléklet'!P61</f>
        <v>570000</v>
      </c>
      <c r="E9" s="143">
        <f>'3.a.számú melléklet'!Q61</f>
        <v>570000</v>
      </c>
      <c r="F9" s="90"/>
      <c r="G9" s="49" t="s">
        <v>248</v>
      </c>
      <c r="H9" s="207">
        <v>1000000</v>
      </c>
      <c r="I9" s="207">
        <f>'4.számú melléklet'!Q55</f>
        <v>1000000</v>
      </c>
      <c r="J9" s="143">
        <f>'4.számú melléklet'!R55</f>
        <v>1000000</v>
      </c>
    </row>
    <row r="10" spans="1:10" ht="15" customHeight="1" x14ac:dyDescent="0.2">
      <c r="A10" s="90"/>
      <c r="B10" s="9"/>
      <c r="C10" s="143"/>
      <c r="D10" s="143"/>
      <c r="E10" s="143"/>
      <c r="F10" s="90"/>
      <c r="G10" s="49" t="s">
        <v>362</v>
      </c>
      <c r="H10" s="143"/>
      <c r="I10" s="207">
        <f>'4.számú melléklet'!M52</f>
        <v>0</v>
      </c>
      <c r="J10" s="143">
        <f>'4.számú melléklet'!N55</f>
        <v>262024</v>
      </c>
    </row>
    <row r="11" spans="1:10" ht="15" customHeight="1" x14ac:dyDescent="0.2">
      <c r="A11" s="90"/>
      <c r="B11" s="49"/>
      <c r="C11" s="207"/>
      <c r="D11" s="207"/>
      <c r="E11" s="207"/>
      <c r="F11" s="90"/>
      <c r="G11" s="49" t="s">
        <v>363</v>
      </c>
      <c r="H11" s="207">
        <v>48938000</v>
      </c>
      <c r="I11" s="207">
        <f>'4.számú melléklet'!U55</f>
        <v>204110000</v>
      </c>
      <c r="J11" s="207">
        <f>'7.számú melléklet '!E34</f>
        <v>188239236</v>
      </c>
    </row>
    <row r="12" spans="1:10" ht="15" customHeight="1" x14ac:dyDescent="0.2">
      <c r="A12" s="243"/>
      <c r="B12" s="390" t="s">
        <v>90</v>
      </c>
      <c r="C12" s="340">
        <f>SUM(C5:C11)</f>
        <v>850839335</v>
      </c>
      <c r="D12" s="340">
        <f>SUM(D5:D11)</f>
        <v>835140522</v>
      </c>
      <c r="E12" s="340">
        <f>SUM(E5:E11)</f>
        <v>902797766</v>
      </c>
      <c r="F12" s="363"/>
      <c r="G12" s="390" t="s">
        <v>90</v>
      </c>
      <c r="H12" s="340">
        <f>SUM(H5:H11)</f>
        <v>529715378</v>
      </c>
      <c r="I12" s="340">
        <f>SUM(I5:I11)</f>
        <v>687721283</v>
      </c>
      <c r="J12" s="340">
        <f>SUM(J5:J11)</f>
        <v>736586075</v>
      </c>
    </row>
    <row r="13" spans="1:10" ht="15" customHeight="1" x14ac:dyDescent="0.2">
      <c r="A13" s="90" t="s">
        <v>92</v>
      </c>
      <c r="B13" s="9" t="s">
        <v>99</v>
      </c>
      <c r="C13" s="143"/>
      <c r="D13" s="143"/>
      <c r="E13" s="143"/>
      <c r="F13" s="90" t="s">
        <v>92</v>
      </c>
      <c r="G13" s="9" t="s">
        <v>99</v>
      </c>
      <c r="H13" s="143"/>
      <c r="I13" s="143"/>
      <c r="J13" s="143"/>
    </row>
    <row r="14" spans="1:10" ht="15" customHeight="1" x14ac:dyDescent="0.2">
      <c r="A14" s="90"/>
      <c r="B14" s="49" t="s">
        <v>359</v>
      </c>
      <c r="C14" s="207">
        <v>4700000</v>
      </c>
      <c r="D14" s="207"/>
      <c r="E14" s="207">
        <f>'3.a.számú melléklet'!I66</f>
        <v>0</v>
      </c>
      <c r="F14" s="90"/>
      <c r="G14" s="49" t="s">
        <v>88</v>
      </c>
      <c r="H14" s="207">
        <v>143327400</v>
      </c>
      <c r="I14" s="207">
        <f>'4.számú melléklet'!E62+'4.számú melléklet'!G62+'4.számú melléklet'!I62</f>
        <v>122146616</v>
      </c>
      <c r="J14" s="207">
        <f>'4.számú melléklet'!F62+'4.számú melléklet'!H62+'4.számú melléklet'!J62</f>
        <v>123341523</v>
      </c>
    </row>
    <row r="15" spans="1:10" ht="15" customHeight="1" x14ac:dyDescent="0.2">
      <c r="A15" s="90"/>
      <c r="B15" s="49" t="s">
        <v>360</v>
      </c>
      <c r="C15" s="207">
        <v>700000</v>
      </c>
      <c r="D15" s="207">
        <f>'3.a.számú melléklet'!N66</f>
        <v>750000</v>
      </c>
      <c r="E15" s="207">
        <f>'3.a.számú melléklet'!O66</f>
        <v>750000</v>
      </c>
      <c r="F15" s="90"/>
      <c r="G15" s="49" t="s">
        <v>247</v>
      </c>
      <c r="H15" s="207">
        <v>1200000</v>
      </c>
      <c r="I15" s="207">
        <f>'4.számú melléklet'!O58</f>
        <v>1200000</v>
      </c>
      <c r="J15" s="207">
        <f>'4.számú melléklet'!P62</f>
        <v>1200000</v>
      </c>
    </row>
    <row r="16" spans="1:10" ht="15" customHeight="1" x14ac:dyDescent="0.2">
      <c r="A16" s="90"/>
      <c r="B16" s="49"/>
      <c r="C16" s="207"/>
      <c r="D16" s="207"/>
      <c r="E16" s="207"/>
      <c r="F16" s="90"/>
      <c r="G16" s="49" t="s">
        <v>775</v>
      </c>
      <c r="H16" s="207"/>
      <c r="I16" s="207">
        <f>'4.számú melléklet'!S62</f>
        <v>0</v>
      </c>
      <c r="J16" s="207">
        <f>'4.számú melléklet'!T62</f>
        <v>0</v>
      </c>
    </row>
    <row r="17" spans="1:10" ht="15" customHeight="1" x14ac:dyDescent="0.2">
      <c r="A17" s="90"/>
      <c r="B17" s="49"/>
      <c r="C17" s="207"/>
      <c r="D17" s="207"/>
      <c r="E17" s="207"/>
      <c r="F17" s="90"/>
      <c r="G17" s="49" t="s">
        <v>774</v>
      </c>
      <c r="H17" s="207"/>
      <c r="I17" s="207"/>
      <c r="J17" s="207">
        <f>'4.számú melléklet'!N62</f>
        <v>2000000</v>
      </c>
    </row>
    <row r="18" spans="1:10" ht="15" customHeight="1" x14ac:dyDescent="0.2">
      <c r="A18" s="243"/>
      <c r="B18" s="390" t="s">
        <v>435</v>
      </c>
      <c r="C18" s="340">
        <f>SUM(C14:C17)</f>
        <v>5400000</v>
      </c>
      <c r="D18" s="340">
        <f>SUM(D14:D17)</f>
        <v>750000</v>
      </c>
      <c r="E18" s="340">
        <f>SUM(E14:E17)</f>
        <v>750000</v>
      </c>
      <c r="F18" s="363"/>
      <c r="G18" s="390" t="s">
        <v>124</v>
      </c>
      <c r="H18" s="340">
        <f>SUM(H14:H17)</f>
        <v>144527400</v>
      </c>
      <c r="I18" s="340">
        <f>SUM(I14:I17)</f>
        <v>123346616</v>
      </c>
      <c r="J18" s="340">
        <f>SUM(J14:J17)</f>
        <v>126541523</v>
      </c>
    </row>
    <row r="19" spans="1:10" ht="15" customHeight="1" x14ac:dyDescent="0.2">
      <c r="A19" s="90" t="s">
        <v>93</v>
      </c>
      <c r="B19" s="9" t="s">
        <v>430</v>
      </c>
      <c r="C19" s="143"/>
      <c r="D19" s="143"/>
      <c r="E19" s="143"/>
      <c r="F19" s="90" t="s">
        <v>93</v>
      </c>
      <c r="G19" s="9" t="s">
        <v>430</v>
      </c>
      <c r="H19" s="143"/>
      <c r="I19" s="143"/>
      <c r="J19" s="143"/>
    </row>
    <row r="20" spans="1:10" ht="15" customHeight="1" x14ac:dyDescent="0.25">
      <c r="A20" s="87"/>
      <c r="B20" s="49" t="s">
        <v>361</v>
      </c>
      <c r="C20" s="207">
        <v>45121000</v>
      </c>
      <c r="D20" s="207">
        <f>'3.a.számú melléklet'!N82</f>
        <v>49301727</v>
      </c>
      <c r="E20" s="207">
        <f>'3.a.számú melléklet'!O82</f>
        <v>49301727</v>
      </c>
      <c r="F20" s="87"/>
      <c r="G20" s="49" t="s">
        <v>89</v>
      </c>
      <c r="H20" s="207">
        <v>137222463</v>
      </c>
      <c r="I20" s="207">
        <f>'4.számú melléklet'!E76+'4.számú melléklet'!G76+'4.számú melléklet'!I76</f>
        <v>148335130</v>
      </c>
      <c r="J20" s="207">
        <f>'4.számú melléklet'!F76+'4.számú melléklet'!H76+'4.számú melléklet'!J76</f>
        <v>150758756</v>
      </c>
    </row>
    <row r="21" spans="1:10" ht="15" customHeight="1" x14ac:dyDescent="0.25">
      <c r="A21" s="87"/>
      <c r="B21" s="49"/>
      <c r="C21" s="207"/>
      <c r="D21" s="207"/>
      <c r="E21" s="207"/>
      <c r="F21" s="87"/>
      <c r="G21" s="49" t="s">
        <v>458</v>
      </c>
      <c r="H21" s="207"/>
      <c r="I21" s="207"/>
      <c r="J21" s="207">
        <f>'4.számú melléklet'!N76</f>
        <v>4019522</v>
      </c>
    </row>
    <row r="22" spans="1:10" ht="15" customHeight="1" x14ac:dyDescent="0.25">
      <c r="A22" s="87"/>
      <c r="B22" s="49"/>
      <c r="C22" s="207"/>
      <c r="D22" s="207"/>
      <c r="E22" s="207"/>
      <c r="F22" s="87"/>
      <c r="G22" s="49"/>
      <c r="H22" s="207"/>
      <c r="I22" s="207"/>
      <c r="J22" s="207"/>
    </row>
    <row r="23" spans="1:10" ht="15" customHeight="1" x14ac:dyDescent="0.25">
      <c r="A23" s="276"/>
      <c r="B23" s="390" t="s">
        <v>434</v>
      </c>
      <c r="C23" s="340">
        <f>SUM(C20)</f>
        <v>45121000</v>
      </c>
      <c r="D23" s="340">
        <f>SUM(D20)</f>
        <v>49301727</v>
      </c>
      <c r="E23" s="340">
        <f>SUM(E20)</f>
        <v>49301727</v>
      </c>
      <c r="F23" s="391"/>
      <c r="G23" s="390" t="s">
        <v>434</v>
      </c>
      <c r="H23" s="340">
        <f>SUM(H20:H22)</f>
        <v>137222463</v>
      </c>
      <c r="I23" s="340">
        <f>SUM(I20:I22)</f>
        <v>148335130</v>
      </c>
      <c r="J23" s="340">
        <f>SUM(J20:J22)</f>
        <v>154778278</v>
      </c>
    </row>
    <row r="24" spans="1:10" ht="15" customHeight="1" x14ac:dyDescent="0.2">
      <c r="A24" s="90" t="s">
        <v>431</v>
      </c>
      <c r="B24" s="9" t="s">
        <v>432</v>
      </c>
      <c r="C24" s="86"/>
      <c r="D24" s="86"/>
      <c r="E24" s="86"/>
      <c r="F24" s="90" t="s">
        <v>431</v>
      </c>
      <c r="G24" s="9" t="s">
        <v>432</v>
      </c>
      <c r="H24" s="86"/>
      <c r="I24" s="86"/>
      <c r="J24" s="86"/>
    </row>
    <row r="25" spans="1:10" ht="15" customHeight="1" x14ac:dyDescent="0.2">
      <c r="A25" s="90"/>
      <c r="B25" s="49" t="s">
        <v>433</v>
      </c>
      <c r="C25" s="207"/>
      <c r="D25" s="207">
        <f>'3.a.számú melléklet'!N88</f>
        <v>5300000</v>
      </c>
      <c r="E25" s="207">
        <f>'3.a.számú melléklet'!O88</f>
        <v>5300000</v>
      </c>
      <c r="F25" s="90"/>
      <c r="G25" s="49" t="s">
        <v>437</v>
      </c>
      <c r="H25" s="207">
        <v>25098420</v>
      </c>
      <c r="I25" s="207">
        <f>'4.számú melléklet'!E82+'4.számú melléklet'!G82+'4.számú melléklet'!I82</f>
        <v>28536468</v>
      </c>
      <c r="J25" s="207">
        <f>'4.számú melléklet'!F82+'4.számú melléklet'!H82+'4.számú melléklet'!J82</f>
        <v>31853509</v>
      </c>
    </row>
    <row r="26" spans="1:10" ht="15" customHeight="1" x14ac:dyDescent="0.2">
      <c r="A26" s="90"/>
      <c r="B26" s="49" t="s">
        <v>905</v>
      </c>
      <c r="C26" s="207"/>
      <c r="D26" s="207"/>
      <c r="E26" s="207">
        <f>'3.a.számú melléklet'!I88</f>
        <v>3030000</v>
      </c>
      <c r="F26" s="90"/>
      <c r="G26" s="49" t="s">
        <v>717</v>
      </c>
      <c r="H26" s="207"/>
      <c r="I26" s="207"/>
      <c r="J26" s="207">
        <f>'4.számú melléklet'!N82</f>
        <v>5740836</v>
      </c>
    </row>
    <row r="27" spans="1:10" ht="15" customHeight="1" x14ac:dyDescent="0.25">
      <c r="A27" s="87"/>
      <c r="B27" s="49"/>
      <c r="C27" s="207"/>
      <c r="D27" s="207"/>
      <c r="E27" s="207"/>
      <c r="F27" s="87"/>
      <c r="G27" s="49" t="s">
        <v>876</v>
      </c>
      <c r="H27" s="207"/>
      <c r="I27" s="207"/>
      <c r="J27" s="207">
        <f>'4.számú melléklet'!P82</f>
        <v>10674</v>
      </c>
    </row>
    <row r="28" spans="1:10" ht="15" customHeight="1" x14ac:dyDescent="0.25">
      <c r="A28" s="276"/>
      <c r="B28" s="390" t="s">
        <v>436</v>
      </c>
      <c r="C28" s="340">
        <f>C27+C25</f>
        <v>0</v>
      </c>
      <c r="D28" s="340">
        <f>D27+D25</f>
        <v>5300000</v>
      </c>
      <c r="E28" s="340">
        <f>E26+E25</f>
        <v>8330000</v>
      </c>
      <c r="F28" s="391"/>
      <c r="G28" s="390" t="s">
        <v>436</v>
      </c>
      <c r="H28" s="340">
        <f>SUM(H25:H27)</f>
        <v>25098420</v>
      </c>
      <c r="I28" s="340">
        <f>SUM(I25:I27)</f>
        <v>28536468</v>
      </c>
      <c r="J28" s="340">
        <f>SUM(J25:J27)</f>
        <v>37605019</v>
      </c>
    </row>
    <row r="29" spans="1:10" ht="15" customHeight="1" x14ac:dyDescent="0.2">
      <c r="A29" s="589" t="s">
        <v>389</v>
      </c>
      <c r="B29" s="590"/>
      <c r="C29" s="393">
        <f>C12+C23+C18+C28</f>
        <v>901360335</v>
      </c>
      <c r="D29" s="393">
        <f>D12+D23+D18+D28</f>
        <v>890492249</v>
      </c>
      <c r="E29" s="393">
        <f>E12+E23+E18+E28</f>
        <v>961179493</v>
      </c>
      <c r="F29" s="589" t="s">
        <v>398</v>
      </c>
      <c r="G29" s="590"/>
      <c r="H29" s="393">
        <f>H12+H23+H18+H28</f>
        <v>836563661</v>
      </c>
      <c r="I29" s="393">
        <f>I12+I23+I18+I28</f>
        <v>987939497</v>
      </c>
      <c r="J29" s="393">
        <f>J12+J23+J18+J28</f>
        <v>1055510895</v>
      </c>
    </row>
    <row r="30" spans="1:10" ht="15" customHeight="1" x14ac:dyDescent="0.2">
      <c r="A30" s="246" t="s">
        <v>417</v>
      </c>
      <c r="B30" s="246"/>
      <c r="C30" s="86"/>
      <c r="D30" s="86"/>
      <c r="E30" s="86"/>
      <c r="F30" s="246" t="s">
        <v>420</v>
      </c>
      <c r="G30" s="246"/>
      <c r="H30" s="86"/>
      <c r="I30" s="86"/>
      <c r="J30" s="86"/>
    </row>
    <row r="31" spans="1:10" ht="15" customHeight="1" x14ac:dyDescent="0.2">
      <c r="A31" s="90" t="s">
        <v>91</v>
      </c>
      <c r="B31" s="102" t="s">
        <v>84</v>
      </c>
      <c r="C31" s="86"/>
      <c r="D31" s="86"/>
      <c r="E31" s="86"/>
      <c r="F31" s="90" t="s">
        <v>91</v>
      </c>
      <c r="G31" s="102" t="s">
        <v>84</v>
      </c>
      <c r="H31" s="86"/>
      <c r="I31" s="86"/>
      <c r="J31" s="86"/>
    </row>
    <row r="32" spans="1:10" ht="15" customHeight="1" x14ac:dyDescent="0.2">
      <c r="A32" s="89"/>
      <c r="B32" s="220" t="s">
        <v>480</v>
      </c>
      <c r="C32" s="221">
        <v>19475000</v>
      </c>
      <c r="D32" s="221">
        <f>'3.a.számú melléklet'!AI61</f>
        <v>51522907</v>
      </c>
      <c r="E32" s="221">
        <f>'3.a.számú melléklet'!AJ61</f>
        <v>50404160</v>
      </c>
      <c r="F32" s="89"/>
      <c r="G32" s="220" t="s">
        <v>422</v>
      </c>
      <c r="H32" s="221">
        <v>16314674</v>
      </c>
      <c r="I32" s="221">
        <f>'4.számú melléklet'!AK55</f>
        <v>12597768</v>
      </c>
      <c r="J32" s="221">
        <f>'4.számú melléklet'!AL55</f>
        <v>12597768</v>
      </c>
    </row>
    <row r="33" spans="1:10" ht="15" customHeight="1" x14ac:dyDescent="0.2">
      <c r="A33" s="89"/>
      <c r="B33" s="220" t="s">
        <v>481</v>
      </c>
      <c r="C33" s="221"/>
      <c r="D33" s="221"/>
      <c r="E33" s="221">
        <f>'3.a.számú melléklet'!AF61</f>
        <v>0</v>
      </c>
      <c r="F33" s="89"/>
      <c r="G33" s="220" t="s">
        <v>718</v>
      </c>
      <c r="H33" s="221"/>
      <c r="I33" s="221">
        <f>'4.számú melléklet'!AM55</f>
        <v>0</v>
      </c>
      <c r="J33" s="221">
        <f>'4.számú melléklet'!AN55</f>
        <v>140000000</v>
      </c>
    </row>
    <row r="34" spans="1:10" ht="15" customHeight="1" x14ac:dyDescent="0.2">
      <c r="A34" s="89"/>
      <c r="B34" s="220" t="s">
        <v>707</v>
      </c>
      <c r="C34" s="221"/>
      <c r="D34" s="221">
        <f>'3.a.számú melléklet'!AG61</f>
        <v>180000000</v>
      </c>
      <c r="E34" s="221">
        <f>'3.a.számú melléklet'!AH61</f>
        <v>320000000</v>
      </c>
      <c r="F34" s="89"/>
      <c r="G34" s="220"/>
      <c r="H34" s="221"/>
      <c r="I34" s="221"/>
      <c r="J34" s="221"/>
    </row>
    <row r="35" spans="1:10" ht="15" customHeight="1" x14ac:dyDescent="0.2">
      <c r="A35" s="90" t="s">
        <v>92</v>
      </c>
      <c r="B35" s="9" t="s">
        <v>99</v>
      </c>
      <c r="C35" s="36"/>
      <c r="D35" s="36"/>
      <c r="E35" s="36"/>
      <c r="F35" s="90" t="s">
        <v>92</v>
      </c>
      <c r="G35" s="9" t="s">
        <v>99</v>
      </c>
      <c r="H35" s="36"/>
      <c r="I35" s="36"/>
      <c r="J35" s="36"/>
    </row>
    <row r="36" spans="1:10" ht="15" customHeight="1" x14ac:dyDescent="0.2">
      <c r="A36" s="89"/>
      <c r="B36" s="220" t="s">
        <v>421</v>
      </c>
      <c r="C36" s="207"/>
      <c r="D36" s="207">
        <f>'3.a.számú melléklet'!AI66</f>
        <v>0</v>
      </c>
      <c r="E36" s="207">
        <f>'3.a.számú melléklet'!AJ66</f>
        <v>4608854</v>
      </c>
      <c r="F36" s="89"/>
      <c r="G36" s="220"/>
      <c r="H36" s="207"/>
      <c r="I36" s="207"/>
      <c r="J36" s="207"/>
    </row>
    <row r="37" spans="1:10" ht="15" customHeight="1" x14ac:dyDescent="0.2">
      <c r="A37" s="90" t="s">
        <v>93</v>
      </c>
      <c r="B37" s="9" t="s">
        <v>430</v>
      </c>
      <c r="C37" s="207"/>
      <c r="D37" s="207"/>
      <c r="E37" s="207"/>
      <c r="F37" s="90" t="s">
        <v>93</v>
      </c>
      <c r="G37" s="9" t="s">
        <v>430</v>
      </c>
      <c r="H37" s="207"/>
      <c r="I37" s="207"/>
      <c r="J37" s="207"/>
    </row>
    <row r="38" spans="1:10" ht="15" customHeight="1" x14ac:dyDescent="0.2">
      <c r="A38" s="90"/>
      <c r="B38" s="220" t="s">
        <v>419</v>
      </c>
      <c r="C38" s="207"/>
      <c r="D38" s="207">
        <f>'3.a.számú melléklet'!AI82</f>
        <v>0</v>
      </c>
      <c r="E38" s="207">
        <f>'3.a.számú melléklet'!AJ82</f>
        <v>4019522</v>
      </c>
      <c r="F38" s="90"/>
      <c r="G38" s="220"/>
      <c r="H38" s="207"/>
      <c r="I38" s="207"/>
      <c r="J38" s="207"/>
    </row>
    <row r="39" spans="1:10" ht="15" customHeight="1" x14ac:dyDescent="0.2">
      <c r="A39" s="90" t="s">
        <v>431</v>
      </c>
      <c r="B39" s="9" t="s">
        <v>432</v>
      </c>
      <c r="C39" s="207"/>
      <c r="D39" s="207"/>
      <c r="E39" s="207"/>
      <c r="F39" s="90"/>
      <c r="G39" s="220"/>
      <c r="H39" s="207"/>
      <c r="I39" s="207"/>
      <c r="J39" s="207"/>
    </row>
    <row r="40" spans="1:10" ht="15" customHeight="1" x14ac:dyDescent="0.2">
      <c r="A40" s="406"/>
      <c r="B40" s="407" t="s">
        <v>708</v>
      </c>
      <c r="C40" s="207"/>
      <c r="D40" s="207">
        <f>'3.a.számú melléklet'!AI88</f>
        <v>0</v>
      </c>
      <c r="E40" s="207">
        <f>'3.a.számú melléklet'!AJ88</f>
        <v>5751510</v>
      </c>
      <c r="F40" s="90"/>
      <c r="G40" s="220"/>
      <c r="H40" s="207"/>
      <c r="I40" s="207"/>
      <c r="J40" s="207"/>
    </row>
    <row r="41" spans="1:10" ht="15" customHeight="1" x14ac:dyDescent="0.2">
      <c r="A41" s="591" t="s">
        <v>478</v>
      </c>
      <c r="B41" s="592"/>
      <c r="C41" s="392">
        <f>SUM(C32+C36+C38+C33+C34+C40)</f>
        <v>19475000</v>
      </c>
      <c r="D41" s="392">
        <f>SUM(D32+D36+D38+D33+D34+D40)</f>
        <v>231522907</v>
      </c>
      <c r="E41" s="392">
        <f>SUM(E32+E36+E38+E33+E34+E40)</f>
        <v>384784046</v>
      </c>
      <c r="F41" s="593" t="s">
        <v>420</v>
      </c>
      <c r="G41" s="593"/>
      <c r="H41" s="392">
        <f>SUM(H32:H40)</f>
        <v>16314674</v>
      </c>
      <c r="I41" s="392">
        <f>SUM(I32:I40)</f>
        <v>12597768</v>
      </c>
      <c r="J41" s="392">
        <f>SUM(J32+J36+J38+J33+J34+J40)</f>
        <v>152597768</v>
      </c>
    </row>
    <row r="42" spans="1:10" ht="15" customHeight="1" x14ac:dyDescent="0.2">
      <c r="A42" s="596" t="s">
        <v>59</v>
      </c>
      <c r="B42" s="596"/>
      <c r="C42" s="395">
        <f>C29+C41</f>
        <v>920835335</v>
      </c>
      <c r="D42" s="395">
        <f>D29+D41</f>
        <v>1122015156</v>
      </c>
      <c r="E42" s="395">
        <f>E29+E41</f>
        <v>1345963539</v>
      </c>
      <c r="F42" s="597" t="s">
        <v>9</v>
      </c>
      <c r="G42" s="598" t="s">
        <v>9</v>
      </c>
      <c r="H42" s="395">
        <f>H29+H41</f>
        <v>852878335</v>
      </c>
      <c r="I42" s="395">
        <f>I29+I41</f>
        <v>1000537265</v>
      </c>
      <c r="J42" s="395">
        <f>J29+J41</f>
        <v>1208108663</v>
      </c>
    </row>
    <row r="43" spans="1:10" ht="15" customHeight="1" x14ac:dyDescent="0.2">
      <c r="A43" s="317"/>
      <c r="B43" s="317"/>
      <c r="C43" s="318"/>
      <c r="D43" s="318"/>
      <c r="E43" s="318"/>
      <c r="F43" s="319"/>
      <c r="G43" s="320"/>
      <c r="H43" s="318"/>
      <c r="I43" s="318"/>
      <c r="J43" s="318"/>
    </row>
    <row r="44" spans="1:10" ht="15" customHeight="1" x14ac:dyDescent="0.2">
      <c r="A44" s="601" t="s">
        <v>28</v>
      </c>
      <c r="B44" s="602"/>
      <c r="C44" s="315"/>
      <c r="D44" s="315"/>
      <c r="E44" s="315"/>
      <c r="F44" s="601" t="s">
        <v>415</v>
      </c>
      <c r="G44" s="602"/>
      <c r="H44" s="316"/>
      <c r="I44" s="316"/>
      <c r="J44" s="315"/>
    </row>
    <row r="45" spans="1:10" ht="15" customHeight="1" x14ac:dyDescent="0.2">
      <c r="A45" s="599" t="s">
        <v>390</v>
      </c>
      <c r="B45" s="599"/>
      <c r="C45" s="219"/>
      <c r="D45" s="219"/>
      <c r="E45" s="219"/>
      <c r="F45" s="599" t="s">
        <v>392</v>
      </c>
      <c r="G45" s="599"/>
      <c r="H45" s="213"/>
      <c r="I45" s="213"/>
      <c r="J45" s="219"/>
    </row>
    <row r="46" spans="1:10" ht="15" customHeight="1" x14ac:dyDescent="0.2">
      <c r="A46" s="90" t="s">
        <v>91</v>
      </c>
      <c r="B46" s="102" t="s">
        <v>84</v>
      </c>
      <c r="C46" s="6"/>
      <c r="D46" s="6"/>
      <c r="E46" s="6"/>
      <c r="F46" s="90" t="s">
        <v>91</v>
      </c>
      <c r="G46" s="102" t="s">
        <v>84</v>
      </c>
      <c r="H46" s="6"/>
      <c r="I46" s="6"/>
      <c r="J46" s="6"/>
    </row>
    <row r="47" spans="1:10" ht="15" customHeight="1" x14ac:dyDescent="0.2">
      <c r="A47" s="89"/>
      <c r="B47" s="49" t="s">
        <v>709</v>
      </c>
      <c r="C47" s="6"/>
      <c r="D47" s="6"/>
      <c r="E47" s="6">
        <f>'3.a.számú melléklet'!K61</f>
        <v>0</v>
      </c>
      <c r="F47" s="89"/>
      <c r="G47" s="49" t="s">
        <v>719</v>
      </c>
      <c r="H47" s="6">
        <v>85285000</v>
      </c>
      <c r="I47" s="6">
        <f>'4.számú melléklet'!Y55</f>
        <v>64337985</v>
      </c>
      <c r="J47" s="6">
        <f>'4.számú melléklet'!Z55</f>
        <v>72026653</v>
      </c>
    </row>
    <row r="48" spans="1:10" ht="15" customHeight="1" x14ac:dyDescent="0.2">
      <c r="A48" s="89"/>
      <c r="B48" s="49" t="s">
        <v>710</v>
      </c>
      <c r="C48" s="6"/>
      <c r="D48" s="6">
        <f>'3.a.számú melléklet'!W61</f>
        <v>5000000</v>
      </c>
      <c r="E48" s="6">
        <f>'3.a.számú melléklet'!X61</f>
        <v>7572520</v>
      </c>
      <c r="F48" s="89"/>
      <c r="G48" s="49" t="s">
        <v>720</v>
      </c>
      <c r="H48" s="6">
        <v>8585000</v>
      </c>
      <c r="I48" s="6">
        <f>'4.számú melléklet'!AA55</f>
        <v>42494750</v>
      </c>
      <c r="J48" s="6">
        <f>'4.számú melléklet'!AB55</f>
        <v>52061768</v>
      </c>
    </row>
    <row r="49" spans="1:10" ht="15" customHeight="1" x14ac:dyDescent="0.2">
      <c r="A49" s="89"/>
      <c r="B49" s="49" t="s">
        <v>711</v>
      </c>
      <c r="C49" s="6">
        <v>1500000</v>
      </c>
      <c r="D49" s="6">
        <f>'3.a.számú melléklet'!Y61</f>
        <v>880000</v>
      </c>
      <c r="E49" s="6">
        <f>'3.a.számú melléklet'!Z61</f>
        <v>880000</v>
      </c>
      <c r="F49" s="89"/>
      <c r="G49" s="49" t="s">
        <v>721</v>
      </c>
      <c r="H49" s="6"/>
      <c r="I49" s="6">
        <f>'4.számú melléklet'!AC55</f>
        <v>0</v>
      </c>
      <c r="J49" s="6">
        <f>'4.számú melléklet'!AD55</f>
        <v>0</v>
      </c>
    </row>
    <row r="50" spans="1:10" ht="15" customHeight="1" x14ac:dyDescent="0.2">
      <c r="A50" s="89"/>
      <c r="B50" s="49" t="s">
        <v>712</v>
      </c>
      <c r="C50" s="6">
        <v>641000</v>
      </c>
      <c r="D50" s="6">
        <f>'3.a.számú melléklet'!AA61</f>
        <v>509844</v>
      </c>
      <c r="E50" s="6">
        <f>'3.a.számú melléklet'!AB89</f>
        <v>816025</v>
      </c>
      <c r="F50" s="89"/>
      <c r="G50" s="49" t="s">
        <v>722</v>
      </c>
      <c r="H50" s="6">
        <v>2905000</v>
      </c>
      <c r="I50" s="6">
        <v>2905000</v>
      </c>
      <c r="J50" s="6">
        <f>'4.számú melléklet'!AH55</f>
        <v>2905000</v>
      </c>
    </row>
    <row r="51" spans="1:10" ht="15" customHeight="1" x14ac:dyDescent="0.2">
      <c r="A51" s="89"/>
      <c r="B51" s="49"/>
      <c r="C51" s="6"/>
      <c r="D51" s="6"/>
      <c r="E51" s="6"/>
      <c r="F51" s="89"/>
      <c r="G51" s="49" t="s">
        <v>723</v>
      </c>
      <c r="H51" s="6">
        <v>1000000</v>
      </c>
      <c r="I51" s="6">
        <f>'4.számú melléklet'!AE55</f>
        <v>1000000</v>
      </c>
      <c r="J51" s="6">
        <f>'4.számú melléklet'!AF55</f>
        <v>1000000</v>
      </c>
    </row>
    <row r="52" spans="1:10" ht="15" customHeight="1" x14ac:dyDescent="0.25">
      <c r="A52" s="89"/>
      <c r="B52" s="9"/>
      <c r="C52" s="222"/>
      <c r="D52" s="222"/>
      <c r="E52" s="222"/>
      <c r="F52" s="89"/>
      <c r="G52" s="49" t="s">
        <v>817</v>
      </c>
      <c r="H52" s="213">
        <v>19400000</v>
      </c>
      <c r="I52" s="213"/>
      <c r="J52" s="213"/>
    </row>
    <row r="53" spans="1:10" s="144" customFormat="1" ht="15.75" x14ac:dyDescent="0.25">
      <c r="A53" s="89"/>
      <c r="B53" s="390" t="s">
        <v>90</v>
      </c>
      <c r="C53" s="394">
        <f>SUM(C47:C52)</f>
        <v>2141000</v>
      </c>
      <c r="D53" s="394">
        <f>SUM(D47:D52)</f>
        <v>6389844</v>
      </c>
      <c r="E53" s="394">
        <f>SUM(E47:E52)</f>
        <v>9268545</v>
      </c>
      <c r="F53" s="353"/>
      <c r="G53" s="390" t="s">
        <v>90</v>
      </c>
      <c r="H53" s="394">
        <f>SUM(H47:H52)</f>
        <v>117175000</v>
      </c>
      <c r="I53" s="394">
        <f>SUM(I47:I52)</f>
        <v>110737735</v>
      </c>
      <c r="J53" s="394">
        <f>SUM(J47:J52)</f>
        <v>127993421</v>
      </c>
    </row>
    <row r="54" spans="1:10" s="144" customFormat="1" ht="15.75" x14ac:dyDescent="0.2">
      <c r="A54" s="90" t="s">
        <v>92</v>
      </c>
      <c r="B54" s="9" t="s">
        <v>99</v>
      </c>
      <c r="C54" s="6"/>
      <c r="D54" s="6"/>
      <c r="E54" s="6"/>
      <c r="F54" s="90" t="s">
        <v>92</v>
      </c>
      <c r="G54" s="9" t="s">
        <v>99</v>
      </c>
      <c r="H54" s="6"/>
      <c r="I54" s="6"/>
      <c r="J54" s="6"/>
    </row>
    <row r="55" spans="1:10" s="144" customFormat="1" ht="15" x14ac:dyDescent="0.2">
      <c r="A55" s="89"/>
      <c r="B55" s="49"/>
      <c r="C55" s="6"/>
      <c r="D55" s="6"/>
      <c r="E55" s="6"/>
      <c r="F55" s="89"/>
      <c r="G55" s="49" t="s">
        <v>414</v>
      </c>
      <c r="H55" s="6">
        <v>500000</v>
      </c>
      <c r="I55" s="6">
        <f>'4.számú melléklet'!Y62</f>
        <v>1270000</v>
      </c>
      <c r="J55" s="6">
        <f>'4.számú melléklet'!Z62</f>
        <v>3270000</v>
      </c>
    </row>
    <row r="56" spans="1:10" s="144" customFormat="1" ht="15.75" x14ac:dyDescent="0.2">
      <c r="A56" s="89"/>
      <c r="B56" s="390" t="s">
        <v>100</v>
      </c>
      <c r="C56" s="354"/>
      <c r="D56" s="354"/>
      <c r="E56" s="354"/>
      <c r="F56" s="353"/>
      <c r="G56" s="390" t="s">
        <v>100</v>
      </c>
      <c r="H56" s="354">
        <f>SUM(H55)</f>
        <v>500000</v>
      </c>
      <c r="I56" s="354">
        <f>SUM(I55)</f>
        <v>1270000</v>
      </c>
      <c r="J56" s="354">
        <f>SUM(J55)</f>
        <v>3270000</v>
      </c>
    </row>
    <row r="57" spans="1:10" s="144" customFormat="1" ht="15.75" x14ac:dyDescent="0.2">
      <c r="A57" s="90" t="s">
        <v>93</v>
      </c>
      <c r="B57" s="9" t="s">
        <v>430</v>
      </c>
      <c r="C57" s="6"/>
      <c r="D57" s="6"/>
      <c r="E57" s="6"/>
      <c r="F57" s="90" t="s">
        <v>93</v>
      </c>
      <c r="G57" s="9" t="s">
        <v>430</v>
      </c>
      <c r="H57" s="6"/>
      <c r="I57" s="6"/>
      <c r="J57" s="6"/>
    </row>
    <row r="58" spans="1:10" ht="15" customHeight="1" x14ac:dyDescent="0.2">
      <c r="A58" s="89"/>
      <c r="B58" s="49"/>
      <c r="C58" s="6"/>
      <c r="D58" s="6"/>
      <c r="E58" s="6"/>
      <c r="F58" s="89"/>
      <c r="G58" s="49" t="s">
        <v>459</v>
      </c>
      <c r="H58" s="6">
        <v>300000</v>
      </c>
      <c r="I58" s="6">
        <f>'4.számú melléklet'!Y76</f>
        <v>5500000</v>
      </c>
      <c r="J58" s="6">
        <f>'4.számú melléklet'!Z76</f>
        <v>5500000</v>
      </c>
    </row>
    <row r="59" spans="1:10" ht="15" customHeight="1" x14ac:dyDescent="0.2">
      <c r="A59" s="89"/>
      <c r="B59" s="390" t="s">
        <v>434</v>
      </c>
      <c r="C59" s="354"/>
      <c r="D59" s="354"/>
      <c r="E59" s="354"/>
      <c r="F59" s="353"/>
      <c r="G59" s="390" t="s">
        <v>434</v>
      </c>
      <c r="H59" s="354">
        <f>SUM(H58)</f>
        <v>300000</v>
      </c>
      <c r="I59" s="354">
        <f>SUM(I58)</f>
        <v>5500000</v>
      </c>
      <c r="J59" s="354">
        <f>SUM(J58)</f>
        <v>5500000</v>
      </c>
    </row>
    <row r="60" spans="1:10" ht="15" customHeight="1" x14ac:dyDescent="0.2">
      <c r="A60" s="90" t="s">
        <v>431</v>
      </c>
      <c r="B60" s="9" t="s">
        <v>432</v>
      </c>
      <c r="C60" s="6"/>
      <c r="D60" s="6"/>
      <c r="E60" s="6"/>
      <c r="F60" s="90" t="s">
        <v>431</v>
      </c>
      <c r="G60" s="9" t="s">
        <v>432</v>
      </c>
      <c r="H60" s="6"/>
      <c r="I60" s="6"/>
      <c r="J60" s="6"/>
    </row>
    <row r="61" spans="1:10" ht="15" customHeight="1" x14ac:dyDescent="0.2">
      <c r="A61" s="89"/>
      <c r="B61" s="49"/>
      <c r="C61" s="6"/>
      <c r="D61" s="6"/>
      <c r="E61" s="6"/>
      <c r="F61" s="89"/>
      <c r="G61" s="49" t="s">
        <v>449</v>
      </c>
      <c r="H61" s="6"/>
      <c r="I61" s="6">
        <f>'4.számú melléklet'!Y82</f>
        <v>360000</v>
      </c>
      <c r="J61" s="6">
        <f>'4.számú melléklet'!Z82</f>
        <v>360000</v>
      </c>
    </row>
    <row r="62" spans="1:10" ht="15" customHeight="1" x14ac:dyDescent="0.2">
      <c r="A62" s="89"/>
      <c r="B62" s="390" t="s">
        <v>436</v>
      </c>
      <c r="C62" s="354"/>
      <c r="D62" s="354"/>
      <c r="E62" s="354"/>
      <c r="F62" s="353"/>
      <c r="G62" s="390" t="s">
        <v>436</v>
      </c>
      <c r="H62" s="354">
        <f>H61</f>
        <v>0</v>
      </c>
      <c r="I62" s="354">
        <f>I61</f>
        <v>360000</v>
      </c>
      <c r="J62" s="354">
        <f>J61</f>
        <v>360000</v>
      </c>
    </row>
    <row r="63" spans="1:10" ht="15" customHeight="1" x14ac:dyDescent="0.2">
      <c r="A63" s="397" t="s">
        <v>399</v>
      </c>
      <c r="B63" s="398"/>
      <c r="C63" s="392">
        <f>C53+C54+C57</f>
        <v>2141000</v>
      </c>
      <c r="D63" s="392">
        <f>D53+D54+D57</f>
        <v>6389844</v>
      </c>
      <c r="E63" s="392">
        <f>E53+E54+E57</f>
        <v>9268545</v>
      </c>
      <c r="F63" s="396" t="s">
        <v>400</v>
      </c>
      <c r="G63" s="396"/>
      <c r="H63" s="392">
        <f>H53+H56+H59+H62</f>
        <v>117975000</v>
      </c>
      <c r="I63" s="392">
        <f>I53+I56+I59+I62</f>
        <v>117867735</v>
      </c>
      <c r="J63" s="392">
        <f>J53+J56+J59+J62</f>
        <v>137123421</v>
      </c>
    </row>
    <row r="64" spans="1:10" ht="15" customHeight="1" x14ac:dyDescent="0.2">
      <c r="A64" s="246" t="s">
        <v>418</v>
      </c>
      <c r="B64" s="246"/>
      <c r="C64" s="86"/>
      <c r="D64" s="86"/>
      <c r="E64" s="86"/>
      <c r="F64" s="246" t="s">
        <v>393</v>
      </c>
      <c r="G64" s="246"/>
      <c r="H64" s="86"/>
      <c r="I64" s="86"/>
      <c r="J64" s="86"/>
    </row>
    <row r="65" spans="1:10" ht="15" customHeight="1" x14ac:dyDescent="0.2">
      <c r="A65" s="90" t="s">
        <v>91</v>
      </c>
      <c r="B65" s="102" t="s">
        <v>84</v>
      </c>
      <c r="C65" s="86"/>
      <c r="D65" s="86"/>
      <c r="E65" s="86"/>
      <c r="F65" s="90" t="s">
        <v>91</v>
      </c>
      <c r="G65" s="102" t="s">
        <v>84</v>
      </c>
      <c r="H65" s="86"/>
      <c r="I65" s="86"/>
      <c r="J65" s="86"/>
    </row>
    <row r="66" spans="1:10" ht="15" customHeight="1" x14ac:dyDescent="0.2">
      <c r="A66" s="89"/>
      <c r="B66" s="220" t="s">
        <v>713</v>
      </c>
      <c r="C66" s="221">
        <v>57377000</v>
      </c>
      <c r="D66" s="221"/>
      <c r="E66" s="221"/>
      <c r="F66" s="89"/>
      <c r="G66" s="220" t="s">
        <v>724</v>
      </c>
      <c r="H66" s="221">
        <v>10000000</v>
      </c>
      <c r="I66" s="221">
        <f>'4.számú melléklet'!AI55</f>
        <v>10000000</v>
      </c>
      <c r="J66" s="221">
        <f>'4.számú melléklet'!AJ83</f>
        <v>10000000</v>
      </c>
    </row>
    <row r="67" spans="1:10" ht="15" customHeight="1" x14ac:dyDescent="0.2">
      <c r="A67" s="89"/>
      <c r="B67" s="220" t="s">
        <v>714</v>
      </c>
      <c r="C67" s="221"/>
      <c r="D67" s="221"/>
      <c r="E67" s="221"/>
      <c r="F67" s="89"/>
      <c r="G67" s="220"/>
      <c r="H67" s="221"/>
      <c r="I67" s="221"/>
      <c r="J67" s="221"/>
    </row>
    <row r="68" spans="1:10" ht="15" customHeight="1" x14ac:dyDescent="0.2">
      <c r="A68" s="90" t="s">
        <v>92</v>
      </c>
      <c r="B68" s="9" t="s">
        <v>99</v>
      </c>
      <c r="C68" s="36"/>
      <c r="D68" s="36"/>
      <c r="E68" s="36"/>
      <c r="F68" s="90" t="s">
        <v>92</v>
      </c>
      <c r="G68" s="9" t="s">
        <v>99</v>
      </c>
      <c r="H68" s="36"/>
      <c r="I68" s="36"/>
      <c r="J68" s="36"/>
    </row>
    <row r="69" spans="1:10" ht="15" customHeight="1" x14ac:dyDescent="0.2">
      <c r="A69" s="89"/>
      <c r="B69" s="247" t="s">
        <v>670</v>
      </c>
      <c r="C69" s="207">
        <v>500000</v>
      </c>
      <c r="D69" s="207"/>
      <c r="E69" s="207"/>
      <c r="F69" s="89"/>
      <c r="G69" s="247"/>
      <c r="H69" s="207"/>
      <c r="I69" s="207"/>
      <c r="J69" s="207"/>
    </row>
    <row r="70" spans="1:10" ht="15" customHeight="1" x14ac:dyDescent="0.2">
      <c r="A70" s="90" t="s">
        <v>93</v>
      </c>
      <c r="B70" s="9" t="s">
        <v>430</v>
      </c>
      <c r="C70" s="207"/>
      <c r="D70" s="207"/>
      <c r="E70" s="207"/>
      <c r="F70" s="90" t="s">
        <v>93</v>
      </c>
      <c r="G70" s="9" t="s">
        <v>430</v>
      </c>
      <c r="H70" s="207"/>
      <c r="I70" s="207"/>
      <c r="J70" s="207"/>
    </row>
    <row r="71" spans="1:10" ht="15" customHeight="1" x14ac:dyDescent="0.2">
      <c r="A71" s="90"/>
      <c r="B71" s="247" t="s">
        <v>715</v>
      </c>
      <c r="C71" s="207"/>
      <c r="D71" s="207"/>
      <c r="E71" s="207"/>
      <c r="F71" s="90"/>
      <c r="G71" s="247"/>
      <c r="H71" s="207"/>
      <c r="I71" s="207"/>
      <c r="J71" s="207"/>
    </row>
    <row r="72" spans="1:10" ht="15" customHeight="1" x14ac:dyDescent="0.2">
      <c r="A72" s="90" t="s">
        <v>431</v>
      </c>
      <c r="B72" s="9" t="s">
        <v>432</v>
      </c>
      <c r="C72" s="207"/>
      <c r="D72" s="207"/>
      <c r="E72" s="207"/>
      <c r="F72" s="90" t="s">
        <v>431</v>
      </c>
      <c r="G72" s="9" t="s">
        <v>432</v>
      </c>
      <c r="H72" s="207"/>
      <c r="I72" s="207"/>
      <c r="J72" s="207"/>
    </row>
    <row r="73" spans="1:10" ht="15" customHeight="1" x14ac:dyDescent="0.2">
      <c r="A73" s="90"/>
      <c r="B73" s="247" t="s">
        <v>716</v>
      </c>
      <c r="C73" s="207"/>
      <c r="D73" s="207"/>
      <c r="E73" s="207"/>
      <c r="F73" s="90"/>
      <c r="G73" s="247"/>
      <c r="H73" s="207"/>
      <c r="I73" s="207"/>
      <c r="J73" s="207"/>
    </row>
    <row r="74" spans="1:10" ht="15" customHeight="1" x14ac:dyDescent="0.2">
      <c r="A74" s="600" t="s">
        <v>391</v>
      </c>
      <c r="B74" s="600"/>
      <c r="C74" s="340">
        <f>SUM(C66+C67+C69+C71+C73)</f>
        <v>57877000</v>
      </c>
      <c r="D74" s="340">
        <f>SUM(D66+D67+D69+D71+D73)</f>
        <v>0</v>
      </c>
      <c r="E74" s="340">
        <f>SUM(E66+E67+E69+E71+E73)</f>
        <v>0</v>
      </c>
      <c r="F74" s="600" t="s">
        <v>393</v>
      </c>
      <c r="G74" s="600"/>
      <c r="H74" s="340">
        <f>SUM(H66:H73)</f>
        <v>10000000</v>
      </c>
      <c r="I74" s="340">
        <f>SUM(I66:I73)</f>
        <v>10000000</v>
      </c>
      <c r="J74" s="340">
        <f>SUM(J66+J67+J69+J71+J73)</f>
        <v>10000000</v>
      </c>
    </row>
    <row r="75" spans="1:10" ht="15" customHeight="1" x14ac:dyDescent="0.2">
      <c r="A75" s="595" t="s">
        <v>380</v>
      </c>
      <c r="B75" s="595"/>
      <c r="C75" s="399">
        <f>C63+C74</f>
        <v>60018000</v>
      </c>
      <c r="D75" s="399">
        <f>D63+D74</f>
        <v>6389844</v>
      </c>
      <c r="E75" s="399">
        <f>E63+E74</f>
        <v>9268545</v>
      </c>
      <c r="F75" s="595" t="s">
        <v>439</v>
      </c>
      <c r="G75" s="595" t="s">
        <v>354</v>
      </c>
      <c r="H75" s="399">
        <f>H63+H74</f>
        <v>127975000</v>
      </c>
      <c r="I75" s="399">
        <f>I63+I74</f>
        <v>127867735</v>
      </c>
      <c r="J75" s="399">
        <f>J63+J74</f>
        <v>147123421</v>
      </c>
    </row>
    <row r="76" spans="1:10" ht="15" customHeight="1" x14ac:dyDescent="0.2">
      <c r="A76" s="594" t="s">
        <v>60</v>
      </c>
      <c r="B76" s="594"/>
      <c r="C76" s="277">
        <f>C42+C75</f>
        <v>980853335</v>
      </c>
      <c r="D76" s="277">
        <f>D42+D75</f>
        <v>1128405000</v>
      </c>
      <c r="E76" s="277">
        <f>E42+E75</f>
        <v>1355232084</v>
      </c>
      <c r="F76" s="594" t="s">
        <v>438</v>
      </c>
      <c r="G76" s="594" t="s">
        <v>242</v>
      </c>
      <c r="H76" s="277">
        <f>H42+H75</f>
        <v>980853335</v>
      </c>
      <c r="I76" s="277">
        <f>I42+I75</f>
        <v>1128405000</v>
      </c>
      <c r="J76" s="277">
        <f>J42+J75</f>
        <v>1355232084</v>
      </c>
    </row>
    <row r="77" spans="1:10" s="1" customFormat="1" x14ac:dyDescent="0.2">
      <c r="A77" s="350"/>
      <c r="B77" s="350"/>
      <c r="F77" s="350"/>
    </row>
    <row r="78" spans="1:10" s="1" customFormat="1" x14ac:dyDescent="0.2">
      <c r="A78" s="350"/>
      <c r="B78" s="350"/>
      <c r="F78" s="350"/>
    </row>
    <row r="79" spans="1:10" s="1" customFormat="1" x14ac:dyDescent="0.2">
      <c r="F79" s="350"/>
    </row>
    <row r="80" spans="1:10" s="1" customFormat="1" x14ac:dyDescent="0.2">
      <c r="F80" s="350"/>
    </row>
    <row r="81" spans="6:6" s="1" customFormat="1" x14ac:dyDescent="0.2">
      <c r="F81" s="350"/>
    </row>
    <row r="82" spans="6:6" s="1" customFormat="1" x14ac:dyDescent="0.2">
      <c r="F82" s="351"/>
    </row>
    <row r="83" spans="6:6" s="1" customFormat="1" x14ac:dyDescent="0.2"/>
    <row r="84" spans="6:6" s="1" customFormat="1" x14ac:dyDescent="0.2"/>
    <row r="85" spans="6:6" s="1" customFormat="1" x14ac:dyDescent="0.2"/>
    <row r="86" spans="6:6" s="1" customFormat="1" x14ac:dyDescent="0.2"/>
    <row r="87" spans="6:6" s="1" customFormat="1" x14ac:dyDescent="0.2"/>
    <row r="88" spans="6:6" s="1" customFormat="1" x14ac:dyDescent="0.2"/>
    <row r="89" spans="6:6" s="1" customFormat="1" x14ac:dyDescent="0.2"/>
    <row r="90" spans="6:6" s="1" customFormat="1" x14ac:dyDescent="0.2"/>
    <row r="91" spans="6:6" s="1" customFormat="1" x14ac:dyDescent="0.2"/>
    <row r="92" spans="6:6" s="1" customFormat="1" x14ac:dyDescent="0.2"/>
    <row r="93" spans="6:6" s="1" customFormat="1" x14ac:dyDescent="0.2"/>
    <row r="94" spans="6:6" s="1" customFormat="1" x14ac:dyDescent="0.2"/>
    <row r="95" spans="6:6" s="1" customFormat="1" x14ac:dyDescent="0.2"/>
    <row r="96" spans="6: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28">
    <mergeCell ref="J1:J2"/>
    <mergeCell ref="I1:I2"/>
    <mergeCell ref="A3:B3"/>
    <mergeCell ref="F3:G3"/>
    <mergeCell ref="G1:G2"/>
    <mergeCell ref="A1:A2"/>
    <mergeCell ref="B1:B2"/>
    <mergeCell ref="F1:F2"/>
    <mergeCell ref="D1:D2"/>
    <mergeCell ref="C1:C2"/>
    <mergeCell ref="H1:H2"/>
    <mergeCell ref="E1:E2"/>
    <mergeCell ref="A29:B29"/>
    <mergeCell ref="F29:G29"/>
    <mergeCell ref="A41:B41"/>
    <mergeCell ref="F41:G41"/>
    <mergeCell ref="A76:B76"/>
    <mergeCell ref="A75:B75"/>
    <mergeCell ref="A42:B42"/>
    <mergeCell ref="F42:G42"/>
    <mergeCell ref="A45:B45"/>
    <mergeCell ref="F45:G45"/>
    <mergeCell ref="F75:G75"/>
    <mergeCell ref="F76:G76"/>
    <mergeCell ref="F74:G74"/>
    <mergeCell ref="F44:G44"/>
    <mergeCell ref="A74:B74"/>
    <mergeCell ref="A44:B44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72" fitToHeight="0" orientation="landscape" r:id="rId1"/>
  <headerFooter alignWithMargins="0">
    <oddHeader>&amp;C&amp;"Garamond,Félkövér"&amp;12 18/2017. (VI.21.)  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04"/>
  <sheetViews>
    <sheetView zoomScaleNormal="100" zoomScaleSheetLayoutView="100" workbookViewId="0">
      <selection activeCell="D86" sqref="D86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3.28515625" style="23" customWidth="1"/>
    <col min="4" max="5" width="14.28515625" style="23" customWidth="1"/>
    <col min="6" max="6" width="15.7109375" style="339" customWidth="1"/>
    <col min="7" max="7" width="13.28515625" style="339" customWidth="1"/>
    <col min="8" max="8" width="13.140625" style="23" customWidth="1"/>
    <col min="9" max="9" width="11.28515625" style="23" customWidth="1"/>
    <col min="10" max="16384" width="9.140625" style="23"/>
  </cols>
  <sheetData>
    <row r="2" spans="1:8" ht="15" customHeight="1" x14ac:dyDescent="0.2">
      <c r="A2" s="581" t="s">
        <v>21</v>
      </c>
      <c r="B2" s="582" t="s">
        <v>15</v>
      </c>
      <c r="C2" s="581" t="s">
        <v>316</v>
      </c>
      <c r="D2" s="581" t="s">
        <v>317</v>
      </c>
      <c r="E2" s="581" t="s">
        <v>849</v>
      </c>
      <c r="F2" s="581" t="s">
        <v>429</v>
      </c>
      <c r="G2" s="581" t="s">
        <v>502</v>
      </c>
      <c r="H2" s="581" t="s">
        <v>816</v>
      </c>
    </row>
    <row r="3" spans="1:8" ht="35.25" customHeight="1" x14ac:dyDescent="0.2">
      <c r="A3" s="581"/>
      <c r="B3" s="582"/>
      <c r="C3" s="581"/>
      <c r="D3" s="581"/>
      <c r="E3" s="581"/>
      <c r="F3" s="581"/>
      <c r="G3" s="581"/>
      <c r="H3" s="581"/>
    </row>
    <row r="4" spans="1:8" ht="20.100000000000001" customHeight="1" x14ac:dyDescent="0.25">
      <c r="A4" s="30" t="s">
        <v>91</v>
      </c>
      <c r="B4" s="64" t="s">
        <v>249</v>
      </c>
      <c r="C4" s="188"/>
      <c r="D4" s="188"/>
      <c r="E4" s="188"/>
      <c r="F4" s="188"/>
      <c r="G4" s="352"/>
      <c r="H4" s="352"/>
    </row>
    <row r="5" spans="1:8" ht="20.100000000000001" customHeight="1" x14ac:dyDescent="0.25">
      <c r="A5" s="30" t="s">
        <v>37</v>
      </c>
      <c r="B5" s="64" t="s">
        <v>250</v>
      </c>
      <c r="C5" s="25"/>
      <c r="D5" s="25"/>
      <c r="E5" s="25"/>
      <c r="F5" s="25"/>
      <c r="G5" s="352"/>
      <c r="H5" s="352"/>
    </row>
    <row r="6" spans="1:8" ht="20.100000000000001" customHeight="1" x14ac:dyDescent="0.25">
      <c r="A6" s="30">
        <v>1</v>
      </c>
      <c r="B6" s="64" t="s">
        <v>251</v>
      </c>
      <c r="C6" s="25"/>
      <c r="D6" s="25"/>
      <c r="E6" s="25"/>
      <c r="F6" s="25"/>
      <c r="G6" s="352"/>
      <c r="H6" s="352"/>
    </row>
    <row r="7" spans="1:8" ht="20.100000000000001" customHeight="1" x14ac:dyDescent="0.25">
      <c r="A7" s="30"/>
      <c r="B7" s="95" t="s">
        <v>325</v>
      </c>
      <c r="C7" s="25"/>
      <c r="D7" s="25"/>
      <c r="E7" s="25"/>
      <c r="F7" s="25"/>
      <c r="G7" s="352"/>
      <c r="H7" s="352"/>
    </row>
    <row r="8" spans="1:8" ht="20.100000000000001" customHeight="1" x14ac:dyDescent="0.2">
      <c r="A8" s="30"/>
      <c r="B8" s="156" t="s">
        <v>326</v>
      </c>
      <c r="C8" s="179">
        <f>'1.a számú melléklet '!D25</f>
        <v>318274752</v>
      </c>
      <c r="D8" s="179">
        <f>'1.a számú melléklet '!G25</f>
        <v>231216000</v>
      </c>
      <c r="E8" s="179">
        <f>'1.a számú melléklet '!J25</f>
        <v>231216000</v>
      </c>
      <c r="F8" s="179"/>
      <c r="G8" s="355"/>
      <c r="H8" s="355"/>
    </row>
    <row r="9" spans="1:8" ht="20.100000000000001" customHeight="1" x14ac:dyDescent="0.2">
      <c r="A9" s="30"/>
      <c r="B9" s="148" t="s">
        <v>327</v>
      </c>
      <c r="C9" s="179">
        <f>'1.a számú melléklet '!D32</f>
        <v>44977733</v>
      </c>
      <c r="D9" s="179">
        <f>'1.a számú melléklet '!G32</f>
        <v>48650467</v>
      </c>
      <c r="E9" s="179">
        <f>'1.a számú melléklet '!J32</f>
        <v>48650467</v>
      </c>
      <c r="F9" s="179"/>
      <c r="G9" s="355"/>
      <c r="H9" s="355"/>
    </row>
    <row r="10" spans="1:8" ht="20.100000000000001" customHeight="1" x14ac:dyDescent="0.2">
      <c r="A10" s="30"/>
      <c r="B10" s="148" t="s">
        <v>328</v>
      </c>
      <c r="C10" s="179">
        <f>'1.a számú melléklet '!D45+'1.a számú melléklet '!D51</f>
        <v>65412430</v>
      </c>
      <c r="D10" s="179">
        <f>'1.a számú melléklet '!G45+'1.a számú melléklet '!G51</f>
        <v>49708348</v>
      </c>
      <c r="E10" s="179">
        <f>'1.a számú melléklet '!J45+'1.a számú melléklet '!J51</f>
        <v>52382840</v>
      </c>
      <c r="F10" s="179"/>
      <c r="G10" s="355"/>
      <c r="H10" s="355"/>
    </row>
    <row r="11" spans="1:8" ht="20.100000000000001" customHeight="1" x14ac:dyDescent="0.2">
      <c r="A11" s="30"/>
      <c r="B11" s="148" t="s">
        <v>329</v>
      </c>
      <c r="C11" s="179">
        <f>'1.a számú melléklet '!D46</f>
        <v>2796420</v>
      </c>
      <c r="D11" s="179">
        <f>'1.a számú melléklet '!G46</f>
        <v>2815800</v>
      </c>
      <c r="E11" s="179">
        <f>'1.a számú melléklet '!J46</f>
        <v>3102841</v>
      </c>
      <c r="F11" s="179"/>
      <c r="G11" s="355"/>
      <c r="H11" s="355"/>
    </row>
    <row r="12" spans="1:8" ht="20.100000000000001" customHeight="1" x14ac:dyDescent="0.2">
      <c r="A12" s="30"/>
      <c r="B12" s="148" t="s">
        <v>477</v>
      </c>
      <c r="C12" s="179">
        <f>' 1.számú melléklet '!D10</f>
        <v>0</v>
      </c>
      <c r="D12" s="179">
        <f>'1.a számú melléklet '!G52</f>
        <v>0</v>
      </c>
      <c r="E12" s="179">
        <f>'1.a számú melléklet '!J52</f>
        <v>1555464</v>
      </c>
      <c r="F12" s="179"/>
      <c r="G12" s="355"/>
      <c r="H12" s="355"/>
    </row>
    <row r="13" spans="1:8" ht="20.100000000000001" customHeight="1" x14ac:dyDescent="0.2">
      <c r="A13" s="30"/>
      <c r="B13" s="278" t="s">
        <v>252</v>
      </c>
      <c r="C13" s="356">
        <f t="shared" ref="C13:H13" si="0">SUM(C8:C12)</f>
        <v>431461335</v>
      </c>
      <c r="D13" s="356">
        <f t="shared" si="0"/>
        <v>332390615</v>
      </c>
      <c r="E13" s="356">
        <f t="shared" ref="E13" si="1">SUM(E8:E12)</f>
        <v>336907612</v>
      </c>
      <c r="F13" s="356">
        <f t="shared" si="0"/>
        <v>0</v>
      </c>
      <c r="G13" s="356">
        <f t="shared" ref="G13" si="2">SUM(G8:G12)</f>
        <v>0</v>
      </c>
      <c r="H13" s="356">
        <f t="shared" si="0"/>
        <v>0</v>
      </c>
    </row>
    <row r="14" spans="1:8" ht="20.100000000000001" customHeight="1" x14ac:dyDescent="0.2">
      <c r="A14" s="30"/>
      <c r="B14" s="278" t="s">
        <v>725</v>
      </c>
      <c r="C14" s="356">
        <f>' 1.számú melléklet '!D11</f>
        <v>0</v>
      </c>
      <c r="D14" s="356"/>
      <c r="E14" s="356">
        <v>11760358</v>
      </c>
      <c r="F14" s="356"/>
      <c r="G14" s="356"/>
      <c r="H14" s="356"/>
    </row>
    <row r="15" spans="1:8" ht="20.100000000000001" customHeight="1" x14ac:dyDescent="0.2">
      <c r="A15" s="146"/>
      <c r="B15" s="145" t="s">
        <v>726</v>
      </c>
      <c r="C15" s="179"/>
      <c r="D15" s="179"/>
      <c r="E15" s="179"/>
      <c r="F15" s="179"/>
      <c r="G15" s="355"/>
      <c r="H15" s="355"/>
    </row>
    <row r="16" spans="1:8" ht="20.100000000000001" customHeight="1" x14ac:dyDescent="0.2">
      <c r="A16" s="30"/>
      <c r="B16" s="150" t="s">
        <v>727</v>
      </c>
      <c r="C16" s="179">
        <v>8990000</v>
      </c>
      <c r="D16" s="179">
        <f>'3.a.számú melléklet'!H13</f>
        <v>12898179</v>
      </c>
      <c r="E16" s="179">
        <v>47611388</v>
      </c>
      <c r="F16" s="179"/>
      <c r="G16" s="355"/>
      <c r="H16" s="355"/>
    </row>
    <row r="17" spans="1:8" ht="20.100000000000001" customHeight="1" x14ac:dyDescent="0.2">
      <c r="A17" s="30"/>
      <c r="B17" s="150" t="s">
        <v>728</v>
      </c>
      <c r="C17" s="179">
        <v>4360000</v>
      </c>
      <c r="D17" s="179">
        <f>'3.a.számú melléklet'!H33+'3.a.számú melléklet'!H34</f>
        <v>4671600</v>
      </c>
      <c r="E17" s="179">
        <v>4671600</v>
      </c>
      <c r="F17" s="179"/>
      <c r="G17" s="355"/>
      <c r="H17" s="355"/>
    </row>
    <row r="18" spans="1:8" ht="20.100000000000001" customHeight="1" x14ac:dyDescent="0.2">
      <c r="A18" s="30"/>
      <c r="B18" s="148" t="s">
        <v>729</v>
      </c>
      <c r="C18" s="179"/>
      <c r="D18" s="179">
        <v>210000</v>
      </c>
      <c r="E18" s="179">
        <v>210000</v>
      </c>
      <c r="F18" s="179"/>
      <c r="G18" s="355"/>
      <c r="H18" s="355"/>
    </row>
    <row r="19" spans="1:8" ht="20.100000000000001" customHeight="1" x14ac:dyDescent="0.2">
      <c r="A19" s="30"/>
      <c r="B19" s="148" t="s">
        <v>730</v>
      </c>
      <c r="C19" s="179"/>
      <c r="D19" s="179">
        <v>70000</v>
      </c>
      <c r="E19" s="179">
        <v>70000</v>
      </c>
      <c r="F19" s="179"/>
      <c r="G19" s="355"/>
      <c r="H19" s="355"/>
    </row>
    <row r="20" spans="1:8" ht="20.100000000000001" customHeight="1" x14ac:dyDescent="0.2">
      <c r="A20" s="30"/>
      <c r="B20" s="148" t="s">
        <v>731</v>
      </c>
      <c r="C20" s="357">
        <v>18363000</v>
      </c>
      <c r="D20" s="357"/>
      <c r="E20" s="357"/>
      <c r="F20" s="357"/>
      <c r="G20" s="355"/>
      <c r="H20" s="355"/>
    </row>
    <row r="21" spans="1:8" ht="20.100000000000001" customHeight="1" x14ac:dyDescent="0.2">
      <c r="A21" s="30"/>
      <c r="B21" s="279" t="s">
        <v>274</v>
      </c>
      <c r="C21" s="356">
        <f t="shared" ref="C21:H21" si="3">SUM(C16:C20)</f>
        <v>31713000</v>
      </c>
      <c r="D21" s="356">
        <f t="shared" si="3"/>
        <v>17849779</v>
      </c>
      <c r="E21" s="356">
        <f t="shared" si="3"/>
        <v>52562988</v>
      </c>
      <c r="F21" s="356">
        <f t="shared" si="3"/>
        <v>0</v>
      </c>
      <c r="G21" s="356">
        <f t="shared" si="3"/>
        <v>0</v>
      </c>
      <c r="H21" s="356">
        <f t="shared" si="3"/>
        <v>0</v>
      </c>
    </row>
    <row r="22" spans="1:8" ht="20.100000000000001" customHeight="1" x14ac:dyDescent="0.25">
      <c r="A22" s="30"/>
      <c r="B22" s="280" t="s">
        <v>254</v>
      </c>
      <c r="C22" s="358">
        <f t="shared" ref="C22:H22" si="4">C13+C21</f>
        <v>463174335</v>
      </c>
      <c r="D22" s="358">
        <f t="shared" si="4"/>
        <v>350240394</v>
      </c>
      <c r="E22" s="358">
        <f>E13+E21+E14</f>
        <v>401230958</v>
      </c>
      <c r="F22" s="358">
        <f t="shared" si="4"/>
        <v>0</v>
      </c>
      <c r="G22" s="358">
        <f t="shared" si="4"/>
        <v>0</v>
      </c>
      <c r="H22" s="358">
        <f t="shared" si="4"/>
        <v>0</v>
      </c>
    </row>
    <row r="23" spans="1:8" ht="20.100000000000001" customHeight="1" x14ac:dyDescent="0.25">
      <c r="A23" s="30">
        <v>2</v>
      </c>
      <c r="B23" s="64" t="s">
        <v>253</v>
      </c>
      <c r="C23" s="180"/>
      <c r="D23" s="180"/>
      <c r="E23" s="180"/>
      <c r="F23" s="180"/>
      <c r="G23" s="355"/>
      <c r="H23" s="355"/>
    </row>
    <row r="24" spans="1:8" ht="20.100000000000001" customHeight="1" x14ac:dyDescent="0.2">
      <c r="A24" s="30"/>
      <c r="B24" s="147" t="s">
        <v>323</v>
      </c>
      <c r="C24" s="408"/>
      <c r="D24" s="359"/>
      <c r="E24" s="359"/>
      <c r="F24" s="359"/>
      <c r="G24" s="355"/>
      <c r="H24" s="355"/>
    </row>
    <row r="25" spans="1:8" ht="20.100000000000001" customHeight="1" x14ac:dyDescent="0.25">
      <c r="A25" s="30"/>
      <c r="B25" s="280" t="s">
        <v>324</v>
      </c>
      <c r="C25" s="358">
        <f t="shared" ref="C25:H25" si="5">SUM(C24:C24)</f>
        <v>0</v>
      </c>
      <c r="D25" s="358">
        <f t="shared" si="5"/>
        <v>0</v>
      </c>
      <c r="E25" s="358">
        <f t="shared" si="5"/>
        <v>0</v>
      </c>
      <c r="F25" s="358">
        <f t="shared" si="5"/>
        <v>0</v>
      </c>
      <c r="G25" s="358">
        <f t="shared" si="5"/>
        <v>0</v>
      </c>
      <c r="H25" s="358">
        <f t="shared" si="5"/>
        <v>0</v>
      </c>
    </row>
    <row r="26" spans="1:8" ht="20.100000000000001" customHeight="1" x14ac:dyDescent="0.25">
      <c r="A26" s="30" t="s">
        <v>5</v>
      </c>
      <c r="B26" s="64" t="s">
        <v>255</v>
      </c>
      <c r="C26" s="180"/>
      <c r="D26" s="180"/>
      <c r="E26" s="180"/>
      <c r="F26" s="180"/>
      <c r="G26" s="355"/>
      <c r="H26" s="355"/>
    </row>
    <row r="27" spans="1:8" ht="20.100000000000001" customHeight="1" x14ac:dyDescent="0.2">
      <c r="A27" s="30"/>
      <c r="B27" s="147" t="s">
        <v>259</v>
      </c>
      <c r="C27" s="179">
        <v>44000000</v>
      </c>
      <c r="D27" s="179">
        <v>44000000</v>
      </c>
      <c r="E27" s="179">
        <v>44000000</v>
      </c>
      <c r="F27" s="179">
        <v>44000000</v>
      </c>
      <c r="G27" s="179">
        <v>44000000</v>
      </c>
      <c r="H27" s="179">
        <v>44000000</v>
      </c>
    </row>
    <row r="28" spans="1:8" ht="20.100000000000001" customHeight="1" x14ac:dyDescent="0.2">
      <c r="A28" s="30"/>
      <c r="B28" s="147" t="s">
        <v>260</v>
      </c>
      <c r="C28" s="179">
        <v>17000000</v>
      </c>
      <c r="D28" s="179">
        <v>11500000</v>
      </c>
      <c r="E28" s="179">
        <v>11500000</v>
      </c>
      <c r="F28" s="179">
        <v>7000000</v>
      </c>
      <c r="G28" s="179">
        <v>7000000</v>
      </c>
      <c r="H28" s="179">
        <v>7000000</v>
      </c>
    </row>
    <row r="29" spans="1:8" ht="20.100000000000001" customHeight="1" x14ac:dyDescent="0.2">
      <c r="A29" s="30"/>
      <c r="B29" s="150" t="s">
        <v>456</v>
      </c>
      <c r="C29" s="179">
        <v>155000000</v>
      </c>
      <c r="D29" s="179">
        <v>200000000</v>
      </c>
      <c r="E29" s="179">
        <v>200000000</v>
      </c>
      <c r="F29" s="179">
        <v>200000000</v>
      </c>
      <c r="G29" s="179">
        <v>200000000</v>
      </c>
      <c r="H29" s="179">
        <v>200000000</v>
      </c>
    </row>
    <row r="30" spans="1:8" ht="20.100000000000001" customHeight="1" x14ac:dyDescent="0.2">
      <c r="A30" s="30"/>
      <c r="B30" s="147" t="s">
        <v>261</v>
      </c>
      <c r="C30" s="179">
        <v>135000000</v>
      </c>
      <c r="D30" s="179">
        <v>145000000</v>
      </c>
      <c r="E30" s="179">
        <v>145000000</v>
      </c>
      <c r="F30" s="179">
        <v>145000000</v>
      </c>
      <c r="G30" s="179">
        <v>145000000</v>
      </c>
      <c r="H30" s="179">
        <v>145000000</v>
      </c>
    </row>
    <row r="31" spans="1:8" ht="20.100000000000001" customHeight="1" x14ac:dyDescent="0.2">
      <c r="A31" s="30"/>
      <c r="B31" s="67" t="s">
        <v>262</v>
      </c>
      <c r="C31" s="360">
        <v>8000000</v>
      </c>
      <c r="D31" s="360">
        <v>9000000</v>
      </c>
      <c r="E31" s="360">
        <v>9000000</v>
      </c>
      <c r="F31" s="360">
        <v>9000000</v>
      </c>
      <c r="G31" s="360">
        <v>9000000</v>
      </c>
      <c r="H31" s="360">
        <v>9000000</v>
      </c>
    </row>
    <row r="32" spans="1:8" ht="20.100000000000001" customHeight="1" x14ac:dyDescent="0.2">
      <c r="A32" s="30"/>
      <c r="B32" s="67" t="s">
        <v>263</v>
      </c>
      <c r="C32" s="360">
        <v>1000000</v>
      </c>
      <c r="D32" s="360">
        <v>500000</v>
      </c>
      <c r="E32" s="360">
        <v>500000</v>
      </c>
      <c r="F32" s="360">
        <v>500000</v>
      </c>
      <c r="G32" s="360">
        <v>500000</v>
      </c>
      <c r="H32" s="360">
        <v>500000</v>
      </c>
    </row>
    <row r="33" spans="1:8" ht="20.100000000000001" customHeight="1" x14ac:dyDescent="0.25">
      <c r="A33" s="30"/>
      <c r="B33" s="249" t="s">
        <v>101</v>
      </c>
      <c r="C33" s="361">
        <f t="shared" ref="C33:H33" si="6">SUM(C27:C32)</f>
        <v>360000000</v>
      </c>
      <c r="D33" s="361">
        <f t="shared" si="6"/>
        <v>410000000</v>
      </c>
      <c r="E33" s="361">
        <f t="shared" si="6"/>
        <v>410000000</v>
      </c>
      <c r="F33" s="361">
        <f t="shared" si="6"/>
        <v>405500000</v>
      </c>
      <c r="G33" s="361">
        <f t="shared" si="6"/>
        <v>405500000</v>
      </c>
      <c r="H33" s="361">
        <f t="shared" si="6"/>
        <v>405500000</v>
      </c>
    </row>
    <row r="34" spans="1:8" ht="20.100000000000001" customHeight="1" x14ac:dyDescent="0.25">
      <c r="A34" s="30" t="s">
        <v>6</v>
      </c>
      <c r="B34" s="249" t="s">
        <v>256</v>
      </c>
      <c r="C34" s="361">
        <v>34265000</v>
      </c>
      <c r="D34" s="361">
        <f>'3.a.számú melléklet'!N61</f>
        <v>74320128</v>
      </c>
      <c r="E34" s="361">
        <v>85985808</v>
      </c>
      <c r="F34" s="361">
        <v>38325400</v>
      </c>
      <c r="G34" s="361">
        <v>38325400</v>
      </c>
      <c r="H34" s="361">
        <v>38325400</v>
      </c>
    </row>
    <row r="35" spans="1:8" ht="20.100000000000001" customHeight="1" x14ac:dyDescent="0.25">
      <c r="A35" s="30" t="s">
        <v>7</v>
      </c>
      <c r="B35" s="64" t="s">
        <v>257</v>
      </c>
      <c r="C35" s="180"/>
      <c r="D35" s="180"/>
      <c r="E35" s="180"/>
      <c r="F35" s="180"/>
      <c r="G35" s="355"/>
      <c r="H35" s="355"/>
    </row>
    <row r="36" spans="1:8" ht="20.100000000000001" customHeight="1" x14ac:dyDescent="0.2">
      <c r="A36" s="30"/>
      <c r="B36" s="194" t="s">
        <v>334</v>
      </c>
      <c r="C36" s="362"/>
      <c r="D36" s="362">
        <f>'3.a.számú melléklet'!W11</f>
        <v>5000000</v>
      </c>
      <c r="E36" s="362">
        <v>7572520</v>
      </c>
      <c r="F36" s="362"/>
      <c r="G36" s="355"/>
      <c r="H36" s="355"/>
    </row>
    <row r="37" spans="1:8" ht="20.100000000000001" customHeight="1" x14ac:dyDescent="0.25">
      <c r="A37" s="30"/>
      <c r="B37" s="281" t="s">
        <v>335</v>
      </c>
      <c r="C37" s="361">
        <f t="shared" ref="C37:H37" si="7">SUM(C36:C36)</f>
        <v>0</v>
      </c>
      <c r="D37" s="361">
        <f t="shared" si="7"/>
        <v>5000000</v>
      </c>
      <c r="E37" s="361">
        <f t="shared" si="7"/>
        <v>7572520</v>
      </c>
      <c r="F37" s="361">
        <f t="shared" si="7"/>
        <v>0</v>
      </c>
      <c r="G37" s="361">
        <f t="shared" si="7"/>
        <v>0</v>
      </c>
      <c r="H37" s="361">
        <f t="shared" si="7"/>
        <v>0</v>
      </c>
    </row>
    <row r="38" spans="1:8" ht="20.100000000000001" customHeight="1" x14ac:dyDescent="0.25">
      <c r="A38" s="30" t="s">
        <v>258</v>
      </c>
      <c r="B38" s="64" t="s">
        <v>264</v>
      </c>
      <c r="C38" s="180"/>
      <c r="D38" s="180"/>
      <c r="E38" s="180"/>
      <c r="F38" s="180"/>
      <c r="G38" s="355"/>
      <c r="H38" s="355"/>
    </row>
    <row r="39" spans="1:8" ht="20.100000000000001" customHeight="1" x14ac:dyDescent="0.2">
      <c r="A39" s="24"/>
      <c r="B39" s="148" t="s">
        <v>267</v>
      </c>
      <c r="C39" s="362">
        <v>900000</v>
      </c>
      <c r="D39" s="362">
        <f>'3.a.számú melléklet'!P58</f>
        <v>570000</v>
      </c>
      <c r="E39" s="362">
        <v>570000</v>
      </c>
      <c r="F39" s="362"/>
      <c r="G39" s="355"/>
      <c r="H39" s="355"/>
    </row>
    <row r="40" spans="1:8" ht="20.100000000000001" customHeight="1" x14ac:dyDescent="0.2">
      <c r="A40" s="24"/>
      <c r="B40" s="147" t="s">
        <v>336</v>
      </c>
      <c r="C40" s="362"/>
      <c r="D40" s="362">
        <f>'3.a.számú melléklet'!R61</f>
        <v>10000</v>
      </c>
      <c r="E40" s="362">
        <v>5011000</v>
      </c>
      <c r="F40" s="362"/>
      <c r="G40" s="355"/>
      <c r="H40" s="355"/>
    </row>
    <row r="41" spans="1:8" ht="20.100000000000001" customHeight="1" x14ac:dyDescent="0.25">
      <c r="A41" s="30"/>
      <c r="B41" s="249" t="s">
        <v>265</v>
      </c>
      <c r="C41" s="361">
        <f t="shared" ref="C41:H41" si="8">SUM(C39:C40)</f>
        <v>900000</v>
      </c>
      <c r="D41" s="361">
        <f t="shared" si="8"/>
        <v>580000</v>
      </c>
      <c r="E41" s="361">
        <f t="shared" si="8"/>
        <v>5581000</v>
      </c>
      <c r="F41" s="361">
        <f t="shared" si="8"/>
        <v>0</v>
      </c>
      <c r="G41" s="361">
        <f t="shared" si="8"/>
        <v>0</v>
      </c>
      <c r="H41" s="361">
        <f t="shared" si="8"/>
        <v>0</v>
      </c>
    </row>
    <row r="42" spans="1:8" ht="20.100000000000001" customHeight="1" x14ac:dyDescent="0.25">
      <c r="A42" s="124" t="s">
        <v>17</v>
      </c>
      <c r="B42" s="151" t="s">
        <v>266</v>
      </c>
      <c r="C42" s="362"/>
      <c r="D42" s="362"/>
      <c r="E42" s="362"/>
      <c r="F42" s="362"/>
      <c r="G42" s="355"/>
      <c r="H42" s="355"/>
    </row>
    <row r="43" spans="1:8" ht="20.100000000000001" customHeight="1" x14ac:dyDescent="0.2">
      <c r="A43" s="24"/>
      <c r="B43" s="147" t="s">
        <v>269</v>
      </c>
      <c r="C43" s="362">
        <v>1500000</v>
      </c>
      <c r="D43" s="362">
        <f>'3.a.számú melléklet'!Y61</f>
        <v>880000</v>
      </c>
      <c r="E43" s="362">
        <v>880000</v>
      </c>
      <c r="F43" s="362"/>
      <c r="G43" s="355"/>
      <c r="H43" s="355"/>
    </row>
    <row r="44" spans="1:8" ht="20.100000000000001" customHeight="1" x14ac:dyDescent="0.2">
      <c r="A44" s="24"/>
      <c r="B44" s="147" t="s">
        <v>482</v>
      </c>
      <c r="C44" s="362">
        <v>641000</v>
      </c>
      <c r="D44" s="362">
        <f>'3.a.számú melléklet'!AA61</f>
        <v>509844</v>
      </c>
      <c r="E44" s="362">
        <v>816025</v>
      </c>
      <c r="F44" s="362"/>
      <c r="G44" s="355"/>
      <c r="H44" s="355"/>
    </row>
    <row r="45" spans="1:8" ht="20.100000000000001" customHeight="1" x14ac:dyDescent="0.25">
      <c r="A45" s="26"/>
      <c r="B45" s="282" t="s">
        <v>268</v>
      </c>
      <c r="C45" s="361">
        <f t="shared" ref="C45:H45" si="9">SUM(C43:C44)</f>
        <v>2141000</v>
      </c>
      <c r="D45" s="361">
        <f t="shared" si="9"/>
        <v>1389844</v>
      </c>
      <c r="E45" s="361">
        <f t="shared" si="9"/>
        <v>1696025</v>
      </c>
      <c r="F45" s="361">
        <f t="shared" si="9"/>
        <v>0</v>
      </c>
      <c r="G45" s="361">
        <f t="shared" si="9"/>
        <v>0</v>
      </c>
      <c r="H45" s="361">
        <f t="shared" si="9"/>
        <v>0</v>
      </c>
    </row>
    <row r="46" spans="1:8" ht="20.100000000000001" customHeight="1" x14ac:dyDescent="0.25">
      <c r="A46" s="28"/>
      <c r="B46" s="280" t="s">
        <v>171</v>
      </c>
      <c r="C46" s="358">
        <f t="shared" ref="C46:H46" si="10">C22+C25+C25+C33+C34+C37+C41+C45</f>
        <v>860480335</v>
      </c>
      <c r="D46" s="358">
        <f t="shared" si="10"/>
        <v>841530366</v>
      </c>
      <c r="E46" s="358">
        <f t="shared" si="10"/>
        <v>912066311</v>
      </c>
      <c r="F46" s="358">
        <f t="shared" si="10"/>
        <v>443825400</v>
      </c>
      <c r="G46" s="358">
        <f t="shared" si="10"/>
        <v>443825400</v>
      </c>
      <c r="H46" s="358">
        <f t="shared" si="10"/>
        <v>443825400</v>
      </c>
    </row>
    <row r="47" spans="1:8" ht="20.100000000000001" customHeight="1" x14ac:dyDescent="0.25">
      <c r="A47" s="28" t="s">
        <v>125</v>
      </c>
      <c r="B47" s="249" t="s">
        <v>271</v>
      </c>
      <c r="C47" s="361"/>
      <c r="D47" s="361"/>
      <c r="E47" s="361"/>
      <c r="F47" s="361"/>
      <c r="G47" s="361"/>
      <c r="H47" s="361"/>
    </row>
    <row r="48" spans="1:8" ht="20.100000000000001" customHeight="1" x14ac:dyDescent="0.25">
      <c r="A48" s="28"/>
      <c r="B48" s="249" t="s">
        <v>411</v>
      </c>
      <c r="C48" s="361">
        <v>76852000</v>
      </c>
      <c r="D48" s="361">
        <f>'3.a.számú melléklet'!AI61</f>
        <v>51522907</v>
      </c>
      <c r="E48" s="361">
        <v>50404160</v>
      </c>
      <c r="F48" s="361"/>
      <c r="G48" s="361"/>
      <c r="H48" s="361"/>
    </row>
    <row r="49" spans="1:8" ht="20.100000000000001" customHeight="1" x14ac:dyDescent="0.25">
      <c r="A49" s="28"/>
      <c r="B49" s="249" t="s">
        <v>457</v>
      </c>
      <c r="C49" s="361"/>
      <c r="D49" s="361"/>
      <c r="E49" s="361"/>
      <c r="F49" s="361"/>
      <c r="G49" s="361"/>
      <c r="H49" s="361"/>
    </row>
    <row r="50" spans="1:8" ht="20.100000000000001" customHeight="1" x14ac:dyDescent="0.25">
      <c r="A50" s="28"/>
      <c r="B50" s="249" t="s">
        <v>732</v>
      </c>
      <c r="C50" s="361"/>
      <c r="D50" s="361">
        <f>'3.a.számú melléklet'!AG61</f>
        <v>180000000</v>
      </c>
      <c r="E50" s="361">
        <v>320000000</v>
      </c>
      <c r="F50" s="361"/>
      <c r="G50" s="361"/>
      <c r="H50" s="361"/>
    </row>
    <row r="51" spans="1:8" ht="20.100000000000001" customHeight="1" x14ac:dyDescent="0.25">
      <c r="A51" s="28"/>
      <c r="B51" s="249" t="s">
        <v>427</v>
      </c>
      <c r="C51" s="361"/>
      <c r="D51" s="361"/>
      <c r="E51" s="361"/>
      <c r="F51" s="361"/>
      <c r="G51" s="361"/>
      <c r="H51" s="361"/>
    </row>
    <row r="52" spans="1:8" ht="20.100000000000001" customHeight="1" x14ac:dyDescent="0.25">
      <c r="A52" s="400"/>
      <c r="B52" s="280" t="s">
        <v>86</v>
      </c>
      <c r="C52" s="358">
        <f>C22+C25+C33+C34+C37+C41+C45+C48+C51+C49</f>
        <v>937332335</v>
      </c>
      <c r="D52" s="358">
        <f>D22+D25+D33+D34+D37+D41+D45+D48+D51+D49+D50</f>
        <v>1073053273</v>
      </c>
      <c r="E52" s="358">
        <f>E22+E25+E33+E34+E37+E41+E45+E48+E51+E49+E50</f>
        <v>1282470471</v>
      </c>
      <c r="F52" s="358">
        <f>F22+F25+F33+F34+F37+F41+F45+F48+F51+F49</f>
        <v>443825400</v>
      </c>
      <c r="G52" s="358">
        <f>G22+G25+G33+G34+G37+G41+G45+G48+G51+G49</f>
        <v>443825400</v>
      </c>
      <c r="H52" s="358">
        <f>H22+H25+H33+H34+H37+H41+H45+H48+H51+H49</f>
        <v>443825400</v>
      </c>
    </row>
    <row r="53" spans="1:8" ht="20.100000000000001" customHeight="1" x14ac:dyDescent="0.25">
      <c r="A53" s="28" t="s">
        <v>92</v>
      </c>
      <c r="B53" s="69" t="s">
        <v>99</v>
      </c>
      <c r="C53" s="68"/>
      <c r="D53" s="68"/>
      <c r="E53" s="68"/>
      <c r="F53" s="68"/>
      <c r="G53" s="68"/>
      <c r="H53" s="68"/>
    </row>
    <row r="54" spans="1:8" ht="20.100000000000001" customHeight="1" x14ac:dyDescent="0.25">
      <c r="A54" s="28" t="s">
        <v>2</v>
      </c>
      <c r="B54" s="64" t="s">
        <v>251</v>
      </c>
      <c r="C54" s="180"/>
      <c r="D54" s="180"/>
      <c r="E54" s="180"/>
      <c r="F54" s="180"/>
      <c r="G54" s="180"/>
      <c r="H54" s="180"/>
    </row>
    <row r="55" spans="1:8" ht="20.100000000000001" customHeight="1" x14ac:dyDescent="0.25">
      <c r="A55" s="28"/>
      <c r="B55" s="147" t="s">
        <v>270</v>
      </c>
      <c r="C55" s="179">
        <v>4700000</v>
      </c>
      <c r="D55" s="179"/>
      <c r="E55" s="179"/>
      <c r="F55" s="179"/>
      <c r="G55" s="179"/>
      <c r="H55" s="179"/>
    </row>
    <row r="56" spans="1:8" ht="20.100000000000001" customHeight="1" x14ac:dyDescent="0.25">
      <c r="A56" s="28"/>
      <c r="B56" s="249" t="s">
        <v>254</v>
      </c>
      <c r="C56" s="361">
        <f t="shared" ref="C56:H56" si="11">SUM(C55:C55)</f>
        <v>4700000</v>
      </c>
      <c r="D56" s="361">
        <f t="shared" si="11"/>
        <v>0</v>
      </c>
      <c r="E56" s="361">
        <f t="shared" si="11"/>
        <v>0</v>
      </c>
      <c r="F56" s="361">
        <f t="shared" si="11"/>
        <v>0</v>
      </c>
      <c r="G56" s="361">
        <f t="shared" si="11"/>
        <v>0</v>
      </c>
      <c r="H56" s="361">
        <f t="shared" si="11"/>
        <v>0</v>
      </c>
    </row>
    <row r="57" spans="1:8" ht="20.100000000000001" customHeight="1" x14ac:dyDescent="0.25">
      <c r="A57" s="28" t="s">
        <v>4</v>
      </c>
      <c r="B57" s="249" t="s">
        <v>256</v>
      </c>
      <c r="C57" s="361">
        <v>700000</v>
      </c>
      <c r="D57" s="361">
        <f>'3.a.számú melléklet'!N66</f>
        <v>750000</v>
      </c>
      <c r="E57" s="361">
        <v>750000</v>
      </c>
      <c r="F57" s="361">
        <v>750000</v>
      </c>
      <c r="G57" s="361">
        <v>750000</v>
      </c>
      <c r="H57" s="361">
        <v>750000</v>
      </c>
    </row>
    <row r="58" spans="1:8" ht="20.100000000000001" customHeight="1" x14ac:dyDescent="0.25">
      <c r="A58" s="28" t="s">
        <v>332</v>
      </c>
      <c r="B58" s="249" t="s">
        <v>271</v>
      </c>
      <c r="C58" s="361"/>
      <c r="D58" s="361"/>
      <c r="E58" s="361"/>
      <c r="F58" s="361"/>
      <c r="G58" s="361"/>
      <c r="H58" s="361"/>
    </row>
    <row r="59" spans="1:8" ht="20.100000000000001" customHeight="1" x14ac:dyDescent="0.25">
      <c r="A59" s="28"/>
      <c r="B59" s="249" t="s">
        <v>411</v>
      </c>
      <c r="C59" s="361">
        <v>500000</v>
      </c>
      <c r="D59" s="361">
        <f>'3.a.számú melléklet'!AI66</f>
        <v>0</v>
      </c>
      <c r="E59" s="361">
        <v>4608854</v>
      </c>
      <c r="F59" s="361"/>
      <c r="G59" s="361"/>
      <c r="H59" s="361"/>
    </row>
    <row r="60" spans="1:8" ht="20.100000000000001" customHeight="1" x14ac:dyDescent="0.25">
      <c r="A60" s="401"/>
      <c r="B60" s="280" t="s">
        <v>123</v>
      </c>
      <c r="C60" s="358">
        <f t="shared" ref="C60:H60" si="12">C56+C57+C59</f>
        <v>5900000</v>
      </c>
      <c r="D60" s="358">
        <f t="shared" si="12"/>
        <v>750000</v>
      </c>
      <c r="E60" s="358">
        <f t="shared" ref="E60" si="13">E56+E57+E59</f>
        <v>5358854</v>
      </c>
      <c r="F60" s="358">
        <f t="shared" si="12"/>
        <v>750000</v>
      </c>
      <c r="G60" s="358">
        <f t="shared" ref="G60" si="14">G56+G57+G59</f>
        <v>750000</v>
      </c>
      <c r="H60" s="358">
        <f t="shared" si="12"/>
        <v>750000</v>
      </c>
    </row>
    <row r="61" spans="1:8" ht="20.100000000000001" customHeight="1" x14ac:dyDescent="0.25">
      <c r="A61" s="28" t="s">
        <v>93</v>
      </c>
      <c r="B61" s="69" t="s">
        <v>430</v>
      </c>
      <c r="C61" s="68"/>
      <c r="D61" s="68"/>
      <c r="E61" s="68"/>
      <c r="F61" s="68"/>
      <c r="G61" s="68"/>
      <c r="H61" s="68"/>
    </row>
    <row r="62" spans="1:8" ht="20.100000000000001" customHeight="1" x14ac:dyDescent="0.25">
      <c r="A62" s="28"/>
      <c r="B62" s="64" t="s">
        <v>56</v>
      </c>
      <c r="C62" s="180"/>
      <c r="D62" s="180"/>
      <c r="E62" s="180"/>
      <c r="F62" s="180"/>
      <c r="G62" s="180"/>
      <c r="H62" s="180"/>
    </row>
    <row r="63" spans="1:8" ht="20.100000000000001" customHeight="1" x14ac:dyDescent="0.25">
      <c r="A63" s="28"/>
      <c r="B63" s="62" t="s">
        <v>58</v>
      </c>
      <c r="C63" s="179">
        <v>45121000</v>
      </c>
      <c r="D63" s="179">
        <f>'3.a.számú melléklet'!N82</f>
        <v>49301727</v>
      </c>
      <c r="E63" s="179">
        <v>49301727</v>
      </c>
      <c r="F63" s="179">
        <v>49301727</v>
      </c>
      <c r="G63" s="179">
        <v>49301727</v>
      </c>
      <c r="H63" s="179">
        <v>49301727</v>
      </c>
    </row>
    <row r="64" spans="1:8" ht="20.100000000000001" customHeight="1" x14ac:dyDescent="0.25">
      <c r="A64" s="28"/>
      <c r="B64" s="249" t="s">
        <v>57</v>
      </c>
      <c r="C64" s="361">
        <f t="shared" ref="C64:H64" si="15">C63</f>
        <v>45121000</v>
      </c>
      <c r="D64" s="361">
        <f t="shared" si="15"/>
        <v>49301727</v>
      </c>
      <c r="E64" s="361">
        <f t="shared" ref="E64" si="16">E63</f>
        <v>49301727</v>
      </c>
      <c r="F64" s="361">
        <f t="shared" si="15"/>
        <v>49301727</v>
      </c>
      <c r="G64" s="361">
        <f t="shared" ref="G64" si="17">G63</f>
        <v>49301727</v>
      </c>
      <c r="H64" s="361">
        <f t="shared" si="15"/>
        <v>49301727</v>
      </c>
    </row>
    <row r="65" spans="1:8" ht="20.100000000000001" customHeight="1" x14ac:dyDescent="0.25">
      <c r="A65" s="28"/>
      <c r="B65" s="249" t="s">
        <v>411</v>
      </c>
      <c r="C65" s="361"/>
      <c r="D65" s="361">
        <f>'3.a.számú melléklet'!AI82</f>
        <v>0</v>
      </c>
      <c r="E65" s="361">
        <v>4019522</v>
      </c>
      <c r="F65" s="361"/>
      <c r="G65" s="361"/>
      <c r="H65" s="361"/>
    </row>
    <row r="66" spans="1:8" ht="20.100000000000001" customHeight="1" x14ac:dyDescent="0.25">
      <c r="A66" s="401"/>
      <c r="B66" s="280" t="s">
        <v>440</v>
      </c>
      <c r="C66" s="358">
        <f t="shared" ref="C66:H66" si="18">SUM(C64+C65)</f>
        <v>45121000</v>
      </c>
      <c r="D66" s="358">
        <f t="shared" si="18"/>
        <v>49301727</v>
      </c>
      <c r="E66" s="358">
        <f t="shared" ref="E66" si="19">SUM(E64+E65)</f>
        <v>53321249</v>
      </c>
      <c r="F66" s="358">
        <f t="shared" si="18"/>
        <v>49301727</v>
      </c>
      <c r="G66" s="358">
        <f t="shared" ref="G66" si="20">SUM(G64+G65)</f>
        <v>49301727</v>
      </c>
      <c r="H66" s="358">
        <f t="shared" si="18"/>
        <v>49301727</v>
      </c>
    </row>
    <row r="67" spans="1:8" ht="20.100000000000001" customHeight="1" x14ac:dyDescent="0.25">
      <c r="A67" s="28" t="s">
        <v>431</v>
      </c>
      <c r="B67" s="69" t="s">
        <v>432</v>
      </c>
      <c r="C67" s="68"/>
      <c r="D67" s="68"/>
      <c r="E67" s="68"/>
      <c r="F67" s="68"/>
      <c r="G67" s="68"/>
      <c r="H67" s="68"/>
    </row>
    <row r="68" spans="1:8" ht="20.100000000000001" customHeight="1" x14ac:dyDescent="0.25">
      <c r="A68" s="28"/>
      <c r="B68" s="64" t="s">
        <v>56</v>
      </c>
      <c r="C68" s="180"/>
      <c r="D68" s="180"/>
      <c r="E68" s="180"/>
      <c r="F68" s="180"/>
      <c r="G68" s="180"/>
      <c r="H68" s="180"/>
    </row>
    <row r="69" spans="1:8" ht="20.100000000000001" customHeight="1" x14ac:dyDescent="0.25">
      <c r="A69" s="28"/>
      <c r="B69" s="62" t="s">
        <v>58</v>
      </c>
      <c r="C69" s="179"/>
      <c r="D69" s="179">
        <v>5300000</v>
      </c>
      <c r="E69" s="179">
        <v>5300000</v>
      </c>
      <c r="F69" s="179">
        <v>5300000</v>
      </c>
      <c r="G69" s="179">
        <v>5300000</v>
      </c>
      <c r="H69" s="179">
        <v>5300000</v>
      </c>
    </row>
    <row r="70" spans="1:8" ht="20.100000000000001" customHeight="1" x14ac:dyDescent="0.25">
      <c r="A70" s="28"/>
      <c r="B70" s="147" t="s">
        <v>460</v>
      </c>
      <c r="C70" s="179"/>
      <c r="D70" s="179"/>
      <c r="E70" s="179">
        <v>3030000</v>
      </c>
      <c r="F70" s="179"/>
      <c r="G70" s="179"/>
      <c r="H70" s="179"/>
    </row>
    <row r="71" spans="1:8" ht="20.100000000000001" customHeight="1" x14ac:dyDescent="0.25">
      <c r="A71" s="28"/>
      <c r="B71" s="249" t="s">
        <v>57</v>
      </c>
      <c r="C71" s="361">
        <f t="shared" ref="C71:H71" si="21">C69+C70</f>
        <v>0</v>
      </c>
      <c r="D71" s="361">
        <f t="shared" si="21"/>
        <v>5300000</v>
      </c>
      <c r="E71" s="361">
        <f t="shared" ref="E71" si="22">E69+E70</f>
        <v>8330000</v>
      </c>
      <c r="F71" s="361">
        <f t="shared" si="21"/>
        <v>5300000</v>
      </c>
      <c r="G71" s="361">
        <f t="shared" ref="G71" si="23">G69+G70</f>
        <v>5300000</v>
      </c>
      <c r="H71" s="361">
        <f t="shared" si="21"/>
        <v>5300000</v>
      </c>
    </row>
    <row r="72" spans="1:8" ht="20.100000000000001" customHeight="1" x14ac:dyDescent="0.25">
      <c r="A72" s="28"/>
      <c r="B72" s="249" t="s">
        <v>411</v>
      </c>
      <c r="C72" s="361"/>
      <c r="D72" s="361">
        <f>'3.a.számú melléklet'!AI88</f>
        <v>0</v>
      </c>
      <c r="E72" s="361">
        <v>5751510</v>
      </c>
      <c r="F72" s="361"/>
      <c r="G72" s="361"/>
      <c r="H72" s="361"/>
    </row>
    <row r="73" spans="1:8" ht="20.100000000000001" customHeight="1" x14ac:dyDescent="0.25">
      <c r="A73" s="401"/>
      <c r="B73" s="280" t="s">
        <v>441</v>
      </c>
      <c r="C73" s="358">
        <f t="shared" ref="C73:H73" si="24">SUM(C71+C72)</f>
        <v>0</v>
      </c>
      <c r="D73" s="358">
        <f t="shared" si="24"/>
        <v>5300000</v>
      </c>
      <c r="E73" s="358">
        <f t="shared" ref="E73" si="25">SUM(E71+E72)</f>
        <v>14081510</v>
      </c>
      <c r="F73" s="358">
        <f t="shared" si="24"/>
        <v>5300000</v>
      </c>
      <c r="G73" s="358">
        <f t="shared" ref="G73" si="26">SUM(G71+G72)</f>
        <v>5300000</v>
      </c>
      <c r="H73" s="358">
        <f t="shared" si="24"/>
        <v>5300000</v>
      </c>
    </row>
    <row r="74" spans="1:8" ht="20.100000000000001" customHeight="1" x14ac:dyDescent="0.25">
      <c r="A74" s="403"/>
      <c r="B74" s="402" t="s">
        <v>87</v>
      </c>
      <c r="C74" s="257">
        <f t="shared" ref="C74:H74" si="27">C52+C60+C66+C73</f>
        <v>988353335</v>
      </c>
      <c r="D74" s="257">
        <f t="shared" si="27"/>
        <v>1128405000</v>
      </c>
      <c r="E74" s="257">
        <f t="shared" si="27"/>
        <v>1355232084</v>
      </c>
      <c r="F74" s="257">
        <f t="shared" si="27"/>
        <v>499177127</v>
      </c>
      <c r="G74" s="257">
        <f t="shared" si="27"/>
        <v>499177127</v>
      </c>
      <c r="H74" s="257">
        <f t="shared" si="27"/>
        <v>499177127</v>
      </c>
    </row>
    <row r="75" spans="1:8" ht="14.25" x14ac:dyDescent="0.2">
      <c r="A75" s="27"/>
      <c r="B75" s="27"/>
    </row>
    <row r="76" spans="1:8" ht="14.25" x14ac:dyDescent="0.2">
      <c r="A76" s="27"/>
      <c r="B76" s="27"/>
    </row>
    <row r="77" spans="1:8" ht="14.25" x14ac:dyDescent="0.2">
      <c r="A77" s="27"/>
      <c r="B77" s="27"/>
    </row>
    <row r="78" spans="1:8" ht="14.25" x14ac:dyDescent="0.2">
      <c r="A78" s="27"/>
      <c r="B78" s="27"/>
    </row>
    <row r="79" spans="1:8" ht="14.25" x14ac:dyDescent="0.2">
      <c r="A79" s="27"/>
      <c r="B79" s="27"/>
    </row>
    <row r="80" spans="1:8" ht="18" customHeight="1" x14ac:dyDescent="0.2">
      <c r="A80" s="27"/>
      <c r="B80" s="27"/>
    </row>
    <row r="81" spans="1:4" ht="14.25" x14ac:dyDescent="0.2">
      <c r="A81" s="27"/>
      <c r="B81" s="27"/>
    </row>
    <row r="82" spans="1:4" ht="14.25" x14ac:dyDescent="0.2">
      <c r="A82" s="27"/>
      <c r="B82" s="27"/>
    </row>
    <row r="83" spans="1:4" ht="13.5" customHeight="1" x14ac:dyDescent="0.2">
      <c r="A83" s="27"/>
      <c r="B83" s="27"/>
    </row>
    <row r="84" spans="1:4" ht="14.25" x14ac:dyDescent="0.2">
      <c r="A84" s="27"/>
      <c r="B84" s="27"/>
    </row>
    <row r="85" spans="1:4" ht="14.25" x14ac:dyDescent="0.2">
      <c r="A85" s="27"/>
      <c r="B85" s="27"/>
      <c r="D85" s="23" t="s">
        <v>669</v>
      </c>
    </row>
    <row r="86" spans="1:4" ht="14.25" x14ac:dyDescent="0.2">
      <c r="A86" s="27"/>
      <c r="B86" s="27"/>
    </row>
    <row r="87" spans="1:4" ht="14.25" x14ac:dyDescent="0.2">
      <c r="A87" s="27"/>
      <c r="B87" s="27"/>
    </row>
    <row r="88" spans="1:4" ht="14.25" x14ac:dyDescent="0.2">
      <c r="A88" s="27"/>
      <c r="B88" s="27"/>
    </row>
    <row r="89" spans="1:4" ht="14.25" x14ac:dyDescent="0.2">
      <c r="A89" s="27"/>
      <c r="B89" s="27"/>
    </row>
    <row r="90" spans="1:4" ht="14.25" x14ac:dyDescent="0.2">
      <c r="A90" s="27"/>
      <c r="B90" s="27"/>
    </row>
    <row r="91" spans="1:4" ht="14.25" x14ac:dyDescent="0.2">
      <c r="A91" s="27"/>
      <c r="B91" s="27"/>
    </row>
    <row r="92" spans="1:4" ht="14.25" x14ac:dyDescent="0.2">
      <c r="A92" s="27"/>
      <c r="B92" s="27"/>
    </row>
    <row r="93" spans="1:4" ht="14.25" x14ac:dyDescent="0.2">
      <c r="A93" s="27"/>
      <c r="B93" s="27"/>
    </row>
    <row r="94" spans="1:4" ht="14.25" x14ac:dyDescent="0.2">
      <c r="A94" s="27"/>
      <c r="B94" s="27"/>
    </row>
    <row r="95" spans="1:4" ht="18" customHeight="1" x14ac:dyDescent="0.2">
      <c r="A95" s="27"/>
      <c r="B95" s="27"/>
    </row>
    <row r="96" spans="1:4" ht="12.75" customHeight="1" x14ac:dyDescent="0.2">
      <c r="A96" s="27"/>
      <c r="B96" s="27"/>
    </row>
    <row r="97" spans="1:2" ht="14.25" x14ac:dyDescent="0.2">
      <c r="A97" s="27"/>
      <c r="B97" s="27"/>
    </row>
    <row r="98" spans="1:2" ht="14.25" x14ac:dyDescent="0.2">
      <c r="A98" s="27"/>
      <c r="B98" s="27"/>
    </row>
    <row r="99" spans="1:2" ht="15" customHeight="1" x14ac:dyDescent="0.2">
      <c r="A99" s="27"/>
      <c r="B99" s="27"/>
    </row>
    <row r="100" spans="1:2" ht="14.25" x14ac:dyDescent="0.2">
      <c r="A100" s="27"/>
      <c r="B100" s="27"/>
    </row>
    <row r="101" spans="1:2" ht="14.25" x14ac:dyDescent="0.2">
      <c r="A101" s="27"/>
      <c r="B101" s="27"/>
    </row>
    <row r="102" spans="1:2" ht="14.25" x14ac:dyDescent="0.2">
      <c r="A102" s="27"/>
      <c r="B102" s="27"/>
    </row>
    <row r="103" spans="1:2" ht="14.25" x14ac:dyDescent="0.2">
      <c r="A103" s="27"/>
      <c r="B103" s="27"/>
    </row>
    <row r="104" spans="1:2" ht="14.25" x14ac:dyDescent="0.2">
      <c r="A104" s="27"/>
      <c r="B104" s="27"/>
    </row>
    <row r="105" spans="1:2" ht="14.25" x14ac:dyDescent="0.2">
      <c r="A105" s="27"/>
      <c r="B105" s="27"/>
    </row>
    <row r="106" spans="1:2" ht="14.25" x14ac:dyDescent="0.2">
      <c r="A106" s="27"/>
      <c r="B106" s="27"/>
    </row>
    <row r="107" spans="1:2" ht="14.25" x14ac:dyDescent="0.2">
      <c r="A107" s="27"/>
      <c r="B107" s="27"/>
    </row>
    <row r="108" spans="1:2" ht="14.25" x14ac:dyDescent="0.2">
      <c r="A108" s="27"/>
      <c r="B108" s="27"/>
    </row>
    <row r="109" spans="1:2" ht="14.25" x14ac:dyDescent="0.2">
      <c r="A109" s="27"/>
      <c r="B109" s="27"/>
    </row>
    <row r="110" spans="1:2" ht="14.25" x14ac:dyDescent="0.2">
      <c r="A110" s="27"/>
      <c r="B110" s="27"/>
    </row>
    <row r="111" spans="1:2" ht="14.25" x14ac:dyDescent="0.2">
      <c r="A111" s="27"/>
      <c r="B111" s="27"/>
    </row>
    <row r="112" spans="1:2" ht="14.25" x14ac:dyDescent="0.2">
      <c r="A112" s="27"/>
      <c r="B112" s="27"/>
    </row>
    <row r="113" spans="1:2" ht="14.25" x14ac:dyDescent="0.2">
      <c r="A113" s="27"/>
      <c r="B113" s="27"/>
    </row>
    <row r="114" spans="1:2" ht="14.25" x14ac:dyDescent="0.2">
      <c r="A114" s="27"/>
      <c r="B114" s="27"/>
    </row>
    <row r="115" spans="1:2" ht="14.25" x14ac:dyDescent="0.2">
      <c r="A115" s="27"/>
      <c r="B115" s="27"/>
    </row>
    <row r="116" spans="1:2" ht="14.25" x14ac:dyDescent="0.2">
      <c r="A116" s="27"/>
      <c r="B116" s="27"/>
    </row>
    <row r="117" spans="1:2" ht="14.25" x14ac:dyDescent="0.2">
      <c r="A117" s="27"/>
      <c r="B117" s="27"/>
    </row>
    <row r="118" spans="1:2" ht="14.25" x14ac:dyDescent="0.2">
      <c r="A118" s="27"/>
      <c r="B118" s="27"/>
    </row>
    <row r="119" spans="1:2" ht="14.25" x14ac:dyDescent="0.2">
      <c r="A119" s="27"/>
      <c r="B119" s="27"/>
    </row>
    <row r="120" spans="1:2" ht="14.25" x14ac:dyDescent="0.2">
      <c r="A120" s="27"/>
      <c r="B120" s="27"/>
    </row>
    <row r="121" spans="1:2" ht="14.25" x14ac:dyDescent="0.2">
      <c r="A121" s="27"/>
      <c r="B121" s="27"/>
    </row>
    <row r="122" spans="1:2" ht="14.25" x14ac:dyDescent="0.2">
      <c r="A122" s="27"/>
      <c r="B122" s="27"/>
    </row>
    <row r="123" spans="1:2" ht="14.25" x14ac:dyDescent="0.2">
      <c r="A123" s="27"/>
      <c r="B123" s="27"/>
    </row>
    <row r="124" spans="1:2" ht="14.25" x14ac:dyDescent="0.2">
      <c r="A124" s="27"/>
      <c r="B124" s="27"/>
    </row>
    <row r="125" spans="1:2" ht="14.25" x14ac:dyDescent="0.2">
      <c r="A125" s="27"/>
      <c r="B125" s="27"/>
    </row>
    <row r="126" spans="1:2" ht="14.25" x14ac:dyDescent="0.2">
      <c r="A126" s="27"/>
      <c r="B126" s="27"/>
    </row>
    <row r="127" spans="1:2" ht="14.25" x14ac:dyDescent="0.2">
      <c r="A127" s="27"/>
      <c r="B127" s="27"/>
    </row>
    <row r="128" spans="1:2" ht="14.25" x14ac:dyDescent="0.2">
      <c r="A128" s="27"/>
      <c r="B128" s="27"/>
    </row>
    <row r="129" spans="1:2" ht="14.25" x14ac:dyDescent="0.2">
      <c r="A129" s="27"/>
      <c r="B129" s="27"/>
    </row>
    <row r="130" spans="1:2" ht="14.25" x14ac:dyDescent="0.2">
      <c r="A130" s="27"/>
      <c r="B130" s="27"/>
    </row>
    <row r="131" spans="1:2" ht="14.25" x14ac:dyDescent="0.2">
      <c r="A131" s="27"/>
      <c r="B131" s="27"/>
    </row>
    <row r="132" spans="1:2" ht="14.25" x14ac:dyDescent="0.2">
      <c r="A132" s="27"/>
      <c r="B132" s="27"/>
    </row>
    <row r="133" spans="1:2" ht="14.25" x14ac:dyDescent="0.2">
      <c r="A133" s="27"/>
      <c r="B133" s="27"/>
    </row>
    <row r="134" spans="1:2" ht="14.25" x14ac:dyDescent="0.2">
      <c r="A134" s="27"/>
      <c r="B134" s="27"/>
    </row>
    <row r="135" spans="1:2" ht="14.25" x14ac:dyDescent="0.2">
      <c r="A135" s="27"/>
      <c r="B135" s="27"/>
    </row>
    <row r="136" spans="1:2" ht="14.25" x14ac:dyDescent="0.2">
      <c r="A136" s="27"/>
      <c r="B136" s="27"/>
    </row>
    <row r="137" spans="1:2" ht="14.25" x14ac:dyDescent="0.2">
      <c r="A137" s="27"/>
      <c r="B137" s="27"/>
    </row>
    <row r="138" spans="1:2" ht="14.25" x14ac:dyDescent="0.2">
      <c r="A138" s="27"/>
      <c r="B138" s="27"/>
    </row>
    <row r="139" spans="1:2" ht="14.25" x14ac:dyDescent="0.2">
      <c r="A139" s="27"/>
      <c r="B139" s="27"/>
    </row>
    <row r="140" spans="1:2" ht="14.25" x14ac:dyDescent="0.2">
      <c r="A140" s="27"/>
      <c r="B140" s="27"/>
    </row>
    <row r="141" spans="1:2" ht="14.25" x14ac:dyDescent="0.2">
      <c r="A141" s="27"/>
      <c r="B141" s="27"/>
    </row>
    <row r="142" spans="1:2" ht="14.25" x14ac:dyDescent="0.2">
      <c r="A142" s="27"/>
      <c r="B142" s="27"/>
    </row>
    <row r="143" spans="1:2" ht="14.25" x14ac:dyDescent="0.2">
      <c r="A143" s="27"/>
      <c r="B143" s="27"/>
    </row>
    <row r="144" spans="1:2" ht="14.25" x14ac:dyDescent="0.2">
      <c r="A144" s="27"/>
      <c r="B144" s="27"/>
    </row>
    <row r="145" spans="1:8" ht="14.25" x14ac:dyDescent="0.2">
      <c r="A145" s="27"/>
      <c r="B145" s="27"/>
    </row>
    <row r="146" spans="1:8" ht="14.25" x14ac:dyDescent="0.2">
      <c r="A146" s="27"/>
      <c r="B146" s="27"/>
    </row>
    <row r="147" spans="1:8" ht="14.25" x14ac:dyDescent="0.2">
      <c r="A147" s="27"/>
      <c r="B147" s="27"/>
    </row>
    <row r="148" spans="1:8" ht="14.25" x14ac:dyDescent="0.2">
      <c r="A148" s="27"/>
      <c r="B148" s="27"/>
    </row>
    <row r="149" spans="1:8" ht="14.25" x14ac:dyDescent="0.2">
      <c r="A149" s="27"/>
      <c r="B149" s="27"/>
    </row>
    <row r="150" spans="1:8" ht="14.25" x14ac:dyDescent="0.2">
      <c r="A150" s="27"/>
      <c r="B150" s="27"/>
    </row>
    <row r="151" spans="1:8" ht="14.25" x14ac:dyDescent="0.2">
      <c r="A151" s="27"/>
      <c r="B151" s="27"/>
    </row>
    <row r="152" spans="1:8" ht="14.25" x14ac:dyDescent="0.2">
      <c r="A152" s="27"/>
      <c r="B152" s="27"/>
    </row>
    <row r="153" spans="1:8" ht="14.25" x14ac:dyDescent="0.2">
      <c r="A153" s="27"/>
      <c r="B153" s="27"/>
    </row>
    <row r="154" spans="1:8" ht="14.25" x14ac:dyDescent="0.2">
      <c r="A154" s="27"/>
      <c r="B154" s="27"/>
      <c r="H154" s="339"/>
    </row>
    <row r="155" spans="1:8" ht="14.25" x14ac:dyDescent="0.2">
      <c r="A155" s="27"/>
      <c r="B155" s="27"/>
      <c r="H155" s="339"/>
    </row>
    <row r="156" spans="1:8" ht="14.25" x14ac:dyDescent="0.2">
      <c r="A156" s="27"/>
      <c r="B156" s="27"/>
      <c r="H156" s="339"/>
    </row>
    <row r="157" spans="1:8" ht="14.25" x14ac:dyDescent="0.2">
      <c r="A157" s="27"/>
      <c r="B157" s="27"/>
      <c r="H157" s="339"/>
    </row>
    <row r="158" spans="1:8" ht="14.25" x14ac:dyDescent="0.2">
      <c r="A158" s="27"/>
      <c r="B158" s="27"/>
      <c r="H158" s="339"/>
    </row>
    <row r="159" spans="1:8" ht="14.25" x14ac:dyDescent="0.2">
      <c r="A159" s="27"/>
      <c r="B159" s="27"/>
      <c r="H159" s="339"/>
    </row>
    <row r="160" spans="1:8" ht="14.25" x14ac:dyDescent="0.2">
      <c r="A160" s="27"/>
      <c r="B160" s="27"/>
      <c r="H160" s="339"/>
    </row>
    <row r="161" spans="1:8" ht="14.25" x14ac:dyDescent="0.2">
      <c r="A161" s="27"/>
      <c r="B161" s="27"/>
      <c r="H161" s="339"/>
    </row>
    <row r="162" spans="1:8" ht="14.25" x14ac:dyDescent="0.2">
      <c r="A162" s="27"/>
      <c r="B162" s="27"/>
      <c r="H162" s="339"/>
    </row>
    <row r="163" spans="1:8" ht="14.25" x14ac:dyDescent="0.2">
      <c r="A163" s="27"/>
      <c r="B163" s="27"/>
      <c r="H163" s="339"/>
    </row>
    <row r="164" spans="1:8" ht="14.25" x14ac:dyDescent="0.2">
      <c r="A164" s="27"/>
      <c r="B164" s="27"/>
      <c r="H164" s="339"/>
    </row>
    <row r="165" spans="1:8" ht="14.25" x14ac:dyDescent="0.2">
      <c r="A165" s="27"/>
      <c r="B165" s="27"/>
      <c r="H165" s="339"/>
    </row>
    <row r="166" spans="1:8" ht="14.25" x14ac:dyDescent="0.2">
      <c r="A166" s="27"/>
      <c r="B166" s="27"/>
      <c r="H166" s="339"/>
    </row>
    <row r="167" spans="1:8" ht="14.25" x14ac:dyDescent="0.2">
      <c r="A167" s="27"/>
      <c r="B167" s="27"/>
      <c r="H167" s="339"/>
    </row>
    <row r="168" spans="1:8" ht="14.25" x14ac:dyDescent="0.2">
      <c r="A168" s="27"/>
      <c r="B168" s="27"/>
      <c r="H168" s="339"/>
    </row>
    <row r="169" spans="1:8" ht="14.25" x14ac:dyDescent="0.2">
      <c r="A169" s="27"/>
      <c r="B169" s="27"/>
      <c r="H169" s="339"/>
    </row>
    <row r="170" spans="1:8" ht="14.25" x14ac:dyDescent="0.2">
      <c r="A170" s="27"/>
      <c r="B170" s="27"/>
      <c r="H170" s="339"/>
    </row>
    <row r="171" spans="1:8" ht="14.25" x14ac:dyDescent="0.2">
      <c r="A171" s="27"/>
      <c r="B171" s="27"/>
      <c r="H171" s="339"/>
    </row>
    <row r="172" spans="1:8" ht="14.25" x14ac:dyDescent="0.2">
      <c r="A172" s="27"/>
      <c r="B172" s="27"/>
      <c r="H172" s="339"/>
    </row>
    <row r="173" spans="1:8" ht="14.25" x14ac:dyDescent="0.2">
      <c r="A173" s="27"/>
      <c r="B173" s="27"/>
      <c r="H173" s="339"/>
    </row>
    <row r="174" spans="1:8" ht="14.25" x14ac:dyDescent="0.2">
      <c r="A174" s="27"/>
      <c r="B174" s="27"/>
      <c r="H174" s="339"/>
    </row>
    <row r="175" spans="1:8" ht="14.25" x14ac:dyDescent="0.2">
      <c r="A175" s="27"/>
      <c r="B175" s="27"/>
      <c r="H175" s="339"/>
    </row>
    <row r="176" spans="1:8" ht="14.25" x14ac:dyDescent="0.2">
      <c r="A176" s="27"/>
      <c r="B176" s="27"/>
      <c r="H176" s="339"/>
    </row>
    <row r="177" spans="1:8" ht="14.25" x14ac:dyDescent="0.2">
      <c r="A177" s="27"/>
      <c r="B177" s="27"/>
      <c r="H177" s="339"/>
    </row>
    <row r="178" spans="1:8" ht="14.25" x14ac:dyDescent="0.2">
      <c r="A178" s="27"/>
      <c r="B178" s="27"/>
      <c r="H178" s="339"/>
    </row>
    <row r="179" spans="1:8" ht="14.25" x14ac:dyDescent="0.2">
      <c r="A179" s="27"/>
      <c r="B179" s="27"/>
      <c r="H179" s="339"/>
    </row>
    <row r="180" spans="1:8" ht="14.25" x14ac:dyDescent="0.2">
      <c r="A180" s="27"/>
      <c r="B180" s="27"/>
      <c r="H180" s="339"/>
    </row>
    <row r="181" spans="1:8" ht="14.25" x14ac:dyDescent="0.2">
      <c r="A181" s="27"/>
      <c r="B181" s="27"/>
      <c r="H181" s="339"/>
    </row>
    <row r="182" spans="1:8" ht="14.25" x14ac:dyDescent="0.2">
      <c r="A182" s="27"/>
      <c r="B182" s="27"/>
      <c r="H182" s="339"/>
    </row>
    <row r="183" spans="1:8" ht="14.25" x14ac:dyDescent="0.2">
      <c r="A183" s="27"/>
      <c r="B183" s="27"/>
      <c r="H183" s="339"/>
    </row>
    <row r="184" spans="1:8" ht="14.25" x14ac:dyDescent="0.2">
      <c r="A184" s="27"/>
      <c r="B184" s="27"/>
      <c r="H184" s="339"/>
    </row>
    <row r="185" spans="1:8" ht="14.25" x14ac:dyDescent="0.2">
      <c r="A185" s="27"/>
      <c r="B185" s="27"/>
      <c r="H185" s="339"/>
    </row>
    <row r="186" spans="1:8" ht="14.25" x14ac:dyDescent="0.2">
      <c r="A186" s="27"/>
      <c r="B186" s="27"/>
      <c r="H186" s="339"/>
    </row>
    <row r="187" spans="1:8" ht="14.25" x14ac:dyDescent="0.2">
      <c r="A187" s="27"/>
      <c r="B187" s="27"/>
      <c r="H187" s="339"/>
    </row>
    <row r="188" spans="1:8" ht="14.25" x14ac:dyDescent="0.2">
      <c r="A188" s="27"/>
      <c r="B188" s="27"/>
      <c r="H188" s="339"/>
    </row>
    <row r="189" spans="1:8" ht="14.25" x14ac:dyDescent="0.2">
      <c r="A189" s="27"/>
      <c r="B189" s="27"/>
      <c r="H189" s="339"/>
    </row>
    <row r="190" spans="1:8" ht="14.25" x14ac:dyDescent="0.2">
      <c r="A190" s="27"/>
      <c r="B190" s="27"/>
      <c r="H190" s="339"/>
    </row>
    <row r="191" spans="1:8" ht="14.25" x14ac:dyDescent="0.2">
      <c r="A191" s="27"/>
      <c r="B191" s="27"/>
      <c r="H191" s="339"/>
    </row>
    <row r="192" spans="1:8" ht="14.25" x14ac:dyDescent="0.2">
      <c r="A192" s="27"/>
      <c r="B192" s="27"/>
      <c r="H192" s="339"/>
    </row>
    <row r="193" spans="1:8" ht="14.25" x14ac:dyDescent="0.2">
      <c r="A193" s="27"/>
      <c r="B193" s="27"/>
      <c r="H193" s="339"/>
    </row>
    <row r="194" spans="1:8" ht="14.25" x14ac:dyDescent="0.2">
      <c r="A194" s="27"/>
      <c r="B194" s="27"/>
      <c r="H194" s="339"/>
    </row>
    <row r="195" spans="1:8" ht="14.25" x14ac:dyDescent="0.2">
      <c r="A195" s="27"/>
      <c r="B195" s="27"/>
      <c r="H195" s="339"/>
    </row>
    <row r="196" spans="1:8" ht="14.25" x14ac:dyDescent="0.2">
      <c r="A196" s="27"/>
      <c r="B196" s="27"/>
      <c r="H196" s="339"/>
    </row>
    <row r="197" spans="1:8" ht="14.25" x14ac:dyDescent="0.2">
      <c r="A197" s="27"/>
      <c r="B197" s="27"/>
      <c r="H197" s="339"/>
    </row>
    <row r="198" spans="1:8" ht="14.25" x14ac:dyDescent="0.2">
      <c r="A198" s="27"/>
      <c r="B198" s="27"/>
      <c r="H198" s="339"/>
    </row>
    <row r="199" spans="1:8" ht="14.25" x14ac:dyDescent="0.2">
      <c r="A199" s="27"/>
      <c r="B199" s="27"/>
      <c r="H199" s="339"/>
    </row>
    <row r="200" spans="1:8" ht="14.25" x14ac:dyDescent="0.2">
      <c r="A200" s="27"/>
      <c r="B200" s="27"/>
      <c r="H200" s="339"/>
    </row>
    <row r="201" spans="1:8" ht="14.25" x14ac:dyDescent="0.2">
      <c r="A201" s="27"/>
      <c r="B201" s="27"/>
      <c r="H201" s="339"/>
    </row>
    <row r="202" spans="1:8" ht="14.25" x14ac:dyDescent="0.2">
      <c r="A202" s="27"/>
      <c r="B202" s="27"/>
      <c r="H202" s="339"/>
    </row>
    <row r="203" spans="1:8" ht="14.25" x14ac:dyDescent="0.2">
      <c r="A203" s="27"/>
      <c r="B203" s="27"/>
      <c r="H203" s="339"/>
    </row>
    <row r="204" spans="1:8" ht="14.25" x14ac:dyDescent="0.2">
      <c r="A204" s="27"/>
      <c r="B204" s="27"/>
      <c r="H204" s="339"/>
    </row>
    <row r="205" spans="1:8" ht="14.25" x14ac:dyDescent="0.2">
      <c r="A205" s="27"/>
      <c r="B205" s="27"/>
      <c r="H205" s="339"/>
    </row>
    <row r="206" spans="1:8" ht="14.25" x14ac:dyDescent="0.2">
      <c r="A206" s="27"/>
      <c r="B206" s="27"/>
      <c r="H206" s="339"/>
    </row>
    <row r="207" spans="1:8" ht="14.25" x14ac:dyDescent="0.2">
      <c r="A207" s="27"/>
      <c r="B207" s="27"/>
      <c r="H207" s="339"/>
    </row>
    <row r="208" spans="1:8" ht="14.25" x14ac:dyDescent="0.2">
      <c r="A208" s="27"/>
      <c r="B208" s="27"/>
      <c r="H208" s="339"/>
    </row>
    <row r="209" spans="1:8" ht="14.25" x14ac:dyDescent="0.2">
      <c r="A209" s="27"/>
      <c r="B209" s="27"/>
      <c r="H209" s="339"/>
    </row>
    <row r="210" spans="1:8" ht="14.25" x14ac:dyDescent="0.2">
      <c r="A210" s="27"/>
      <c r="B210" s="27"/>
      <c r="H210" s="339"/>
    </row>
    <row r="211" spans="1:8" ht="14.25" x14ac:dyDescent="0.2">
      <c r="A211" s="27"/>
      <c r="B211" s="27"/>
      <c r="H211" s="339"/>
    </row>
    <row r="212" spans="1:8" ht="14.25" x14ac:dyDescent="0.2">
      <c r="A212" s="27"/>
      <c r="B212" s="27"/>
      <c r="H212" s="339"/>
    </row>
    <row r="213" spans="1:8" ht="14.25" x14ac:dyDescent="0.2">
      <c r="A213" s="27"/>
      <c r="B213" s="27"/>
      <c r="H213" s="339"/>
    </row>
    <row r="214" spans="1:8" ht="14.25" x14ac:dyDescent="0.2">
      <c r="A214" s="27"/>
      <c r="B214" s="27"/>
      <c r="H214" s="339"/>
    </row>
    <row r="215" spans="1:8" ht="14.25" x14ac:dyDescent="0.2">
      <c r="A215" s="27"/>
      <c r="B215" s="27"/>
      <c r="H215" s="339"/>
    </row>
    <row r="216" spans="1:8" ht="14.25" x14ac:dyDescent="0.2">
      <c r="A216" s="27"/>
      <c r="B216" s="27"/>
      <c r="H216" s="339"/>
    </row>
    <row r="217" spans="1:8" ht="14.25" x14ac:dyDescent="0.2">
      <c r="A217" s="27"/>
      <c r="B217" s="27"/>
      <c r="H217" s="339"/>
    </row>
    <row r="218" spans="1:8" ht="14.25" x14ac:dyDescent="0.2">
      <c r="A218" s="27"/>
      <c r="B218" s="27"/>
      <c r="H218" s="339"/>
    </row>
    <row r="219" spans="1:8" ht="14.25" x14ac:dyDescent="0.2">
      <c r="A219" s="27"/>
      <c r="B219" s="27"/>
      <c r="H219" s="339"/>
    </row>
    <row r="220" spans="1:8" ht="14.25" x14ac:dyDescent="0.2">
      <c r="A220" s="27"/>
      <c r="B220" s="27"/>
      <c r="H220" s="339"/>
    </row>
    <row r="221" spans="1:8" ht="14.25" x14ac:dyDescent="0.2">
      <c r="A221" s="27"/>
      <c r="B221" s="27"/>
      <c r="H221" s="339"/>
    </row>
    <row r="222" spans="1:8" ht="14.25" x14ac:dyDescent="0.2">
      <c r="A222" s="27"/>
      <c r="B222" s="27"/>
      <c r="H222" s="339"/>
    </row>
    <row r="223" spans="1:8" ht="14.25" x14ac:dyDescent="0.2">
      <c r="A223" s="27"/>
      <c r="B223" s="27"/>
      <c r="H223" s="339"/>
    </row>
    <row r="224" spans="1:8" ht="14.25" x14ac:dyDescent="0.2">
      <c r="A224" s="27"/>
      <c r="B224" s="27"/>
      <c r="H224" s="339"/>
    </row>
    <row r="225" spans="1:8" ht="14.25" x14ac:dyDescent="0.2">
      <c r="A225" s="27"/>
      <c r="B225" s="27"/>
      <c r="H225" s="339"/>
    </row>
    <row r="226" spans="1:8" ht="14.25" x14ac:dyDescent="0.2">
      <c r="A226" s="27"/>
      <c r="B226" s="27"/>
      <c r="H226" s="339"/>
    </row>
    <row r="227" spans="1:8" ht="14.25" x14ac:dyDescent="0.2">
      <c r="A227" s="27"/>
      <c r="B227" s="27"/>
      <c r="H227" s="339"/>
    </row>
    <row r="228" spans="1:8" ht="14.25" x14ac:dyDescent="0.2">
      <c r="A228" s="27"/>
      <c r="B228" s="27"/>
      <c r="H228" s="339"/>
    </row>
    <row r="229" spans="1:8" x14ac:dyDescent="0.2">
      <c r="H229" s="339"/>
    </row>
    <row r="230" spans="1:8" x14ac:dyDescent="0.2">
      <c r="H230" s="339"/>
    </row>
    <row r="231" spans="1:8" x14ac:dyDescent="0.2">
      <c r="H231" s="339"/>
    </row>
    <row r="232" spans="1:8" x14ac:dyDescent="0.2">
      <c r="H232" s="339"/>
    </row>
    <row r="233" spans="1:8" x14ac:dyDescent="0.2">
      <c r="H233" s="339"/>
    </row>
    <row r="234" spans="1:8" x14ac:dyDescent="0.2">
      <c r="H234" s="339"/>
    </row>
    <row r="235" spans="1:8" x14ac:dyDescent="0.2">
      <c r="H235" s="339"/>
    </row>
    <row r="236" spans="1:8" x14ac:dyDescent="0.2">
      <c r="H236" s="339"/>
    </row>
    <row r="237" spans="1:8" x14ac:dyDescent="0.2">
      <c r="H237" s="339"/>
    </row>
    <row r="238" spans="1:8" x14ac:dyDescent="0.2">
      <c r="H238" s="339"/>
    </row>
    <row r="239" spans="1:8" x14ac:dyDescent="0.2">
      <c r="H239" s="339"/>
    </row>
    <row r="240" spans="1:8" x14ac:dyDescent="0.2">
      <c r="H240" s="339"/>
    </row>
    <row r="241" spans="8:8" x14ac:dyDescent="0.2">
      <c r="H241" s="339"/>
    </row>
    <row r="242" spans="8:8" x14ac:dyDescent="0.2">
      <c r="H242" s="339"/>
    </row>
    <row r="243" spans="8:8" x14ac:dyDescent="0.2">
      <c r="H243" s="339"/>
    </row>
    <row r="244" spans="8:8" x14ac:dyDescent="0.2">
      <c r="H244" s="339"/>
    </row>
    <row r="245" spans="8:8" x14ac:dyDescent="0.2">
      <c r="H245" s="339"/>
    </row>
    <row r="246" spans="8:8" x14ac:dyDescent="0.2">
      <c r="H246" s="339"/>
    </row>
    <row r="247" spans="8:8" x14ac:dyDescent="0.2">
      <c r="H247" s="339"/>
    </row>
    <row r="248" spans="8:8" x14ac:dyDescent="0.2">
      <c r="H248" s="339"/>
    </row>
    <row r="249" spans="8:8" x14ac:dyDescent="0.2">
      <c r="H249" s="339"/>
    </row>
    <row r="250" spans="8:8" x14ac:dyDescent="0.2">
      <c r="H250" s="339"/>
    </row>
    <row r="251" spans="8:8" x14ac:dyDescent="0.2">
      <c r="H251" s="339"/>
    </row>
    <row r="252" spans="8:8" x14ac:dyDescent="0.2">
      <c r="H252" s="339"/>
    </row>
    <row r="253" spans="8:8" x14ac:dyDescent="0.2">
      <c r="H253" s="339"/>
    </row>
    <row r="254" spans="8:8" x14ac:dyDescent="0.2">
      <c r="H254" s="339"/>
    </row>
    <row r="255" spans="8:8" x14ac:dyDescent="0.2">
      <c r="H255" s="339"/>
    </row>
    <row r="256" spans="8:8" x14ac:dyDescent="0.2">
      <c r="H256" s="339"/>
    </row>
    <row r="257" spans="8:8" x14ac:dyDescent="0.2">
      <c r="H257" s="339"/>
    </row>
    <row r="258" spans="8:8" x14ac:dyDescent="0.2">
      <c r="H258" s="339"/>
    </row>
    <row r="259" spans="8:8" x14ac:dyDescent="0.2">
      <c r="H259" s="339"/>
    </row>
    <row r="260" spans="8:8" x14ac:dyDescent="0.2">
      <c r="H260" s="339"/>
    </row>
    <row r="261" spans="8:8" x14ac:dyDescent="0.2">
      <c r="H261" s="339"/>
    </row>
    <row r="262" spans="8:8" x14ac:dyDescent="0.2">
      <c r="H262" s="339"/>
    </row>
    <row r="263" spans="8:8" x14ac:dyDescent="0.2">
      <c r="H263" s="339"/>
    </row>
    <row r="264" spans="8:8" x14ac:dyDescent="0.2">
      <c r="H264" s="339"/>
    </row>
    <row r="265" spans="8:8" x14ac:dyDescent="0.2">
      <c r="H265" s="339"/>
    </row>
    <row r="266" spans="8:8" x14ac:dyDescent="0.2">
      <c r="H266" s="339"/>
    </row>
    <row r="267" spans="8:8" x14ac:dyDescent="0.2">
      <c r="H267" s="339"/>
    </row>
    <row r="268" spans="8:8" x14ac:dyDescent="0.2">
      <c r="H268" s="339"/>
    </row>
    <row r="269" spans="8:8" x14ac:dyDescent="0.2">
      <c r="H269" s="339"/>
    </row>
    <row r="270" spans="8:8" x14ac:dyDescent="0.2">
      <c r="H270" s="339"/>
    </row>
    <row r="271" spans="8:8" x14ac:dyDescent="0.2">
      <c r="H271" s="339"/>
    </row>
    <row r="272" spans="8:8" x14ac:dyDescent="0.2">
      <c r="H272" s="339"/>
    </row>
    <row r="273" spans="8:8" x14ac:dyDescent="0.2">
      <c r="H273" s="339"/>
    </row>
    <row r="274" spans="8:8" x14ac:dyDescent="0.2">
      <c r="H274" s="339"/>
    </row>
    <row r="275" spans="8:8" x14ac:dyDescent="0.2">
      <c r="H275" s="339"/>
    </row>
    <row r="276" spans="8:8" x14ac:dyDescent="0.2">
      <c r="H276" s="339"/>
    </row>
    <row r="277" spans="8:8" x14ac:dyDescent="0.2">
      <c r="H277" s="339"/>
    </row>
    <row r="278" spans="8:8" x14ac:dyDescent="0.2">
      <c r="H278" s="339"/>
    </row>
    <row r="279" spans="8:8" x14ac:dyDescent="0.2">
      <c r="H279" s="339"/>
    </row>
    <row r="280" spans="8:8" x14ac:dyDescent="0.2">
      <c r="H280" s="339"/>
    </row>
    <row r="281" spans="8:8" x14ac:dyDescent="0.2">
      <c r="H281" s="339"/>
    </row>
    <row r="282" spans="8:8" x14ac:dyDescent="0.2">
      <c r="H282" s="339"/>
    </row>
    <row r="283" spans="8:8" x14ac:dyDescent="0.2">
      <c r="H283" s="339"/>
    </row>
    <row r="284" spans="8:8" x14ac:dyDescent="0.2">
      <c r="H284" s="339"/>
    </row>
    <row r="285" spans="8:8" x14ac:dyDescent="0.2">
      <c r="H285" s="339"/>
    </row>
    <row r="286" spans="8:8" x14ac:dyDescent="0.2">
      <c r="H286" s="339"/>
    </row>
    <row r="287" spans="8:8" x14ac:dyDescent="0.2">
      <c r="H287" s="339"/>
    </row>
    <row r="288" spans="8:8" x14ac:dyDescent="0.2">
      <c r="H288" s="339"/>
    </row>
    <row r="289" spans="8:8" x14ac:dyDescent="0.2">
      <c r="H289" s="339"/>
    </row>
    <row r="290" spans="8:8" x14ac:dyDescent="0.2">
      <c r="H290" s="339"/>
    </row>
    <row r="291" spans="8:8" x14ac:dyDescent="0.2">
      <c r="H291" s="339"/>
    </row>
    <row r="292" spans="8:8" x14ac:dyDescent="0.2">
      <c r="H292" s="339"/>
    </row>
    <row r="293" spans="8:8" x14ac:dyDescent="0.2">
      <c r="H293" s="339"/>
    </row>
    <row r="294" spans="8:8" x14ac:dyDescent="0.2">
      <c r="H294" s="339"/>
    </row>
    <row r="295" spans="8:8" x14ac:dyDescent="0.2">
      <c r="H295" s="339"/>
    </row>
    <row r="296" spans="8:8" x14ac:dyDescent="0.2">
      <c r="H296" s="339"/>
    </row>
    <row r="297" spans="8:8" x14ac:dyDescent="0.2">
      <c r="H297" s="339"/>
    </row>
    <row r="298" spans="8:8" x14ac:dyDescent="0.2">
      <c r="H298" s="339"/>
    </row>
    <row r="299" spans="8:8" x14ac:dyDescent="0.2">
      <c r="H299" s="339"/>
    </row>
    <row r="300" spans="8:8" x14ac:dyDescent="0.2">
      <c r="H300" s="339"/>
    </row>
    <row r="301" spans="8:8" x14ac:dyDescent="0.2">
      <c r="H301" s="339"/>
    </row>
    <row r="302" spans="8:8" x14ac:dyDescent="0.2">
      <c r="H302" s="339"/>
    </row>
    <row r="303" spans="8:8" x14ac:dyDescent="0.2">
      <c r="H303" s="339"/>
    </row>
    <row r="304" spans="8:8" x14ac:dyDescent="0.2">
      <c r="H304" s="339"/>
    </row>
    <row r="305" spans="8:8" x14ac:dyDescent="0.2">
      <c r="H305" s="339"/>
    </row>
    <row r="306" spans="8:8" x14ac:dyDescent="0.2">
      <c r="H306" s="339"/>
    </row>
    <row r="307" spans="8:8" x14ac:dyDescent="0.2">
      <c r="H307" s="339"/>
    </row>
    <row r="308" spans="8:8" x14ac:dyDescent="0.2">
      <c r="H308" s="339"/>
    </row>
    <row r="309" spans="8:8" x14ac:dyDescent="0.2">
      <c r="H309" s="339"/>
    </row>
    <row r="310" spans="8:8" x14ac:dyDescent="0.2">
      <c r="H310" s="339"/>
    </row>
    <row r="311" spans="8:8" x14ac:dyDescent="0.2">
      <c r="H311" s="339"/>
    </row>
    <row r="312" spans="8:8" x14ac:dyDescent="0.2">
      <c r="H312" s="339"/>
    </row>
    <row r="313" spans="8:8" x14ac:dyDescent="0.2">
      <c r="H313" s="339"/>
    </row>
    <row r="314" spans="8:8" x14ac:dyDescent="0.2">
      <c r="H314" s="339"/>
    </row>
    <row r="315" spans="8:8" x14ac:dyDescent="0.2">
      <c r="H315" s="339"/>
    </row>
    <row r="316" spans="8:8" x14ac:dyDescent="0.2">
      <c r="H316" s="339"/>
    </row>
    <row r="317" spans="8:8" x14ac:dyDescent="0.2">
      <c r="H317" s="339"/>
    </row>
    <row r="318" spans="8:8" x14ac:dyDescent="0.2">
      <c r="H318" s="339"/>
    </row>
    <row r="319" spans="8:8" x14ac:dyDescent="0.2">
      <c r="H319" s="339"/>
    </row>
    <row r="320" spans="8:8" x14ac:dyDescent="0.2">
      <c r="H320" s="339"/>
    </row>
    <row r="321" spans="8:8" x14ac:dyDescent="0.2">
      <c r="H321" s="339"/>
    </row>
    <row r="322" spans="8:8" x14ac:dyDescent="0.2">
      <c r="H322" s="339"/>
    </row>
    <row r="323" spans="8:8" x14ac:dyDescent="0.2">
      <c r="H323" s="339"/>
    </row>
    <row r="324" spans="8:8" x14ac:dyDescent="0.2">
      <c r="H324" s="339"/>
    </row>
    <row r="325" spans="8:8" x14ac:dyDescent="0.2">
      <c r="H325" s="339"/>
    </row>
    <row r="326" spans="8:8" x14ac:dyDescent="0.2">
      <c r="H326" s="339"/>
    </row>
    <row r="327" spans="8:8" x14ac:dyDescent="0.2">
      <c r="H327" s="339"/>
    </row>
    <row r="328" spans="8:8" x14ac:dyDescent="0.2">
      <c r="H328" s="339"/>
    </row>
    <row r="329" spans="8:8" x14ac:dyDescent="0.2">
      <c r="H329" s="339"/>
    </row>
    <row r="330" spans="8:8" x14ac:dyDescent="0.2">
      <c r="H330" s="339"/>
    </row>
    <row r="331" spans="8:8" x14ac:dyDescent="0.2">
      <c r="H331" s="339"/>
    </row>
    <row r="332" spans="8:8" x14ac:dyDescent="0.2">
      <c r="H332" s="339"/>
    </row>
    <row r="333" spans="8:8" x14ac:dyDescent="0.2">
      <c r="H333" s="339"/>
    </row>
    <row r="334" spans="8:8" x14ac:dyDescent="0.2">
      <c r="H334" s="339"/>
    </row>
    <row r="335" spans="8:8" x14ac:dyDescent="0.2">
      <c r="H335" s="339"/>
    </row>
    <row r="336" spans="8:8" x14ac:dyDescent="0.2">
      <c r="H336" s="339"/>
    </row>
    <row r="337" spans="8:8" x14ac:dyDescent="0.2">
      <c r="H337" s="339"/>
    </row>
    <row r="338" spans="8:8" x14ac:dyDescent="0.2">
      <c r="H338" s="339"/>
    </row>
    <row r="339" spans="8:8" x14ac:dyDescent="0.2">
      <c r="H339" s="339"/>
    </row>
    <row r="340" spans="8:8" x14ac:dyDescent="0.2">
      <c r="H340" s="339"/>
    </row>
    <row r="341" spans="8:8" x14ac:dyDescent="0.2">
      <c r="H341" s="339"/>
    </row>
    <row r="342" spans="8:8" x14ac:dyDescent="0.2">
      <c r="H342" s="339"/>
    </row>
    <row r="343" spans="8:8" x14ac:dyDescent="0.2">
      <c r="H343" s="339"/>
    </row>
    <row r="344" spans="8:8" x14ac:dyDescent="0.2">
      <c r="H344" s="339"/>
    </row>
    <row r="345" spans="8:8" x14ac:dyDescent="0.2">
      <c r="H345" s="339"/>
    </row>
    <row r="346" spans="8:8" x14ac:dyDescent="0.2">
      <c r="H346" s="339"/>
    </row>
    <row r="347" spans="8:8" x14ac:dyDescent="0.2">
      <c r="H347" s="339"/>
    </row>
    <row r="348" spans="8:8" x14ac:dyDescent="0.2">
      <c r="H348" s="339"/>
    </row>
    <row r="349" spans="8:8" x14ac:dyDescent="0.2">
      <c r="H349" s="339"/>
    </row>
    <row r="350" spans="8:8" x14ac:dyDescent="0.2">
      <c r="H350" s="339"/>
    </row>
    <row r="351" spans="8:8" x14ac:dyDescent="0.2">
      <c r="H351" s="339"/>
    </row>
    <row r="352" spans="8:8" x14ac:dyDescent="0.2">
      <c r="H352" s="339"/>
    </row>
    <row r="353" spans="8:8" x14ac:dyDescent="0.2">
      <c r="H353" s="339"/>
    </row>
    <row r="354" spans="8:8" x14ac:dyDescent="0.2">
      <c r="H354" s="339"/>
    </row>
    <row r="355" spans="8:8" x14ac:dyDescent="0.2">
      <c r="H355" s="339"/>
    </row>
    <row r="356" spans="8:8" x14ac:dyDescent="0.2">
      <c r="H356" s="339"/>
    </row>
    <row r="357" spans="8:8" x14ac:dyDescent="0.2">
      <c r="H357" s="339"/>
    </row>
    <row r="358" spans="8:8" x14ac:dyDescent="0.2">
      <c r="H358" s="339"/>
    </row>
    <row r="359" spans="8:8" x14ac:dyDescent="0.2">
      <c r="H359" s="339"/>
    </row>
    <row r="360" spans="8:8" x14ac:dyDescent="0.2">
      <c r="H360" s="339"/>
    </row>
    <row r="361" spans="8:8" x14ac:dyDescent="0.2">
      <c r="H361" s="339"/>
    </row>
    <row r="362" spans="8:8" x14ac:dyDescent="0.2">
      <c r="H362" s="339"/>
    </row>
    <row r="363" spans="8:8" x14ac:dyDescent="0.2">
      <c r="H363" s="339"/>
    </row>
    <row r="364" spans="8:8" x14ac:dyDescent="0.2">
      <c r="H364" s="339"/>
    </row>
    <row r="365" spans="8:8" x14ac:dyDescent="0.2">
      <c r="H365" s="339"/>
    </row>
    <row r="366" spans="8:8" x14ac:dyDescent="0.2">
      <c r="H366" s="339"/>
    </row>
    <row r="367" spans="8:8" x14ac:dyDescent="0.2">
      <c r="H367" s="339"/>
    </row>
    <row r="368" spans="8:8" x14ac:dyDescent="0.2">
      <c r="H368" s="339"/>
    </row>
    <row r="369" spans="8:8" x14ac:dyDescent="0.2">
      <c r="H369" s="339"/>
    </row>
    <row r="370" spans="8:8" x14ac:dyDescent="0.2">
      <c r="H370" s="339"/>
    </row>
    <row r="371" spans="8:8" x14ac:dyDescent="0.2">
      <c r="H371" s="339"/>
    </row>
    <row r="372" spans="8:8" x14ac:dyDescent="0.2">
      <c r="H372" s="339"/>
    </row>
    <row r="373" spans="8:8" x14ac:dyDescent="0.2">
      <c r="H373" s="339"/>
    </row>
    <row r="374" spans="8:8" x14ac:dyDescent="0.2">
      <c r="H374" s="339"/>
    </row>
    <row r="375" spans="8:8" x14ac:dyDescent="0.2">
      <c r="H375" s="339"/>
    </row>
    <row r="376" spans="8:8" x14ac:dyDescent="0.2">
      <c r="H376" s="339"/>
    </row>
    <row r="377" spans="8:8" x14ac:dyDescent="0.2">
      <c r="H377" s="339"/>
    </row>
    <row r="378" spans="8:8" x14ac:dyDescent="0.2">
      <c r="H378" s="339"/>
    </row>
    <row r="379" spans="8:8" x14ac:dyDescent="0.2">
      <c r="H379" s="339"/>
    </row>
    <row r="380" spans="8:8" x14ac:dyDescent="0.2">
      <c r="H380" s="339"/>
    </row>
    <row r="381" spans="8:8" x14ac:dyDescent="0.2">
      <c r="H381" s="339"/>
    </row>
    <row r="382" spans="8:8" x14ac:dyDescent="0.2">
      <c r="H382" s="339"/>
    </row>
    <row r="383" spans="8:8" x14ac:dyDescent="0.2">
      <c r="H383" s="339"/>
    </row>
    <row r="384" spans="8:8" x14ac:dyDescent="0.2">
      <c r="H384" s="339"/>
    </row>
    <row r="385" spans="8:8" x14ac:dyDescent="0.2">
      <c r="H385" s="339"/>
    </row>
    <row r="386" spans="8:8" x14ac:dyDescent="0.2">
      <c r="H386" s="339"/>
    </row>
    <row r="387" spans="8:8" x14ac:dyDescent="0.2">
      <c r="H387" s="339"/>
    </row>
    <row r="388" spans="8:8" x14ac:dyDescent="0.2">
      <c r="H388" s="339"/>
    </row>
    <row r="389" spans="8:8" x14ac:dyDescent="0.2">
      <c r="H389" s="339"/>
    </row>
    <row r="390" spans="8:8" x14ac:dyDescent="0.2">
      <c r="H390" s="339"/>
    </row>
    <row r="391" spans="8:8" x14ac:dyDescent="0.2">
      <c r="H391" s="339"/>
    </row>
    <row r="392" spans="8:8" x14ac:dyDescent="0.2">
      <c r="H392" s="339"/>
    </row>
    <row r="393" spans="8:8" x14ac:dyDescent="0.2">
      <c r="H393" s="339"/>
    </row>
    <row r="394" spans="8:8" x14ac:dyDescent="0.2">
      <c r="H394" s="339"/>
    </row>
    <row r="395" spans="8:8" x14ac:dyDescent="0.2">
      <c r="H395" s="339"/>
    </row>
    <row r="396" spans="8:8" x14ac:dyDescent="0.2">
      <c r="H396" s="339"/>
    </row>
    <row r="397" spans="8:8" x14ac:dyDescent="0.2">
      <c r="H397" s="339"/>
    </row>
    <row r="398" spans="8:8" x14ac:dyDescent="0.2">
      <c r="H398" s="339"/>
    </row>
    <row r="399" spans="8:8" x14ac:dyDescent="0.2">
      <c r="H399" s="339"/>
    </row>
    <row r="400" spans="8:8" x14ac:dyDescent="0.2">
      <c r="H400" s="339"/>
    </row>
    <row r="401" spans="8:8" x14ac:dyDescent="0.2">
      <c r="H401" s="339"/>
    </row>
    <row r="402" spans="8:8" x14ac:dyDescent="0.2">
      <c r="H402" s="339"/>
    </row>
    <row r="403" spans="8:8" x14ac:dyDescent="0.2">
      <c r="H403" s="339"/>
    </row>
    <row r="404" spans="8:8" x14ac:dyDescent="0.2">
      <c r="H404" s="339"/>
    </row>
    <row r="405" spans="8:8" x14ac:dyDescent="0.2">
      <c r="H405" s="339"/>
    </row>
    <row r="406" spans="8:8" x14ac:dyDescent="0.2">
      <c r="H406" s="339"/>
    </row>
    <row r="407" spans="8:8" x14ac:dyDescent="0.2">
      <c r="H407" s="339"/>
    </row>
    <row r="408" spans="8:8" x14ac:dyDescent="0.2">
      <c r="H408" s="339"/>
    </row>
    <row r="409" spans="8:8" x14ac:dyDescent="0.2">
      <c r="H409" s="339"/>
    </row>
    <row r="410" spans="8:8" x14ac:dyDescent="0.2">
      <c r="H410" s="339"/>
    </row>
    <row r="411" spans="8:8" x14ac:dyDescent="0.2">
      <c r="H411" s="339"/>
    </row>
    <row r="412" spans="8:8" x14ac:dyDescent="0.2">
      <c r="H412" s="339"/>
    </row>
    <row r="413" spans="8:8" x14ac:dyDescent="0.2">
      <c r="H413" s="339"/>
    </row>
    <row r="414" spans="8:8" x14ac:dyDescent="0.2">
      <c r="H414" s="339"/>
    </row>
    <row r="415" spans="8:8" x14ac:dyDescent="0.2">
      <c r="H415" s="339"/>
    </row>
    <row r="416" spans="8:8" x14ac:dyDescent="0.2">
      <c r="H416" s="339"/>
    </row>
    <row r="417" spans="8:8" x14ac:dyDescent="0.2">
      <c r="H417" s="339"/>
    </row>
    <row r="418" spans="8:8" x14ac:dyDescent="0.2">
      <c r="H418" s="339"/>
    </row>
    <row r="419" spans="8:8" x14ac:dyDescent="0.2">
      <c r="H419" s="339"/>
    </row>
    <row r="420" spans="8:8" x14ac:dyDescent="0.2">
      <c r="H420" s="339"/>
    </row>
    <row r="421" spans="8:8" x14ac:dyDescent="0.2">
      <c r="H421" s="339"/>
    </row>
    <row r="422" spans="8:8" x14ac:dyDescent="0.2">
      <c r="H422" s="339"/>
    </row>
    <row r="423" spans="8:8" x14ac:dyDescent="0.2">
      <c r="H423" s="339"/>
    </row>
    <row r="424" spans="8:8" x14ac:dyDescent="0.2">
      <c r="H424" s="339"/>
    </row>
    <row r="425" spans="8:8" x14ac:dyDescent="0.2">
      <c r="H425" s="339"/>
    </row>
    <row r="426" spans="8:8" x14ac:dyDescent="0.2">
      <c r="H426" s="339"/>
    </row>
    <row r="427" spans="8:8" x14ac:dyDescent="0.2">
      <c r="H427" s="339"/>
    </row>
    <row r="428" spans="8:8" x14ac:dyDescent="0.2">
      <c r="H428" s="339"/>
    </row>
    <row r="429" spans="8:8" x14ac:dyDescent="0.2">
      <c r="H429" s="339"/>
    </row>
    <row r="430" spans="8:8" x14ac:dyDescent="0.2">
      <c r="H430" s="339"/>
    </row>
    <row r="431" spans="8:8" x14ac:dyDescent="0.2">
      <c r="H431" s="339"/>
    </row>
    <row r="432" spans="8:8" x14ac:dyDescent="0.2">
      <c r="H432" s="339"/>
    </row>
    <row r="433" spans="8:8" x14ac:dyDescent="0.2">
      <c r="H433" s="339"/>
    </row>
    <row r="434" spans="8:8" x14ac:dyDescent="0.2">
      <c r="H434" s="339"/>
    </row>
    <row r="435" spans="8:8" x14ac:dyDescent="0.2">
      <c r="H435" s="339"/>
    </row>
    <row r="436" spans="8:8" x14ac:dyDescent="0.2">
      <c r="H436" s="339"/>
    </row>
    <row r="437" spans="8:8" x14ac:dyDescent="0.2">
      <c r="H437" s="339"/>
    </row>
    <row r="438" spans="8:8" x14ac:dyDescent="0.2">
      <c r="H438" s="339"/>
    </row>
    <row r="439" spans="8:8" x14ac:dyDescent="0.2">
      <c r="H439" s="339"/>
    </row>
    <row r="440" spans="8:8" x14ac:dyDescent="0.2">
      <c r="H440" s="339"/>
    </row>
    <row r="441" spans="8:8" x14ac:dyDescent="0.2">
      <c r="H441" s="339"/>
    </row>
    <row r="442" spans="8:8" x14ac:dyDescent="0.2">
      <c r="H442" s="339"/>
    </row>
    <row r="443" spans="8:8" x14ac:dyDescent="0.2">
      <c r="H443" s="339"/>
    </row>
    <row r="444" spans="8:8" x14ac:dyDescent="0.2">
      <c r="H444" s="339"/>
    </row>
    <row r="445" spans="8:8" x14ac:dyDescent="0.2">
      <c r="H445" s="339"/>
    </row>
    <row r="446" spans="8:8" x14ac:dyDescent="0.2">
      <c r="H446" s="339"/>
    </row>
    <row r="447" spans="8:8" x14ac:dyDescent="0.2">
      <c r="H447" s="339"/>
    </row>
    <row r="448" spans="8:8" x14ac:dyDescent="0.2">
      <c r="H448" s="339"/>
    </row>
    <row r="449" spans="8:8" x14ac:dyDescent="0.2">
      <c r="H449" s="339"/>
    </row>
    <row r="450" spans="8:8" x14ac:dyDescent="0.2">
      <c r="H450" s="339"/>
    </row>
    <row r="451" spans="8:8" x14ac:dyDescent="0.2">
      <c r="H451" s="339"/>
    </row>
    <row r="452" spans="8:8" x14ac:dyDescent="0.2">
      <c r="H452" s="339"/>
    </row>
    <row r="453" spans="8:8" x14ac:dyDescent="0.2">
      <c r="H453" s="339"/>
    </row>
    <row r="454" spans="8:8" x14ac:dyDescent="0.2">
      <c r="H454" s="339"/>
    </row>
    <row r="455" spans="8:8" x14ac:dyDescent="0.2">
      <c r="H455" s="339"/>
    </row>
    <row r="456" spans="8:8" x14ac:dyDescent="0.2">
      <c r="H456" s="339"/>
    </row>
    <row r="457" spans="8:8" x14ac:dyDescent="0.2">
      <c r="H457" s="339"/>
    </row>
    <row r="458" spans="8:8" x14ac:dyDescent="0.2">
      <c r="H458" s="339"/>
    </row>
    <row r="459" spans="8:8" x14ac:dyDescent="0.2">
      <c r="H459" s="339"/>
    </row>
    <row r="460" spans="8:8" x14ac:dyDescent="0.2">
      <c r="H460" s="339"/>
    </row>
    <row r="461" spans="8:8" x14ac:dyDescent="0.2">
      <c r="H461" s="339"/>
    </row>
    <row r="462" spans="8:8" x14ac:dyDescent="0.2">
      <c r="H462" s="339"/>
    </row>
    <row r="463" spans="8:8" x14ac:dyDescent="0.2">
      <c r="H463" s="339"/>
    </row>
    <row r="464" spans="8:8" x14ac:dyDescent="0.2">
      <c r="H464" s="339"/>
    </row>
    <row r="465" spans="8:8" x14ac:dyDescent="0.2">
      <c r="H465" s="339"/>
    </row>
    <row r="466" spans="8:8" x14ac:dyDescent="0.2">
      <c r="H466" s="339"/>
    </row>
    <row r="467" spans="8:8" x14ac:dyDescent="0.2">
      <c r="H467" s="339"/>
    </row>
    <row r="468" spans="8:8" x14ac:dyDescent="0.2">
      <c r="H468" s="339"/>
    </row>
    <row r="469" spans="8:8" x14ac:dyDescent="0.2">
      <c r="H469" s="339"/>
    </row>
    <row r="470" spans="8:8" x14ac:dyDescent="0.2">
      <c r="H470" s="339"/>
    </row>
    <row r="471" spans="8:8" x14ac:dyDescent="0.2">
      <c r="H471" s="339"/>
    </row>
    <row r="472" spans="8:8" x14ac:dyDescent="0.2">
      <c r="H472" s="339"/>
    </row>
    <row r="473" spans="8:8" x14ac:dyDescent="0.2">
      <c r="H473" s="339"/>
    </row>
    <row r="474" spans="8:8" x14ac:dyDescent="0.2">
      <c r="H474" s="339"/>
    </row>
    <row r="475" spans="8:8" x14ac:dyDescent="0.2">
      <c r="H475" s="339"/>
    </row>
    <row r="476" spans="8:8" x14ac:dyDescent="0.2">
      <c r="H476" s="339"/>
    </row>
    <row r="477" spans="8:8" x14ac:dyDescent="0.2">
      <c r="H477" s="339"/>
    </row>
    <row r="478" spans="8:8" x14ac:dyDescent="0.2">
      <c r="H478" s="339"/>
    </row>
    <row r="479" spans="8:8" x14ac:dyDescent="0.2">
      <c r="H479" s="339"/>
    </row>
    <row r="480" spans="8:8" x14ac:dyDescent="0.2">
      <c r="H480" s="339"/>
    </row>
    <row r="481" spans="8:8" x14ac:dyDescent="0.2">
      <c r="H481" s="339"/>
    </row>
    <row r="482" spans="8:8" x14ac:dyDescent="0.2">
      <c r="H482" s="339"/>
    </row>
    <row r="483" spans="8:8" x14ac:dyDescent="0.2">
      <c r="H483" s="339"/>
    </row>
    <row r="484" spans="8:8" x14ac:dyDescent="0.2">
      <c r="H484" s="339"/>
    </row>
    <row r="485" spans="8:8" x14ac:dyDescent="0.2">
      <c r="H485" s="339"/>
    </row>
    <row r="486" spans="8:8" x14ac:dyDescent="0.2">
      <c r="H486" s="339"/>
    </row>
    <row r="487" spans="8:8" x14ac:dyDescent="0.2">
      <c r="H487" s="339"/>
    </row>
    <row r="488" spans="8:8" x14ac:dyDescent="0.2">
      <c r="H488" s="339"/>
    </row>
    <row r="489" spans="8:8" x14ac:dyDescent="0.2">
      <c r="H489" s="339"/>
    </row>
    <row r="490" spans="8:8" x14ac:dyDescent="0.2">
      <c r="H490" s="339"/>
    </row>
    <row r="491" spans="8:8" x14ac:dyDescent="0.2">
      <c r="H491" s="339"/>
    </row>
    <row r="492" spans="8:8" x14ac:dyDescent="0.2">
      <c r="H492" s="339"/>
    </row>
    <row r="493" spans="8:8" x14ac:dyDescent="0.2">
      <c r="H493" s="339"/>
    </row>
    <row r="494" spans="8:8" x14ac:dyDescent="0.2">
      <c r="H494" s="339"/>
    </row>
    <row r="495" spans="8:8" x14ac:dyDescent="0.2">
      <c r="H495" s="339"/>
    </row>
    <row r="496" spans="8:8" x14ac:dyDescent="0.2">
      <c r="H496" s="339"/>
    </row>
    <row r="497" spans="8:8" x14ac:dyDescent="0.2">
      <c r="H497" s="339"/>
    </row>
    <row r="498" spans="8:8" x14ac:dyDescent="0.2">
      <c r="H498" s="339"/>
    </row>
    <row r="499" spans="8:8" x14ac:dyDescent="0.2">
      <c r="H499" s="339"/>
    </row>
    <row r="500" spans="8:8" x14ac:dyDescent="0.2">
      <c r="H500" s="339"/>
    </row>
    <row r="501" spans="8:8" x14ac:dyDescent="0.2">
      <c r="H501" s="339"/>
    </row>
    <row r="502" spans="8:8" x14ac:dyDescent="0.2">
      <c r="H502" s="339"/>
    </row>
    <row r="503" spans="8:8" x14ac:dyDescent="0.2">
      <c r="H503" s="339"/>
    </row>
    <row r="504" spans="8:8" x14ac:dyDescent="0.2">
      <c r="H504" s="339"/>
    </row>
    <row r="505" spans="8:8" x14ac:dyDescent="0.2">
      <c r="H505" s="339"/>
    </row>
    <row r="506" spans="8:8" x14ac:dyDescent="0.2">
      <c r="H506" s="339"/>
    </row>
    <row r="507" spans="8:8" x14ac:dyDescent="0.2">
      <c r="H507" s="339"/>
    </row>
    <row r="508" spans="8:8" x14ac:dyDescent="0.2">
      <c r="H508" s="339"/>
    </row>
    <row r="509" spans="8:8" x14ac:dyDescent="0.2">
      <c r="H509" s="339"/>
    </row>
    <row r="510" spans="8:8" x14ac:dyDescent="0.2">
      <c r="H510" s="339"/>
    </row>
    <row r="511" spans="8:8" x14ac:dyDescent="0.2">
      <c r="H511" s="339"/>
    </row>
    <row r="512" spans="8:8" x14ac:dyDescent="0.2">
      <c r="H512" s="339"/>
    </row>
    <row r="513" spans="8:8" x14ac:dyDescent="0.2">
      <c r="H513" s="339"/>
    </row>
    <row r="514" spans="8:8" x14ac:dyDescent="0.2">
      <c r="H514" s="339"/>
    </row>
    <row r="515" spans="8:8" x14ac:dyDescent="0.2">
      <c r="H515" s="339"/>
    </row>
    <row r="516" spans="8:8" x14ac:dyDescent="0.2">
      <c r="H516" s="339"/>
    </row>
    <row r="517" spans="8:8" x14ac:dyDescent="0.2">
      <c r="H517" s="339"/>
    </row>
    <row r="518" spans="8:8" x14ac:dyDescent="0.2">
      <c r="H518" s="339"/>
    </row>
    <row r="519" spans="8:8" x14ac:dyDescent="0.2">
      <c r="H519" s="339"/>
    </row>
    <row r="520" spans="8:8" x14ac:dyDescent="0.2">
      <c r="H520" s="339"/>
    </row>
    <row r="521" spans="8:8" x14ac:dyDescent="0.2">
      <c r="H521" s="339"/>
    </row>
    <row r="522" spans="8:8" x14ac:dyDescent="0.2">
      <c r="H522" s="339"/>
    </row>
    <row r="523" spans="8:8" x14ac:dyDescent="0.2">
      <c r="H523" s="339"/>
    </row>
    <row r="524" spans="8:8" x14ac:dyDescent="0.2">
      <c r="H524" s="339"/>
    </row>
    <row r="525" spans="8:8" x14ac:dyDescent="0.2">
      <c r="H525" s="339"/>
    </row>
    <row r="526" spans="8:8" x14ac:dyDescent="0.2">
      <c r="H526" s="339"/>
    </row>
    <row r="527" spans="8:8" x14ac:dyDescent="0.2">
      <c r="H527" s="339"/>
    </row>
    <row r="528" spans="8:8" x14ac:dyDescent="0.2">
      <c r="H528" s="339"/>
    </row>
    <row r="529" spans="8:8" x14ac:dyDescent="0.2">
      <c r="H529" s="339"/>
    </row>
    <row r="530" spans="8:8" x14ac:dyDescent="0.2">
      <c r="H530" s="339"/>
    </row>
    <row r="531" spans="8:8" x14ac:dyDescent="0.2">
      <c r="H531" s="339"/>
    </row>
    <row r="532" spans="8:8" x14ac:dyDescent="0.2">
      <c r="H532" s="339"/>
    </row>
    <row r="533" spans="8:8" x14ac:dyDescent="0.2">
      <c r="H533" s="339"/>
    </row>
    <row r="534" spans="8:8" x14ac:dyDescent="0.2">
      <c r="H534" s="339"/>
    </row>
    <row r="535" spans="8:8" x14ac:dyDescent="0.2">
      <c r="H535" s="339"/>
    </row>
    <row r="536" spans="8:8" x14ac:dyDescent="0.2">
      <c r="H536" s="339"/>
    </row>
    <row r="537" spans="8:8" x14ac:dyDescent="0.2">
      <c r="H537" s="339"/>
    </row>
    <row r="538" spans="8:8" x14ac:dyDescent="0.2">
      <c r="H538" s="339"/>
    </row>
    <row r="539" spans="8:8" x14ac:dyDescent="0.2">
      <c r="H539" s="339"/>
    </row>
    <row r="540" spans="8:8" x14ac:dyDescent="0.2">
      <c r="H540" s="339"/>
    </row>
    <row r="541" spans="8:8" x14ac:dyDescent="0.2">
      <c r="H541" s="339"/>
    </row>
    <row r="542" spans="8:8" x14ac:dyDescent="0.2">
      <c r="H542" s="339"/>
    </row>
    <row r="543" spans="8:8" x14ac:dyDescent="0.2">
      <c r="H543" s="339"/>
    </row>
    <row r="544" spans="8:8" x14ac:dyDescent="0.2">
      <c r="H544" s="339"/>
    </row>
    <row r="545" spans="8:8" x14ac:dyDescent="0.2">
      <c r="H545" s="339"/>
    </row>
    <row r="546" spans="8:8" x14ac:dyDescent="0.2">
      <c r="H546" s="339"/>
    </row>
    <row r="547" spans="8:8" x14ac:dyDescent="0.2">
      <c r="H547" s="339"/>
    </row>
    <row r="548" spans="8:8" x14ac:dyDescent="0.2">
      <c r="H548" s="339"/>
    </row>
    <row r="549" spans="8:8" x14ac:dyDescent="0.2">
      <c r="H549" s="339"/>
    </row>
    <row r="550" spans="8:8" x14ac:dyDescent="0.2">
      <c r="H550" s="339"/>
    </row>
    <row r="551" spans="8:8" x14ac:dyDescent="0.2">
      <c r="H551" s="339"/>
    </row>
    <row r="552" spans="8:8" x14ac:dyDescent="0.2">
      <c r="H552" s="339"/>
    </row>
    <row r="553" spans="8:8" x14ac:dyDescent="0.2">
      <c r="H553" s="339"/>
    </row>
    <row r="554" spans="8:8" x14ac:dyDescent="0.2">
      <c r="H554" s="339"/>
    </row>
    <row r="555" spans="8:8" x14ac:dyDescent="0.2">
      <c r="H555" s="339"/>
    </row>
    <row r="556" spans="8:8" x14ac:dyDescent="0.2">
      <c r="H556" s="339"/>
    </row>
    <row r="557" spans="8:8" x14ac:dyDescent="0.2">
      <c r="H557" s="339"/>
    </row>
    <row r="558" spans="8:8" x14ac:dyDescent="0.2">
      <c r="H558" s="339"/>
    </row>
    <row r="559" spans="8:8" x14ac:dyDescent="0.2">
      <c r="H559" s="339"/>
    </row>
    <row r="560" spans="8:8" x14ac:dyDescent="0.2">
      <c r="H560" s="339"/>
    </row>
    <row r="561" spans="8:8" x14ac:dyDescent="0.2">
      <c r="H561" s="339"/>
    </row>
    <row r="562" spans="8:8" x14ac:dyDescent="0.2">
      <c r="H562" s="339"/>
    </row>
    <row r="563" spans="8:8" x14ac:dyDescent="0.2">
      <c r="H563" s="339"/>
    </row>
    <row r="564" spans="8:8" x14ac:dyDescent="0.2">
      <c r="H564" s="339"/>
    </row>
    <row r="565" spans="8:8" x14ac:dyDescent="0.2">
      <c r="H565" s="339"/>
    </row>
    <row r="566" spans="8:8" x14ac:dyDescent="0.2">
      <c r="H566" s="339"/>
    </row>
    <row r="567" spans="8:8" x14ac:dyDescent="0.2">
      <c r="H567" s="339"/>
    </row>
    <row r="568" spans="8:8" x14ac:dyDescent="0.2">
      <c r="H568" s="339"/>
    </row>
    <row r="569" spans="8:8" x14ac:dyDescent="0.2">
      <c r="H569" s="339"/>
    </row>
    <row r="570" spans="8:8" x14ac:dyDescent="0.2">
      <c r="H570" s="339"/>
    </row>
    <row r="571" spans="8:8" x14ac:dyDescent="0.2">
      <c r="H571" s="339"/>
    </row>
    <row r="572" spans="8:8" x14ac:dyDescent="0.2">
      <c r="H572" s="339"/>
    </row>
    <row r="573" spans="8:8" x14ac:dyDescent="0.2">
      <c r="H573" s="339"/>
    </row>
    <row r="574" spans="8:8" x14ac:dyDescent="0.2">
      <c r="H574" s="339"/>
    </row>
    <row r="575" spans="8:8" x14ac:dyDescent="0.2">
      <c r="H575" s="339"/>
    </row>
    <row r="576" spans="8:8" x14ac:dyDescent="0.2">
      <c r="H576" s="339"/>
    </row>
    <row r="577" spans="8:8" x14ac:dyDescent="0.2">
      <c r="H577" s="339"/>
    </row>
    <row r="578" spans="8:8" x14ac:dyDescent="0.2">
      <c r="H578" s="339"/>
    </row>
    <row r="579" spans="8:8" x14ac:dyDescent="0.2">
      <c r="H579" s="339"/>
    </row>
    <row r="580" spans="8:8" x14ac:dyDescent="0.2">
      <c r="H580" s="339"/>
    </row>
    <row r="581" spans="8:8" x14ac:dyDescent="0.2">
      <c r="H581" s="339"/>
    </row>
    <row r="582" spans="8:8" x14ac:dyDescent="0.2">
      <c r="H582" s="339"/>
    </row>
    <row r="583" spans="8:8" x14ac:dyDescent="0.2">
      <c r="H583" s="339"/>
    </row>
    <row r="584" spans="8:8" x14ac:dyDescent="0.2">
      <c r="H584" s="339"/>
    </row>
    <row r="585" spans="8:8" x14ac:dyDescent="0.2">
      <c r="H585" s="339"/>
    </row>
    <row r="586" spans="8:8" x14ac:dyDescent="0.2">
      <c r="H586" s="339"/>
    </row>
    <row r="587" spans="8:8" x14ac:dyDescent="0.2">
      <c r="H587" s="339"/>
    </row>
    <row r="588" spans="8:8" x14ac:dyDescent="0.2">
      <c r="H588" s="339"/>
    </row>
    <row r="589" spans="8:8" x14ac:dyDescent="0.2">
      <c r="H589" s="339"/>
    </row>
    <row r="590" spans="8:8" x14ac:dyDescent="0.2">
      <c r="H590" s="339"/>
    </row>
    <row r="591" spans="8:8" x14ac:dyDescent="0.2">
      <c r="H591" s="339"/>
    </row>
    <row r="592" spans="8:8" x14ac:dyDescent="0.2">
      <c r="H592" s="339"/>
    </row>
    <row r="593" spans="8:8" x14ac:dyDescent="0.2">
      <c r="H593" s="339"/>
    </row>
    <row r="594" spans="8:8" x14ac:dyDescent="0.2">
      <c r="H594" s="339"/>
    </row>
    <row r="595" spans="8:8" x14ac:dyDescent="0.2">
      <c r="H595" s="339"/>
    </row>
    <row r="596" spans="8:8" x14ac:dyDescent="0.2">
      <c r="H596" s="339"/>
    </row>
    <row r="597" spans="8:8" x14ac:dyDescent="0.2">
      <c r="H597" s="339"/>
    </row>
    <row r="598" spans="8:8" x14ac:dyDescent="0.2">
      <c r="H598" s="339"/>
    </row>
    <row r="599" spans="8:8" x14ac:dyDescent="0.2">
      <c r="H599" s="339"/>
    </row>
    <row r="600" spans="8:8" x14ac:dyDescent="0.2">
      <c r="H600" s="339"/>
    </row>
    <row r="601" spans="8:8" x14ac:dyDescent="0.2">
      <c r="H601" s="339"/>
    </row>
    <row r="602" spans="8:8" x14ac:dyDescent="0.2">
      <c r="H602" s="339"/>
    </row>
    <row r="603" spans="8:8" x14ac:dyDescent="0.2">
      <c r="H603" s="339"/>
    </row>
    <row r="604" spans="8:8" x14ac:dyDescent="0.2">
      <c r="H604" s="339"/>
    </row>
    <row r="605" spans="8:8" x14ac:dyDescent="0.2">
      <c r="H605" s="339"/>
    </row>
    <row r="606" spans="8:8" x14ac:dyDescent="0.2">
      <c r="H606" s="339"/>
    </row>
    <row r="607" spans="8:8" x14ac:dyDescent="0.2">
      <c r="H607" s="339"/>
    </row>
    <row r="608" spans="8:8" x14ac:dyDescent="0.2">
      <c r="H608" s="339"/>
    </row>
    <row r="609" spans="8:8" x14ac:dyDescent="0.2">
      <c r="H609" s="339"/>
    </row>
    <row r="610" spans="8:8" x14ac:dyDescent="0.2">
      <c r="H610" s="339"/>
    </row>
    <row r="611" spans="8:8" x14ac:dyDescent="0.2">
      <c r="H611" s="339"/>
    </row>
    <row r="612" spans="8:8" x14ac:dyDescent="0.2">
      <c r="H612" s="339"/>
    </row>
    <row r="613" spans="8:8" x14ac:dyDescent="0.2">
      <c r="H613" s="339"/>
    </row>
    <row r="614" spans="8:8" x14ac:dyDescent="0.2">
      <c r="H614" s="339"/>
    </row>
    <row r="615" spans="8:8" x14ac:dyDescent="0.2">
      <c r="H615" s="339"/>
    </row>
    <row r="616" spans="8:8" x14ac:dyDescent="0.2">
      <c r="H616" s="339"/>
    </row>
    <row r="617" spans="8:8" x14ac:dyDescent="0.2">
      <c r="H617" s="339"/>
    </row>
    <row r="618" spans="8:8" x14ac:dyDescent="0.2">
      <c r="H618" s="339"/>
    </row>
    <row r="619" spans="8:8" x14ac:dyDescent="0.2">
      <c r="H619" s="339"/>
    </row>
    <row r="620" spans="8:8" x14ac:dyDescent="0.2">
      <c r="H620" s="339"/>
    </row>
    <row r="621" spans="8:8" x14ac:dyDescent="0.2">
      <c r="H621" s="339"/>
    </row>
    <row r="622" spans="8:8" x14ac:dyDescent="0.2">
      <c r="H622" s="339"/>
    </row>
    <row r="623" spans="8:8" x14ac:dyDescent="0.2">
      <c r="H623" s="339"/>
    </row>
    <row r="624" spans="8:8" x14ac:dyDescent="0.2">
      <c r="H624" s="339"/>
    </row>
    <row r="625" spans="8:8" x14ac:dyDescent="0.2">
      <c r="H625" s="339"/>
    </row>
    <row r="626" spans="8:8" x14ac:dyDescent="0.2">
      <c r="H626" s="339"/>
    </row>
    <row r="627" spans="8:8" x14ac:dyDescent="0.2">
      <c r="H627" s="339"/>
    </row>
    <row r="628" spans="8:8" x14ac:dyDescent="0.2">
      <c r="H628" s="339"/>
    </row>
    <row r="629" spans="8:8" x14ac:dyDescent="0.2">
      <c r="H629" s="339"/>
    </row>
    <row r="630" spans="8:8" x14ac:dyDescent="0.2">
      <c r="H630" s="339"/>
    </row>
    <row r="631" spans="8:8" x14ac:dyDescent="0.2">
      <c r="H631" s="339"/>
    </row>
    <row r="632" spans="8:8" x14ac:dyDescent="0.2">
      <c r="H632" s="339"/>
    </row>
    <row r="633" spans="8:8" x14ac:dyDescent="0.2">
      <c r="H633" s="339"/>
    </row>
    <row r="634" spans="8:8" x14ac:dyDescent="0.2">
      <c r="H634" s="339"/>
    </row>
    <row r="635" spans="8:8" x14ac:dyDescent="0.2">
      <c r="H635" s="339"/>
    </row>
    <row r="636" spans="8:8" x14ac:dyDescent="0.2">
      <c r="H636" s="339"/>
    </row>
    <row r="637" spans="8:8" x14ac:dyDescent="0.2">
      <c r="H637" s="339"/>
    </row>
    <row r="638" spans="8:8" x14ac:dyDescent="0.2">
      <c r="H638" s="339"/>
    </row>
    <row r="639" spans="8:8" x14ac:dyDescent="0.2">
      <c r="H639" s="339"/>
    </row>
    <row r="640" spans="8:8" x14ac:dyDescent="0.2">
      <c r="H640" s="339"/>
    </row>
    <row r="641" spans="8:8" x14ac:dyDescent="0.2">
      <c r="H641" s="339"/>
    </row>
    <row r="642" spans="8:8" x14ac:dyDescent="0.2">
      <c r="H642" s="339"/>
    </row>
    <row r="643" spans="8:8" x14ac:dyDescent="0.2">
      <c r="H643" s="339"/>
    </row>
    <row r="644" spans="8:8" x14ac:dyDescent="0.2">
      <c r="H644" s="339"/>
    </row>
    <row r="645" spans="8:8" x14ac:dyDescent="0.2">
      <c r="H645" s="339"/>
    </row>
    <row r="646" spans="8:8" x14ac:dyDescent="0.2">
      <c r="H646" s="339"/>
    </row>
    <row r="647" spans="8:8" x14ac:dyDescent="0.2">
      <c r="H647" s="339"/>
    </row>
    <row r="648" spans="8:8" x14ac:dyDescent="0.2">
      <c r="H648" s="339"/>
    </row>
    <row r="649" spans="8:8" x14ac:dyDescent="0.2">
      <c r="H649" s="339"/>
    </row>
    <row r="650" spans="8:8" x14ac:dyDescent="0.2">
      <c r="H650" s="339"/>
    </row>
    <row r="651" spans="8:8" x14ac:dyDescent="0.2">
      <c r="H651" s="339"/>
    </row>
    <row r="652" spans="8:8" x14ac:dyDescent="0.2">
      <c r="H652" s="339"/>
    </row>
    <row r="653" spans="8:8" x14ac:dyDescent="0.2">
      <c r="H653" s="339"/>
    </row>
    <row r="654" spans="8:8" x14ac:dyDescent="0.2">
      <c r="H654" s="339"/>
    </row>
    <row r="655" spans="8:8" x14ac:dyDescent="0.2">
      <c r="H655" s="339"/>
    </row>
    <row r="656" spans="8:8" x14ac:dyDescent="0.2">
      <c r="H656" s="339"/>
    </row>
    <row r="657" spans="8:8" x14ac:dyDescent="0.2">
      <c r="H657" s="339"/>
    </row>
    <row r="658" spans="8:8" x14ac:dyDescent="0.2">
      <c r="H658" s="339"/>
    </row>
    <row r="659" spans="8:8" x14ac:dyDescent="0.2">
      <c r="H659" s="339"/>
    </row>
    <row r="660" spans="8:8" x14ac:dyDescent="0.2">
      <c r="H660" s="339"/>
    </row>
    <row r="661" spans="8:8" x14ac:dyDescent="0.2">
      <c r="H661" s="339"/>
    </row>
    <row r="662" spans="8:8" x14ac:dyDescent="0.2">
      <c r="H662" s="339"/>
    </row>
    <row r="663" spans="8:8" x14ac:dyDescent="0.2">
      <c r="H663" s="339"/>
    </row>
    <row r="664" spans="8:8" x14ac:dyDescent="0.2">
      <c r="H664" s="339"/>
    </row>
    <row r="665" spans="8:8" x14ac:dyDescent="0.2">
      <c r="H665" s="339"/>
    </row>
    <row r="666" spans="8:8" x14ac:dyDescent="0.2">
      <c r="H666" s="339"/>
    </row>
    <row r="667" spans="8:8" x14ac:dyDescent="0.2">
      <c r="H667" s="339"/>
    </row>
    <row r="668" spans="8:8" x14ac:dyDescent="0.2">
      <c r="H668" s="339"/>
    </row>
    <row r="669" spans="8:8" x14ac:dyDescent="0.2">
      <c r="H669" s="339"/>
    </row>
    <row r="670" spans="8:8" x14ac:dyDescent="0.2">
      <c r="H670" s="339"/>
    </row>
    <row r="671" spans="8:8" x14ac:dyDescent="0.2">
      <c r="H671" s="339"/>
    </row>
    <row r="672" spans="8:8" x14ac:dyDescent="0.2">
      <c r="H672" s="339"/>
    </row>
    <row r="673" spans="8:8" x14ac:dyDescent="0.2">
      <c r="H673" s="339"/>
    </row>
    <row r="674" spans="8:8" x14ac:dyDescent="0.2">
      <c r="H674" s="339"/>
    </row>
    <row r="675" spans="8:8" x14ac:dyDescent="0.2">
      <c r="H675" s="339"/>
    </row>
    <row r="676" spans="8:8" x14ac:dyDescent="0.2">
      <c r="H676" s="339"/>
    </row>
    <row r="677" spans="8:8" x14ac:dyDescent="0.2">
      <c r="H677" s="339"/>
    </row>
    <row r="678" spans="8:8" x14ac:dyDescent="0.2">
      <c r="H678" s="339"/>
    </row>
    <row r="679" spans="8:8" x14ac:dyDescent="0.2">
      <c r="H679" s="339"/>
    </row>
    <row r="680" spans="8:8" x14ac:dyDescent="0.2">
      <c r="H680" s="339"/>
    </row>
    <row r="681" spans="8:8" x14ac:dyDescent="0.2">
      <c r="H681" s="339"/>
    </row>
    <row r="682" spans="8:8" x14ac:dyDescent="0.2">
      <c r="H682" s="339"/>
    </row>
    <row r="683" spans="8:8" x14ac:dyDescent="0.2">
      <c r="H683" s="339"/>
    </row>
    <row r="684" spans="8:8" x14ac:dyDescent="0.2">
      <c r="H684" s="339"/>
    </row>
    <row r="685" spans="8:8" x14ac:dyDescent="0.2">
      <c r="H685" s="339"/>
    </row>
    <row r="686" spans="8:8" x14ac:dyDescent="0.2">
      <c r="H686" s="339"/>
    </row>
    <row r="687" spans="8:8" x14ac:dyDescent="0.2">
      <c r="H687" s="339"/>
    </row>
    <row r="688" spans="8:8" x14ac:dyDescent="0.2">
      <c r="H688" s="339"/>
    </row>
    <row r="689" spans="8:8" x14ac:dyDescent="0.2">
      <c r="H689" s="339"/>
    </row>
    <row r="690" spans="8:8" x14ac:dyDescent="0.2">
      <c r="H690" s="339"/>
    </row>
    <row r="691" spans="8:8" x14ac:dyDescent="0.2">
      <c r="H691" s="339"/>
    </row>
    <row r="692" spans="8:8" x14ac:dyDescent="0.2">
      <c r="H692" s="339"/>
    </row>
    <row r="693" spans="8:8" x14ac:dyDescent="0.2">
      <c r="H693" s="339"/>
    </row>
    <row r="694" spans="8:8" x14ac:dyDescent="0.2">
      <c r="H694" s="339"/>
    </row>
    <row r="695" spans="8:8" x14ac:dyDescent="0.2">
      <c r="H695" s="339"/>
    </row>
    <row r="696" spans="8:8" x14ac:dyDescent="0.2">
      <c r="H696" s="339"/>
    </row>
    <row r="697" spans="8:8" x14ac:dyDescent="0.2">
      <c r="H697" s="339"/>
    </row>
    <row r="698" spans="8:8" x14ac:dyDescent="0.2">
      <c r="H698" s="339"/>
    </row>
    <row r="699" spans="8:8" x14ac:dyDescent="0.2">
      <c r="H699" s="339"/>
    </row>
    <row r="700" spans="8:8" x14ac:dyDescent="0.2">
      <c r="H700" s="339"/>
    </row>
    <row r="701" spans="8:8" x14ac:dyDescent="0.2">
      <c r="H701" s="339"/>
    </row>
    <row r="702" spans="8:8" x14ac:dyDescent="0.2">
      <c r="H702" s="339"/>
    </row>
    <row r="703" spans="8:8" x14ac:dyDescent="0.2">
      <c r="H703" s="339"/>
    </row>
    <row r="704" spans="8:8" x14ac:dyDescent="0.2">
      <c r="H704" s="339"/>
    </row>
  </sheetData>
  <mergeCells count="8">
    <mergeCell ref="H2:H3"/>
    <mergeCell ref="F2:F3"/>
    <mergeCell ref="A2:A3"/>
    <mergeCell ref="B2:B3"/>
    <mergeCell ref="D2:D3"/>
    <mergeCell ref="C2:C3"/>
    <mergeCell ref="G2:G3"/>
    <mergeCell ref="E2:E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7" fitToHeight="0" orientation="portrait" r:id="rId1"/>
  <headerFooter alignWithMargins="0">
    <oddHeader>&amp;C&amp;"Garamond,Félkövér"&amp;12 18/2017. (VI.21.) számú költségvetési rendelethez
ZALAKAROS VÁROS ÉS KÖLTSÉGVETÉSI SZERVEI  
2017. ÉVI BEVÉTELEI FORRÁSONKÉNT
 &amp;R&amp;A
&amp;P.oldal
forintban</oddHeader>
  </headerFooter>
  <rowBreaks count="1" manualBreakCount="1">
    <brk id="5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89"/>
  <sheetViews>
    <sheetView topLeftCell="P70" zoomScale="75" zoomScaleNormal="75" workbookViewId="0">
      <selection activeCell="E98" sqref="E98"/>
    </sheetView>
  </sheetViews>
  <sheetFormatPr defaultRowHeight="12.75" x14ac:dyDescent="0.2"/>
  <cols>
    <col min="1" max="1" width="6.7109375" style="427" customWidth="1"/>
    <col min="2" max="2" width="13.28515625" style="427" customWidth="1"/>
    <col min="3" max="3" width="53.42578125" style="427" bestFit="1" customWidth="1"/>
    <col min="4" max="4" width="15.5703125" style="427" customWidth="1"/>
    <col min="5" max="5" width="16.42578125" style="427" customWidth="1"/>
    <col min="6" max="7" width="13.5703125" style="427" customWidth="1"/>
    <col min="8" max="9" width="15.7109375" style="427" customWidth="1"/>
    <col min="10" max="11" width="14.7109375" style="427" customWidth="1"/>
    <col min="12" max="13" width="16" style="427" customWidth="1"/>
    <col min="14" max="15" width="15.42578125" style="427" customWidth="1"/>
    <col min="16" max="17" width="12.85546875" style="427" customWidth="1"/>
    <col min="18" max="19" width="12.7109375" style="427" customWidth="1"/>
    <col min="20" max="20" width="6.28515625" style="427" customWidth="1"/>
    <col min="21" max="21" width="12.5703125" style="427" customWidth="1"/>
    <col min="22" max="22" width="52.42578125" style="427" customWidth="1"/>
    <col min="23" max="24" width="12.28515625" style="427" customWidth="1"/>
    <col min="25" max="26" width="13.7109375" style="427" customWidth="1"/>
    <col min="27" max="27" width="11" style="427" customWidth="1"/>
    <col min="28" max="28" width="12.28515625" style="427" customWidth="1"/>
    <col min="29" max="30" width="12.5703125" style="427" customWidth="1"/>
    <col min="31" max="32" width="12.42578125" style="427" customWidth="1"/>
    <col min="33" max="34" width="17" style="427" customWidth="1"/>
    <col min="35" max="36" width="14.140625" style="427" customWidth="1"/>
    <col min="37" max="37" width="16.7109375" style="427" bestFit="1" customWidth="1"/>
    <col min="38" max="38" width="17" style="427" customWidth="1"/>
    <col min="39" max="272" width="9.140625" style="427"/>
    <col min="273" max="273" width="9.5703125" style="427" customWidth="1"/>
    <col min="274" max="274" width="53.42578125" style="427" bestFit="1" customWidth="1"/>
    <col min="275" max="275" width="17.140625" style="427" customWidth="1"/>
    <col min="276" max="276" width="13.5703125" style="427" customWidth="1"/>
    <col min="277" max="277" width="15.7109375" style="427" customWidth="1"/>
    <col min="278" max="278" width="14.7109375" style="427" customWidth="1"/>
    <col min="279" max="279" width="16" style="427" customWidth="1"/>
    <col min="280" max="280" width="15.42578125" style="427" customWidth="1"/>
    <col min="281" max="281" width="12.85546875" style="427" customWidth="1"/>
    <col min="282" max="282" width="12.7109375" style="427" customWidth="1"/>
    <col min="283" max="283" width="6.28515625" style="427" customWidth="1"/>
    <col min="284" max="284" width="11.28515625" style="427" customWidth="1"/>
    <col min="285" max="285" width="52.42578125" style="427" customWidth="1"/>
    <col min="286" max="286" width="12.28515625" style="427" customWidth="1"/>
    <col min="287" max="287" width="13.7109375" style="427" customWidth="1"/>
    <col min="288" max="288" width="11" style="427" customWidth="1"/>
    <col min="289" max="289" width="12.5703125" style="427" customWidth="1"/>
    <col min="290" max="290" width="12.42578125" style="427" customWidth="1"/>
    <col min="291" max="291" width="17" style="427" customWidth="1"/>
    <col min="292" max="292" width="14.140625" style="427" customWidth="1"/>
    <col min="293" max="293" width="18.7109375" style="427" customWidth="1"/>
    <col min="294" max="528" width="9.140625" style="427"/>
    <col min="529" max="529" width="9.5703125" style="427" customWidth="1"/>
    <col min="530" max="530" width="53.42578125" style="427" bestFit="1" customWidth="1"/>
    <col min="531" max="531" width="17.140625" style="427" customWidth="1"/>
    <col min="532" max="532" width="13.5703125" style="427" customWidth="1"/>
    <col min="533" max="533" width="15.7109375" style="427" customWidth="1"/>
    <col min="534" max="534" width="14.7109375" style="427" customWidth="1"/>
    <col min="535" max="535" width="16" style="427" customWidth="1"/>
    <col min="536" max="536" width="15.42578125" style="427" customWidth="1"/>
    <col min="537" max="537" width="12.85546875" style="427" customWidth="1"/>
    <col min="538" max="538" width="12.7109375" style="427" customWidth="1"/>
    <col min="539" max="539" width="6.28515625" style="427" customWidth="1"/>
    <col min="540" max="540" width="11.28515625" style="427" customWidth="1"/>
    <col min="541" max="541" width="52.42578125" style="427" customWidth="1"/>
    <col min="542" max="542" width="12.28515625" style="427" customWidth="1"/>
    <col min="543" max="543" width="13.7109375" style="427" customWidth="1"/>
    <col min="544" max="544" width="11" style="427" customWidth="1"/>
    <col min="545" max="545" width="12.5703125" style="427" customWidth="1"/>
    <col min="546" max="546" width="12.42578125" style="427" customWidth="1"/>
    <col min="547" max="547" width="17" style="427" customWidth="1"/>
    <col min="548" max="548" width="14.140625" style="427" customWidth="1"/>
    <col min="549" max="549" width="18.7109375" style="427" customWidth="1"/>
    <col min="550" max="784" width="9.140625" style="427"/>
    <col min="785" max="785" width="9.5703125" style="427" customWidth="1"/>
    <col min="786" max="786" width="53.42578125" style="427" bestFit="1" customWidth="1"/>
    <col min="787" max="787" width="17.140625" style="427" customWidth="1"/>
    <col min="788" max="788" width="13.5703125" style="427" customWidth="1"/>
    <col min="789" max="789" width="15.7109375" style="427" customWidth="1"/>
    <col min="790" max="790" width="14.7109375" style="427" customWidth="1"/>
    <col min="791" max="791" width="16" style="427" customWidth="1"/>
    <col min="792" max="792" width="15.42578125" style="427" customWidth="1"/>
    <col min="793" max="793" width="12.85546875" style="427" customWidth="1"/>
    <col min="794" max="794" width="12.7109375" style="427" customWidth="1"/>
    <col min="795" max="795" width="6.28515625" style="427" customWidth="1"/>
    <col min="796" max="796" width="11.28515625" style="427" customWidth="1"/>
    <col min="797" max="797" width="52.42578125" style="427" customWidth="1"/>
    <col min="798" max="798" width="12.28515625" style="427" customWidth="1"/>
    <col min="799" max="799" width="13.7109375" style="427" customWidth="1"/>
    <col min="800" max="800" width="11" style="427" customWidth="1"/>
    <col min="801" max="801" width="12.5703125" style="427" customWidth="1"/>
    <col min="802" max="802" width="12.42578125" style="427" customWidth="1"/>
    <col min="803" max="803" width="17" style="427" customWidth="1"/>
    <col min="804" max="804" width="14.140625" style="427" customWidth="1"/>
    <col min="805" max="805" width="18.7109375" style="427" customWidth="1"/>
    <col min="806" max="1040" width="9.140625" style="427"/>
    <col min="1041" max="1041" width="9.5703125" style="427" customWidth="1"/>
    <col min="1042" max="1042" width="53.42578125" style="427" bestFit="1" customWidth="1"/>
    <col min="1043" max="1043" width="17.140625" style="427" customWidth="1"/>
    <col min="1044" max="1044" width="13.5703125" style="427" customWidth="1"/>
    <col min="1045" max="1045" width="15.7109375" style="427" customWidth="1"/>
    <col min="1046" max="1046" width="14.7109375" style="427" customWidth="1"/>
    <col min="1047" max="1047" width="16" style="427" customWidth="1"/>
    <col min="1048" max="1048" width="15.42578125" style="427" customWidth="1"/>
    <col min="1049" max="1049" width="12.85546875" style="427" customWidth="1"/>
    <col min="1050" max="1050" width="12.7109375" style="427" customWidth="1"/>
    <col min="1051" max="1051" width="6.28515625" style="427" customWidth="1"/>
    <col min="1052" max="1052" width="11.28515625" style="427" customWidth="1"/>
    <col min="1053" max="1053" width="52.42578125" style="427" customWidth="1"/>
    <col min="1054" max="1054" width="12.28515625" style="427" customWidth="1"/>
    <col min="1055" max="1055" width="13.7109375" style="427" customWidth="1"/>
    <col min="1056" max="1056" width="11" style="427" customWidth="1"/>
    <col min="1057" max="1057" width="12.5703125" style="427" customWidth="1"/>
    <col min="1058" max="1058" width="12.42578125" style="427" customWidth="1"/>
    <col min="1059" max="1059" width="17" style="427" customWidth="1"/>
    <col min="1060" max="1060" width="14.140625" style="427" customWidth="1"/>
    <col min="1061" max="1061" width="18.7109375" style="427" customWidth="1"/>
    <col min="1062" max="1296" width="9.140625" style="427"/>
    <col min="1297" max="1297" width="9.5703125" style="427" customWidth="1"/>
    <col min="1298" max="1298" width="53.42578125" style="427" bestFit="1" customWidth="1"/>
    <col min="1299" max="1299" width="17.140625" style="427" customWidth="1"/>
    <col min="1300" max="1300" width="13.5703125" style="427" customWidth="1"/>
    <col min="1301" max="1301" width="15.7109375" style="427" customWidth="1"/>
    <col min="1302" max="1302" width="14.7109375" style="427" customWidth="1"/>
    <col min="1303" max="1303" width="16" style="427" customWidth="1"/>
    <col min="1304" max="1304" width="15.42578125" style="427" customWidth="1"/>
    <col min="1305" max="1305" width="12.85546875" style="427" customWidth="1"/>
    <col min="1306" max="1306" width="12.7109375" style="427" customWidth="1"/>
    <col min="1307" max="1307" width="6.28515625" style="427" customWidth="1"/>
    <col min="1308" max="1308" width="11.28515625" style="427" customWidth="1"/>
    <col min="1309" max="1309" width="52.42578125" style="427" customWidth="1"/>
    <col min="1310" max="1310" width="12.28515625" style="427" customWidth="1"/>
    <col min="1311" max="1311" width="13.7109375" style="427" customWidth="1"/>
    <col min="1312" max="1312" width="11" style="427" customWidth="1"/>
    <col min="1313" max="1313" width="12.5703125" style="427" customWidth="1"/>
    <col min="1314" max="1314" width="12.42578125" style="427" customWidth="1"/>
    <col min="1315" max="1315" width="17" style="427" customWidth="1"/>
    <col min="1316" max="1316" width="14.140625" style="427" customWidth="1"/>
    <col min="1317" max="1317" width="18.7109375" style="427" customWidth="1"/>
    <col min="1318" max="1552" width="9.140625" style="427"/>
    <col min="1553" max="1553" width="9.5703125" style="427" customWidth="1"/>
    <col min="1554" max="1554" width="53.42578125" style="427" bestFit="1" customWidth="1"/>
    <col min="1555" max="1555" width="17.140625" style="427" customWidth="1"/>
    <col min="1556" max="1556" width="13.5703125" style="427" customWidth="1"/>
    <col min="1557" max="1557" width="15.7109375" style="427" customWidth="1"/>
    <col min="1558" max="1558" width="14.7109375" style="427" customWidth="1"/>
    <col min="1559" max="1559" width="16" style="427" customWidth="1"/>
    <col min="1560" max="1560" width="15.42578125" style="427" customWidth="1"/>
    <col min="1561" max="1561" width="12.85546875" style="427" customWidth="1"/>
    <col min="1562" max="1562" width="12.7109375" style="427" customWidth="1"/>
    <col min="1563" max="1563" width="6.28515625" style="427" customWidth="1"/>
    <col min="1564" max="1564" width="11.28515625" style="427" customWidth="1"/>
    <col min="1565" max="1565" width="52.42578125" style="427" customWidth="1"/>
    <col min="1566" max="1566" width="12.28515625" style="427" customWidth="1"/>
    <col min="1567" max="1567" width="13.7109375" style="427" customWidth="1"/>
    <col min="1568" max="1568" width="11" style="427" customWidth="1"/>
    <col min="1569" max="1569" width="12.5703125" style="427" customWidth="1"/>
    <col min="1570" max="1570" width="12.42578125" style="427" customWidth="1"/>
    <col min="1571" max="1571" width="17" style="427" customWidth="1"/>
    <col min="1572" max="1572" width="14.140625" style="427" customWidth="1"/>
    <col min="1573" max="1573" width="18.7109375" style="427" customWidth="1"/>
    <col min="1574" max="1808" width="9.140625" style="427"/>
    <col min="1809" max="1809" width="9.5703125" style="427" customWidth="1"/>
    <col min="1810" max="1810" width="53.42578125" style="427" bestFit="1" customWidth="1"/>
    <col min="1811" max="1811" width="17.140625" style="427" customWidth="1"/>
    <col min="1812" max="1812" width="13.5703125" style="427" customWidth="1"/>
    <col min="1813" max="1813" width="15.7109375" style="427" customWidth="1"/>
    <col min="1814" max="1814" width="14.7109375" style="427" customWidth="1"/>
    <col min="1815" max="1815" width="16" style="427" customWidth="1"/>
    <col min="1816" max="1816" width="15.42578125" style="427" customWidth="1"/>
    <col min="1817" max="1817" width="12.85546875" style="427" customWidth="1"/>
    <col min="1818" max="1818" width="12.7109375" style="427" customWidth="1"/>
    <col min="1819" max="1819" width="6.28515625" style="427" customWidth="1"/>
    <col min="1820" max="1820" width="11.28515625" style="427" customWidth="1"/>
    <col min="1821" max="1821" width="52.42578125" style="427" customWidth="1"/>
    <col min="1822" max="1822" width="12.28515625" style="427" customWidth="1"/>
    <col min="1823" max="1823" width="13.7109375" style="427" customWidth="1"/>
    <col min="1824" max="1824" width="11" style="427" customWidth="1"/>
    <col min="1825" max="1825" width="12.5703125" style="427" customWidth="1"/>
    <col min="1826" max="1826" width="12.42578125" style="427" customWidth="1"/>
    <col min="1827" max="1827" width="17" style="427" customWidth="1"/>
    <col min="1828" max="1828" width="14.140625" style="427" customWidth="1"/>
    <col min="1829" max="1829" width="18.7109375" style="427" customWidth="1"/>
    <col min="1830" max="2064" width="9.140625" style="427"/>
    <col min="2065" max="2065" width="9.5703125" style="427" customWidth="1"/>
    <col min="2066" max="2066" width="53.42578125" style="427" bestFit="1" customWidth="1"/>
    <col min="2067" max="2067" width="17.140625" style="427" customWidth="1"/>
    <col min="2068" max="2068" width="13.5703125" style="427" customWidth="1"/>
    <col min="2069" max="2069" width="15.7109375" style="427" customWidth="1"/>
    <col min="2070" max="2070" width="14.7109375" style="427" customWidth="1"/>
    <col min="2071" max="2071" width="16" style="427" customWidth="1"/>
    <col min="2072" max="2072" width="15.42578125" style="427" customWidth="1"/>
    <col min="2073" max="2073" width="12.85546875" style="427" customWidth="1"/>
    <col min="2074" max="2074" width="12.7109375" style="427" customWidth="1"/>
    <col min="2075" max="2075" width="6.28515625" style="427" customWidth="1"/>
    <col min="2076" max="2076" width="11.28515625" style="427" customWidth="1"/>
    <col min="2077" max="2077" width="52.42578125" style="427" customWidth="1"/>
    <col min="2078" max="2078" width="12.28515625" style="427" customWidth="1"/>
    <col min="2079" max="2079" width="13.7109375" style="427" customWidth="1"/>
    <col min="2080" max="2080" width="11" style="427" customWidth="1"/>
    <col min="2081" max="2081" width="12.5703125" style="427" customWidth="1"/>
    <col min="2082" max="2082" width="12.42578125" style="427" customWidth="1"/>
    <col min="2083" max="2083" width="17" style="427" customWidth="1"/>
    <col min="2084" max="2084" width="14.140625" style="427" customWidth="1"/>
    <col min="2085" max="2085" width="18.7109375" style="427" customWidth="1"/>
    <col min="2086" max="2320" width="9.140625" style="427"/>
    <col min="2321" max="2321" width="9.5703125" style="427" customWidth="1"/>
    <col min="2322" max="2322" width="53.42578125" style="427" bestFit="1" customWidth="1"/>
    <col min="2323" max="2323" width="17.140625" style="427" customWidth="1"/>
    <col min="2324" max="2324" width="13.5703125" style="427" customWidth="1"/>
    <col min="2325" max="2325" width="15.7109375" style="427" customWidth="1"/>
    <col min="2326" max="2326" width="14.7109375" style="427" customWidth="1"/>
    <col min="2327" max="2327" width="16" style="427" customWidth="1"/>
    <col min="2328" max="2328" width="15.42578125" style="427" customWidth="1"/>
    <col min="2329" max="2329" width="12.85546875" style="427" customWidth="1"/>
    <col min="2330" max="2330" width="12.7109375" style="427" customWidth="1"/>
    <col min="2331" max="2331" width="6.28515625" style="427" customWidth="1"/>
    <col min="2332" max="2332" width="11.28515625" style="427" customWidth="1"/>
    <col min="2333" max="2333" width="52.42578125" style="427" customWidth="1"/>
    <col min="2334" max="2334" width="12.28515625" style="427" customWidth="1"/>
    <col min="2335" max="2335" width="13.7109375" style="427" customWidth="1"/>
    <col min="2336" max="2336" width="11" style="427" customWidth="1"/>
    <col min="2337" max="2337" width="12.5703125" style="427" customWidth="1"/>
    <col min="2338" max="2338" width="12.42578125" style="427" customWidth="1"/>
    <col min="2339" max="2339" width="17" style="427" customWidth="1"/>
    <col min="2340" max="2340" width="14.140625" style="427" customWidth="1"/>
    <col min="2341" max="2341" width="18.7109375" style="427" customWidth="1"/>
    <col min="2342" max="2576" width="9.140625" style="427"/>
    <col min="2577" max="2577" width="9.5703125" style="427" customWidth="1"/>
    <col min="2578" max="2578" width="53.42578125" style="427" bestFit="1" customWidth="1"/>
    <col min="2579" max="2579" width="17.140625" style="427" customWidth="1"/>
    <col min="2580" max="2580" width="13.5703125" style="427" customWidth="1"/>
    <col min="2581" max="2581" width="15.7109375" style="427" customWidth="1"/>
    <col min="2582" max="2582" width="14.7109375" style="427" customWidth="1"/>
    <col min="2583" max="2583" width="16" style="427" customWidth="1"/>
    <col min="2584" max="2584" width="15.42578125" style="427" customWidth="1"/>
    <col min="2585" max="2585" width="12.85546875" style="427" customWidth="1"/>
    <col min="2586" max="2586" width="12.7109375" style="427" customWidth="1"/>
    <col min="2587" max="2587" width="6.28515625" style="427" customWidth="1"/>
    <col min="2588" max="2588" width="11.28515625" style="427" customWidth="1"/>
    <col min="2589" max="2589" width="52.42578125" style="427" customWidth="1"/>
    <col min="2590" max="2590" width="12.28515625" style="427" customWidth="1"/>
    <col min="2591" max="2591" width="13.7109375" style="427" customWidth="1"/>
    <col min="2592" max="2592" width="11" style="427" customWidth="1"/>
    <col min="2593" max="2593" width="12.5703125" style="427" customWidth="1"/>
    <col min="2594" max="2594" width="12.42578125" style="427" customWidth="1"/>
    <col min="2595" max="2595" width="17" style="427" customWidth="1"/>
    <col min="2596" max="2596" width="14.140625" style="427" customWidth="1"/>
    <col min="2597" max="2597" width="18.7109375" style="427" customWidth="1"/>
    <col min="2598" max="2832" width="9.140625" style="427"/>
    <col min="2833" max="2833" width="9.5703125" style="427" customWidth="1"/>
    <col min="2834" max="2834" width="53.42578125" style="427" bestFit="1" customWidth="1"/>
    <col min="2835" max="2835" width="17.140625" style="427" customWidth="1"/>
    <col min="2836" max="2836" width="13.5703125" style="427" customWidth="1"/>
    <col min="2837" max="2837" width="15.7109375" style="427" customWidth="1"/>
    <col min="2838" max="2838" width="14.7109375" style="427" customWidth="1"/>
    <col min="2839" max="2839" width="16" style="427" customWidth="1"/>
    <col min="2840" max="2840" width="15.42578125" style="427" customWidth="1"/>
    <col min="2841" max="2841" width="12.85546875" style="427" customWidth="1"/>
    <col min="2842" max="2842" width="12.7109375" style="427" customWidth="1"/>
    <col min="2843" max="2843" width="6.28515625" style="427" customWidth="1"/>
    <col min="2844" max="2844" width="11.28515625" style="427" customWidth="1"/>
    <col min="2845" max="2845" width="52.42578125" style="427" customWidth="1"/>
    <col min="2846" max="2846" width="12.28515625" style="427" customWidth="1"/>
    <col min="2847" max="2847" width="13.7109375" style="427" customWidth="1"/>
    <col min="2848" max="2848" width="11" style="427" customWidth="1"/>
    <col min="2849" max="2849" width="12.5703125" style="427" customWidth="1"/>
    <col min="2850" max="2850" width="12.42578125" style="427" customWidth="1"/>
    <col min="2851" max="2851" width="17" style="427" customWidth="1"/>
    <col min="2852" max="2852" width="14.140625" style="427" customWidth="1"/>
    <col min="2853" max="2853" width="18.7109375" style="427" customWidth="1"/>
    <col min="2854" max="3088" width="9.140625" style="427"/>
    <col min="3089" max="3089" width="9.5703125" style="427" customWidth="1"/>
    <col min="3090" max="3090" width="53.42578125" style="427" bestFit="1" customWidth="1"/>
    <col min="3091" max="3091" width="17.140625" style="427" customWidth="1"/>
    <col min="3092" max="3092" width="13.5703125" style="427" customWidth="1"/>
    <col min="3093" max="3093" width="15.7109375" style="427" customWidth="1"/>
    <col min="3094" max="3094" width="14.7109375" style="427" customWidth="1"/>
    <col min="3095" max="3095" width="16" style="427" customWidth="1"/>
    <col min="3096" max="3096" width="15.42578125" style="427" customWidth="1"/>
    <col min="3097" max="3097" width="12.85546875" style="427" customWidth="1"/>
    <col min="3098" max="3098" width="12.7109375" style="427" customWidth="1"/>
    <col min="3099" max="3099" width="6.28515625" style="427" customWidth="1"/>
    <col min="3100" max="3100" width="11.28515625" style="427" customWidth="1"/>
    <col min="3101" max="3101" width="52.42578125" style="427" customWidth="1"/>
    <col min="3102" max="3102" width="12.28515625" style="427" customWidth="1"/>
    <col min="3103" max="3103" width="13.7109375" style="427" customWidth="1"/>
    <col min="3104" max="3104" width="11" style="427" customWidth="1"/>
    <col min="3105" max="3105" width="12.5703125" style="427" customWidth="1"/>
    <col min="3106" max="3106" width="12.42578125" style="427" customWidth="1"/>
    <col min="3107" max="3107" width="17" style="427" customWidth="1"/>
    <col min="3108" max="3108" width="14.140625" style="427" customWidth="1"/>
    <col min="3109" max="3109" width="18.7109375" style="427" customWidth="1"/>
    <col min="3110" max="3344" width="9.140625" style="427"/>
    <col min="3345" max="3345" width="9.5703125" style="427" customWidth="1"/>
    <col min="3346" max="3346" width="53.42578125" style="427" bestFit="1" customWidth="1"/>
    <col min="3347" max="3347" width="17.140625" style="427" customWidth="1"/>
    <col min="3348" max="3348" width="13.5703125" style="427" customWidth="1"/>
    <col min="3349" max="3349" width="15.7109375" style="427" customWidth="1"/>
    <col min="3350" max="3350" width="14.7109375" style="427" customWidth="1"/>
    <col min="3351" max="3351" width="16" style="427" customWidth="1"/>
    <col min="3352" max="3352" width="15.42578125" style="427" customWidth="1"/>
    <col min="3353" max="3353" width="12.85546875" style="427" customWidth="1"/>
    <col min="3354" max="3354" width="12.7109375" style="427" customWidth="1"/>
    <col min="3355" max="3355" width="6.28515625" style="427" customWidth="1"/>
    <col min="3356" max="3356" width="11.28515625" style="427" customWidth="1"/>
    <col min="3357" max="3357" width="52.42578125" style="427" customWidth="1"/>
    <col min="3358" max="3358" width="12.28515625" style="427" customWidth="1"/>
    <col min="3359" max="3359" width="13.7109375" style="427" customWidth="1"/>
    <col min="3360" max="3360" width="11" style="427" customWidth="1"/>
    <col min="3361" max="3361" width="12.5703125" style="427" customWidth="1"/>
    <col min="3362" max="3362" width="12.42578125" style="427" customWidth="1"/>
    <col min="3363" max="3363" width="17" style="427" customWidth="1"/>
    <col min="3364" max="3364" width="14.140625" style="427" customWidth="1"/>
    <col min="3365" max="3365" width="18.7109375" style="427" customWidth="1"/>
    <col min="3366" max="3600" width="9.140625" style="427"/>
    <col min="3601" max="3601" width="9.5703125" style="427" customWidth="1"/>
    <col min="3602" max="3602" width="53.42578125" style="427" bestFit="1" customWidth="1"/>
    <col min="3603" max="3603" width="17.140625" style="427" customWidth="1"/>
    <col min="3604" max="3604" width="13.5703125" style="427" customWidth="1"/>
    <col min="3605" max="3605" width="15.7109375" style="427" customWidth="1"/>
    <col min="3606" max="3606" width="14.7109375" style="427" customWidth="1"/>
    <col min="3607" max="3607" width="16" style="427" customWidth="1"/>
    <col min="3608" max="3608" width="15.42578125" style="427" customWidth="1"/>
    <col min="3609" max="3609" width="12.85546875" style="427" customWidth="1"/>
    <col min="3610" max="3610" width="12.7109375" style="427" customWidth="1"/>
    <col min="3611" max="3611" width="6.28515625" style="427" customWidth="1"/>
    <col min="3612" max="3612" width="11.28515625" style="427" customWidth="1"/>
    <col min="3613" max="3613" width="52.42578125" style="427" customWidth="1"/>
    <col min="3614" max="3614" width="12.28515625" style="427" customWidth="1"/>
    <col min="3615" max="3615" width="13.7109375" style="427" customWidth="1"/>
    <col min="3616" max="3616" width="11" style="427" customWidth="1"/>
    <col min="3617" max="3617" width="12.5703125" style="427" customWidth="1"/>
    <col min="3618" max="3618" width="12.42578125" style="427" customWidth="1"/>
    <col min="3619" max="3619" width="17" style="427" customWidth="1"/>
    <col min="3620" max="3620" width="14.140625" style="427" customWidth="1"/>
    <col min="3621" max="3621" width="18.7109375" style="427" customWidth="1"/>
    <col min="3622" max="3856" width="9.140625" style="427"/>
    <col min="3857" max="3857" width="9.5703125" style="427" customWidth="1"/>
    <col min="3858" max="3858" width="53.42578125" style="427" bestFit="1" customWidth="1"/>
    <col min="3859" max="3859" width="17.140625" style="427" customWidth="1"/>
    <col min="3860" max="3860" width="13.5703125" style="427" customWidth="1"/>
    <col min="3861" max="3861" width="15.7109375" style="427" customWidth="1"/>
    <col min="3862" max="3862" width="14.7109375" style="427" customWidth="1"/>
    <col min="3863" max="3863" width="16" style="427" customWidth="1"/>
    <col min="3864" max="3864" width="15.42578125" style="427" customWidth="1"/>
    <col min="3865" max="3865" width="12.85546875" style="427" customWidth="1"/>
    <col min="3866" max="3866" width="12.7109375" style="427" customWidth="1"/>
    <col min="3867" max="3867" width="6.28515625" style="427" customWidth="1"/>
    <col min="3868" max="3868" width="11.28515625" style="427" customWidth="1"/>
    <col min="3869" max="3869" width="52.42578125" style="427" customWidth="1"/>
    <col min="3870" max="3870" width="12.28515625" style="427" customWidth="1"/>
    <col min="3871" max="3871" width="13.7109375" style="427" customWidth="1"/>
    <col min="3872" max="3872" width="11" style="427" customWidth="1"/>
    <col min="3873" max="3873" width="12.5703125" style="427" customWidth="1"/>
    <col min="3874" max="3874" width="12.42578125" style="427" customWidth="1"/>
    <col min="3875" max="3875" width="17" style="427" customWidth="1"/>
    <col min="3876" max="3876" width="14.140625" style="427" customWidth="1"/>
    <col min="3877" max="3877" width="18.7109375" style="427" customWidth="1"/>
    <col min="3878" max="4112" width="9.140625" style="427"/>
    <col min="4113" max="4113" width="9.5703125" style="427" customWidth="1"/>
    <col min="4114" max="4114" width="53.42578125" style="427" bestFit="1" customWidth="1"/>
    <col min="4115" max="4115" width="17.140625" style="427" customWidth="1"/>
    <col min="4116" max="4116" width="13.5703125" style="427" customWidth="1"/>
    <col min="4117" max="4117" width="15.7109375" style="427" customWidth="1"/>
    <col min="4118" max="4118" width="14.7109375" style="427" customWidth="1"/>
    <col min="4119" max="4119" width="16" style="427" customWidth="1"/>
    <col min="4120" max="4120" width="15.42578125" style="427" customWidth="1"/>
    <col min="4121" max="4121" width="12.85546875" style="427" customWidth="1"/>
    <col min="4122" max="4122" width="12.7109375" style="427" customWidth="1"/>
    <col min="4123" max="4123" width="6.28515625" style="427" customWidth="1"/>
    <col min="4124" max="4124" width="11.28515625" style="427" customWidth="1"/>
    <col min="4125" max="4125" width="52.42578125" style="427" customWidth="1"/>
    <col min="4126" max="4126" width="12.28515625" style="427" customWidth="1"/>
    <col min="4127" max="4127" width="13.7109375" style="427" customWidth="1"/>
    <col min="4128" max="4128" width="11" style="427" customWidth="1"/>
    <col min="4129" max="4129" width="12.5703125" style="427" customWidth="1"/>
    <col min="4130" max="4130" width="12.42578125" style="427" customWidth="1"/>
    <col min="4131" max="4131" width="17" style="427" customWidth="1"/>
    <col min="4132" max="4132" width="14.140625" style="427" customWidth="1"/>
    <col min="4133" max="4133" width="18.7109375" style="427" customWidth="1"/>
    <col min="4134" max="4368" width="9.140625" style="427"/>
    <col min="4369" max="4369" width="9.5703125" style="427" customWidth="1"/>
    <col min="4370" max="4370" width="53.42578125" style="427" bestFit="1" customWidth="1"/>
    <col min="4371" max="4371" width="17.140625" style="427" customWidth="1"/>
    <col min="4372" max="4372" width="13.5703125" style="427" customWidth="1"/>
    <col min="4373" max="4373" width="15.7109375" style="427" customWidth="1"/>
    <col min="4374" max="4374" width="14.7109375" style="427" customWidth="1"/>
    <col min="4375" max="4375" width="16" style="427" customWidth="1"/>
    <col min="4376" max="4376" width="15.42578125" style="427" customWidth="1"/>
    <col min="4377" max="4377" width="12.85546875" style="427" customWidth="1"/>
    <col min="4378" max="4378" width="12.7109375" style="427" customWidth="1"/>
    <col min="4379" max="4379" width="6.28515625" style="427" customWidth="1"/>
    <col min="4380" max="4380" width="11.28515625" style="427" customWidth="1"/>
    <col min="4381" max="4381" width="52.42578125" style="427" customWidth="1"/>
    <col min="4382" max="4382" width="12.28515625" style="427" customWidth="1"/>
    <col min="4383" max="4383" width="13.7109375" style="427" customWidth="1"/>
    <col min="4384" max="4384" width="11" style="427" customWidth="1"/>
    <col min="4385" max="4385" width="12.5703125" style="427" customWidth="1"/>
    <col min="4386" max="4386" width="12.42578125" style="427" customWidth="1"/>
    <col min="4387" max="4387" width="17" style="427" customWidth="1"/>
    <col min="4388" max="4388" width="14.140625" style="427" customWidth="1"/>
    <col min="4389" max="4389" width="18.7109375" style="427" customWidth="1"/>
    <col min="4390" max="4624" width="9.140625" style="427"/>
    <col min="4625" max="4625" width="9.5703125" style="427" customWidth="1"/>
    <col min="4626" max="4626" width="53.42578125" style="427" bestFit="1" customWidth="1"/>
    <col min="4627" max="4627" width="17.140625" style="427" customWidth="1"/>
    <col min="4628" max="4628" width="13.5703125" style="427" customWidth="1"/>
    <col min="4629" max="4629" width="15.7109375" style="427" customWidth="1"/>
    <col min="4630" max="4630" width="14.7109375" style="427" customWidth="1"/>
    <col min="4631" max="4631" width="16" style="427" customWidth="1"/>
    <col min="4632" max="4632" width="15.42578125" style="427" customWidth="1"/>
    <col min="4633" max="4633" width="12.85546875" style="427" customWidth="1"/>
    <col min="4634" max="4634" width="12.7109375" style="427" customWidth="1"/>
    <col min="4635" max="4635" width="6.28515625" style="427" customWidth="1"/>
    <col min="4636" max="4636" width="11.28515625" style="427" customWidth="1"/>
    <col min="4637" max="4637" width="52.42578125" style="427" customWidth="1"/>
    <col min="4638" max="4638" width="12.28515625" style="427" customWidth="1"/>
    <col min="4639" max="4639" width="13.7109375" style="427" customWidth="1"/>
    <col min="4640" max="4640" width="11" style="427" customWidth="1"/>
    <col min="4641" max="4641" width="12.5703125" style="427" customWidth="1"/>
    <col min="4642" max="4642" width="12.42578125" style="427" customWidth="1"/>
    <col min="4643" max="4643" width="17" style="427" customWidth="1"/>
    <col min="4644" max="4644" width="14.140625" style="427" customWidth="1"/>
    <col min="4645" max="4645" width="18.7109375" style="427" customWidth="1"/>
    <col min="4646" max="4880" width="9.140625" style="427"/>
    <col min="4881" max="4881" width="9.5703125" style="427" customWidth="1"/>
    <col min="4882" max="4882" width="53.42578125" style="427" bestFit="1" customWidth="1"/>
    <col min="4883" max="4883" width="17.140625" style="427" customWidth="1"/>
    <col min="4884" max="4884" width="13.5703125" style="427" customWidth="1"/>
    <col min="4885" max="4885" width="15.7109375" style="427" customWidth="1"/>
    <col min="4886" max="4886" width="14.7109375" style="427" customWidth="1"/>
    <col min="4887" max="4887" width="16" style="427" customWidth="1"/>
    <col min="4888" max="4888" width="15.42578125" style="427" customWidth="1"/>
    <col min="4889" max="4889" width="12.85546875" style="427" customWidth="1"/>
    <col min="4890" max="4890" width="12.7109375" style="427" customWidth="1"/>
    <col min="4891" max="4891" width="6.28515625" style="427" customWidth="1"/>
    <col min="4892" max="4892" width="11.28515625" style="427" customWidth="1"/>
    <col min="4893" max="4893" width="52.42578125" style="427" customWidth="1"/>
    <col min="4894" max="4894" width="12.28515625" style="427" customWidth="1"/>
    <col min="4895" max="4895" width="13.7109375" style="427" customWidth="1"/>
    <col min="4896" max="4896" width="11" style="427" customWidth="1"/>
    <col min="4897" max="4897" width="12.5703125" style="427" customWidth="1"/>
    <col min="4898" max="4898" width="12.42578125" style="427" customWidth="1"/>
    <col min="4899" max="4899" width="17" style="427" customWidth="1"/>
    <col min="4900" max="4900" width="14.140625" style="427" customWidth="1"/>
    <col min="4901" max="4901" width="18.7109375" style="427" customWidth="1"/>
    <col min="4902" max="5136" width="9.140625" style="427"/>
    <col min="5137" max="5137" width="9.5703125" style="427" customWidth="1"/>
    <col min="5138" max="5138" width="53.42578125" style="427" bestFit="1" customWidth="1"/>
    <col min="5139" max="5139" width="17.140625" style="427" customWidth="1"/>
    <col min="5140" max="5140" width="13.5703125" style="427" customWidth="1"/>
    <col min="5141" max="5141" width="15.7109375" style="427" customWidth="1"/>
    <col min="5142" max="5142" width="14.7109375" style="427" customWidth="1"/>
    <col min="5143" max="5143" width="16" style="427" customWidth="1"/>
    <col min="5144" max="5144" width="15.42578125" style="427" customWidth="1"/>
    <col min="5145" max="5145" width="12.85546875" style="427" customWidth="1"/>
    <col min="5146" max="5146" width="12.7109375" style="427" customWidth="1"/>
    <col min="5147" max="5147" width="6.28515625" style="427" customWidth="1"/>
    <col min="5148" max="5148" width="11.28515625" style="427" customWidth="1"/>
    <col min="5149" max="5149" width="52.42578125" style="427" customWidth="1"/>
    <col min="5150" max="5150" width="12.28515625" style="427" customWidth="1"/>
    <col min="5151" max="5151" width="13.7109375" style="427" customWidth="1"/>
    <col min="5152" max="5152" width="11" style="427" customWidth="1"/>
    <col min="5153" max="5153" width="12.5703125" style="427" customWidth="1"/>
    <col min="5154" max="5154" width="12.42578125" style="427" customWidth="1"/>
    <col min="5155" max="5155" width="17" style="427" customWidth="1"/>
    <col min="5156" max="5156" width="14.140625" style="427" customWidth="1"/>
    <col min="5157" max="5157" width="18.7109375" style="427" customWidth="1"/>
    <col min="5158" max="5392" width="9.140625" style="427"/>
    <col min="5393" max="5393" width="9.5703125" style="427" customWidth="1"/>
    <col min="5394" max="5394" width="53.42578125" style="427" bestFit="1" customWidth="1"/>
    <col min="5395" max="5395" width="17.140625" style="427" customWidth="1"/>
    <col min="5396" max="5396" width="13.5703125" style="427" customWidth="1"/>
    <col min="5397" max="5397" width="15.7109375" style="427" customWidth="1"/>
    <col min="5398" max="5398" width="14.7109375" style="427" customWidth="1"/>
    <col min="5399" max="5399" width="16" style="427" customWidth="1"/>
    <col min="5400" max="5400" width="15.42578125" style="427" customWidth="1"/>
    <col min="5401" max="5401" width="12.85546875" style="427" customWidth="1"/>
    <col min="5402" max="5402" width="12.7109375" style="427" customWidth="1"/>
    <col min="5403" max="5403" width="6.28515625" style="427" customWidth="1"/>
    <col min="5404" max="5404" width="11.28515625" style="427" customWidth="1"/>
    <col min="5405" max="5405" width="52.42578125" style="427" customWidth="1"/>
    <col min="5406" max="5406" width="12.28515625" style="427" customWidth="1"/>
    <col min="5407" max="5407" width="13.7109375" style="427" customWidth="1"/>
    <col min="5408" max="5408" width="11" style="427" customWidth="1"/>
    <col min="5409" max="5409" width="12.5703125" style="427" customWidth="1"/>
    <col min="5410" max="5410" width="12.42578125" style="427" customWidth="1"/>
    <col min="5411" max="5411" width="17" style="427" customWidth="1"/>
    <col min="5412" max="5412" width="14.140625" style="427" customWidth="1"/>
    <col min="5413" max="5413" width="18.7109375" style="427" customWidth="1"/>
    <col min="5414" max="5648" width="9.140625" style="427"/>
    <col min="5649" max="5649" width="9.5703125" style="427" customWidth="1"/>
    <col min="5650" max="5650" width="53.42578125" style="427" bestFit="1" customWidth="1"/>
    <col min="5651" max="5651" width="17.140625" style="427" customWidth="1"/>
    <col min="5652" max="5652" width="13.5703125" style="427" customWidth="1"/>
    <col min="5653" max="5653" width="15.7109375" style="427" customWidth="1"/>
    <col min="5654" max="5654" width="14.7109375" style="427" customWidth="1"/>
    <col min="5655" max="5655" width="16" style="427" customWidth="1"/>
    <col min="5656" max="5656" width="15.42578125" style="427" customWidth="1"/>
    <col min="5657" max="5657" width="12.85546875" style="427" customWidth="1"/>
    <col min="5658" max="5658" width="12.7109375" style="427" customWidth="1"/>
    <col min="5659" max="5659" width="6.28515625" style="427" customWidth="1"/>
    <col min="5660" max="5660" width="11.28515625" style="427" customWidth="1"/>
    <col min="5661" max="5661" width="52.42578125" style="427" customWidth="1"/>
    <col min="5662" max="5662" width="12.28515625" style="427" customWidth="1"/>
    <col min="5663" max="5663" width="13.7109375" style="427" customWidth="1"/>
    <col min="5664" max="5664" width="11" style="427" customWidth="1"/>
    <col min="5665" max="5665" width="12.5703125" style="427" customWidth="1"/>
    <col min="5666" max="5666" width="12.42578125" style="427" customWidth="1"/>
    <col min="5667" max="5667" width="17" style="427" customWidth="1"/>
    <col min="5668" max="5668" width="14.140625" style="427" customWidth="1"/>
    <col min="5669" max="5669" width="18.7109375" style="427" customWidth="1"/>
    <col min="5670" max="5904" width="9.140625" style="427"/>
    <col min="5905" max="5905" width="9.5703125" style="427" customWidth="1"/>
    <col min="5906" max="5906" width="53.42578125" style="427" bestFit="1" customWidth="1"/>
    <col min="5907" max="5907" width="17.140625" style="427" customWidth="1"/>
    <col min="5908" max="5908" width="13.5703125" style="427" customWidth="1"/>
    <col min="5909" max="5909" width="15.7109375" style="427" customWidth="1"/>
    <col min="5910" max="5910" width="14.7109375" style="427" customWidth="1"/>
    <col min="5911" max="5911" width="16" style="427" customWidth="1"/>
    <col min="5912" max="5912" width="15.42578125" style="427" customWidth="1"/>
    <col min="5913" max="5913" width="12.85546875" style="427" customWidth="1"/>
    <col min="5914" max="5914" width="12.7109375" style="427" customWidth="1"/>
    <col min="5915" max="5915" width="6.28515625" style="427" customWidth="1"/>
    <col min="5916" max="5916" width="11.28515625" style="427" customWidth="1"/>
    <col min="5917" max="5917" width="52.42578125" style="427" customWidth="1"/>
    <col min="5918" max="5918" width="12.28515625" style="427" customWidth="1"/>
    <col min="5919" max="5919" width="13.7109375" style="427" customWidth="1"/>
    <col min="5920" max="5920" width="11" style="427" customWidth="1"/>
    <col min="5921" max="5921" width="12.5703125" style="427" customWidth="1"/>
    <col min="5922" max="5922" width="12.42578125" style="427" customWidth="1"/>
    <col min="5923" max="5923" width="17" style="427" customWidth="1"/>
    <col min="5924" max="5924" width="14.140625" style="427" customWidth="1"/>
    <col min="5925" max="5925" width="18.7109375" style="427" customWidth="1"/>
    <col min="5926" max="6160" width="9.140625" style="427"/>
    <col min="6161" max="6161" width="9.5703125" style="427" customWidth="1"/>
    <col min="6162" max="6162" width="53.42578125" style="427" bestFit="1" customWidth="1"/>
    <col min="6163" max="6163" width="17.140625" style="427" customWidth="1"/>
    <col min="6164" max="6164" width="13.5703125" style="427" customWidth="1"/>
    <col min="6165" max="6165" width="15.7109375" style="427" customWidth="1"/>
    <col min="6166" max="6166" width="14.7109375" style="427" customWidth="1"/>
    <col min="6167" max="6167" width="16" style="427" customWidth="1"/>
    <col min="6168" max="6168" width="15.42578125" style="427" customWidth="1"/>
    <col min="6169" max="6169" width="12.85546875" style="427" customWidth="1"/>
    <col min="6170" max="6170" width="12.7109375" style="427" customWidth="1"/>
    <col min="6171" max="6171" width="6.28515625" style="427" customWidth="1"/>
    <col min="6172" max="6172" width="11.28515625" style="427" customWidth="1"/>
    <col min="6173" max="6173" width="52.42578125" style="427" customWidth="1"/>
    <col min="6174" max="6174" width="12.28515625" style="427" customWidth="1"/>
    <col min="6175" max="6175" width="13.7109375" style="427" customWidth="1"/>
    <col min="6176" max="6176" width="11" style="427" customWidth="1"/>
    <col min="6177" max="6177" width="12.5703125" style="427" customWidth="1"/>
    <col min="6178" max="6178" width="12.42578125" style="427" customWidth="1"/>
    <col min="6179" max="6179" width="17" style="427" customWidth="1"/>
    <col min="6180" max="6180" width="14.140625" style="427" customWidth="1"/>
    <col min="6181" max="6181" width="18.7109375" style="427" customWidth="1"/>
    <col min="6182" max="6416" width="9.140625" style="427"/>
    <col min="6417" max="6417" width="9.5703125" style="427" customWidth="1"/>
    <col min="6418" max="6418" width="53.42578125" style="427" bestFit="1" customWidth="1"/>
    <col min="6419" max="6419" width="17.140625" style="427" customWidth="1"/>
    <col min="6420" max="6420" width="13.5703125" style="427" customWidth="1"/>
    <col min="6421" max="6421" width="15.7109375" style="427" customWidth="1"/>
    <col min="6422" max="6422" width="14.7109375" style="427" customWidth="1"/>
    <col min="6423" max="6423" width="16" style="427" customWidth="1"/>
    <col min="6424" max="6424" width="15.42578125" style="427" customWidth="1"/>
    <col min="6425" max="6425" width="12.85546875" style="427" customWidth="1"/>
    <col min="6426" max="6426" width="12.7109375" style="427" customWidth="1"/>
    <col min="6427" max="6427" width="6.28515625" style="427" customWidth="1"/>
    <col min="6428" max="6428" width="11.28515625" style="427" customWidth="1"/>
    <col min="6429" max="6429" width="52.42578125" style="427" customWidth="1"/>
    <col min="6430" max="6430" width="12.28515625" style="427" customWidth="1"/>
    <col min="6431" max="6431" width="13.7109375" style="427" customWidth="1"/>
    <col min="6432" max="6432" width="11" style="427" customWidth="1"/>
    <col min="6433" max="6433" width="12.5703125" style="427" customWidth="1"/>
    <col min="6434" max="6434" width="12.42578125" style="427" customWidth="1"/>
    <col min="6435" max="6435" width="17" style="427" customWidth="1"/>
    <col min="6436" max="6436" width="14.140625" style="427" customWidth="1"/>
    <col min="6437" max="6437" width="18.7109375" style="427" customWidth="1"/>
    <col min="6438" max="6672" width="9.140625" style="427"/>
    <col min="6673" max="6673" width="9.5703125" style="427" customWidth="1"/>
    <col min="6674" max="6674" width="53.42578125" style="427" bestFit="1" customWidth="1"/>
    <col min="6675" max="6675" width="17.140625" style="427" customWidth="1"/>
    <col min="6676" max="6676" width="13.5703125" style="427" customWidth="1"/>
    <col min="6677" max="6677" width="15.7109375" style="427" customWidth="1"/>
    <col min="6678" max="6678" width="14.7109375" style="427" customWidth="1"/>
    <col min="6679" max="6679" width="16" style="427" customWidth="1"/>
    <col min="6680" max="6680" width="15.42578125" style="427" customWidth="1"/>
    <col min="6681" max="6681" width="12.85546875" style="427" customWidth="1"/>
    <col min="6682" max="6682" width="12.7109375" style="427" customWidth="1"/>
    <col min="6683" max="6683" width="6.28515625" style="427" customWidth="1"/>
    <col min="6684" max="6684" width="11.28515625" style="427" customWidth="1"/>
    <col min="6685" max="6685" width="52.42578125" style="427" customWidth="1"/>
    <col min="6686" max="6686" width="12.28515625" style="427" customWidth="1"/>
    <col min="6687" max="6687" width="13.7109375" style="427" customWidth="1"/>
    <col min="6688" max="6688" width="11" style="427" customWidth="1"/>
    <col min="6689" max="6689" width="12.5703125" style="427" customWidth="1"/>
    <col min="6690" max="6690" width="12.42578125" style="427" customWidth="1"/>
    <col min="6691" max="6691" width="17" style="427" customWidth="1"/>
    <col min="6692" max="6692" width="14.140625" style="427" customWidth="1"/>
    <col min="6693" max="6693" width="18.7109375" style="427" customWidth="1"/>
    <col min="6694" max="6928" width="9.140625" style="427"/>
    <col min="6929" max="6929" width="9.5703125" style="427" customWidth="1"/>
    <col min="6930" max="6930" width="53.42578125" style="427" bestFit="1" customWidth="1"/>
    <col min="6931" max="6931" width="17.140625" style="427" customWidth="1"/>
    <col min="6932" max="6932" width="13.5703125" style="427" customWidth="1"/>
    <col min="6933" max="6933" width="15.7109375" style="427" customWidth="1"/>
    <col min="6934" max="6934" width="14.7109375" style="427" customWidth="1"/>
    <col min="6935" max="6935" width="16" style="427" customWidth="1"/>
    <col min="6936" max="6936" width="15.42578125" style="427" customWidth="1"/>
    <col min="6937" max="6937" width="12.85546875" style="427" customWidth="1"/>
    <col min="6938" max="6938" width="12.7109375" style="427" customWidth="1"/>
    <col min="6939" max="6939" width="6.28515625" style="427" customWidth="1"/>
    <col min="6940" max="6940" width="11.28515625" style="427" customWidth="1"/>
    <col min="6941" max="6941" width="52.42578125" style="427" customWidth="1"/>
    <col min="6942" max="6942" width="12.28515625" style="427" customWidth="1"/>
    <col min="6943" max="6943" width="13.7109375" style="427" customWidth="1"/>
    <col min="6944" max="6944" width="11" style="427" customWidth="1"/>
    <col min="6945" max="6945" width="12.5703125" style="427" customWidth="1"/>
    <col min="6946" max="6946" width="12.42578125" style="427" customWidth="1"/>
    <col min="6947" max="6947" width="17" style="427" customWidth="1"/>
    <col min="6948" max="6948" width="14.140625" style="427" customWidth="1"/>
    <col min="6949" max="6949" width="18.7109375" style="427" customWidth="1"/>
    <col min="6950" max="7184" width="9.140625" style="427"/>
    <col min="7185" max="7185" width="9.5703125" style="427" customWidth="1"/>
    <col min="7186" max="7186" width="53.42578125" style="427" bestFit="1" customWidth="1"/>
    <col min="7187" max="7187" width="17.140625" style="427" customWidth="1"/>
    <col min="7188" max="7188" width="13.5703125" style="427" customWidth="1"/>
    <col min="7189" max="7189" width="15.7109375" style="427" customWidth="1"/>
    <col min="7190" max="7190" width="14.7109375" style="427" customWidth="1"/>
    <col min="7191" max="7191" width="16" style="427" customWidth="1"/>
    <col min="7192" max="7192" width="15.42578125" style="427" customWidth="1"/>
    <col min="7193" max="7193" width="12.85546875" style="427" customWidth="1"/>
    <col min="7194" max="7194" width="12.7109375" style="427" customWidth="1"/>
    <col min="7195" max="7195" width="6.28515625" style="427" customWidth="1"/>
    <col min="7196" max="7196" width="11.28515625" style="427" customWidth="1"/>
    <col min="7197" max="7197" width="52.42578125" style="427" customWidth="1"/>
    <col min="7198" max="7198" width="12.28515625" style="427" customWidth="1"/>
    <col min="7199" max="7199" width="13.7109375" style="427" customWidth="1"/>
    <col min="7200" max="7200" width="11" style="427" customWidth="1"/>
    <col min="7201" max="7201" width="12.5703125" style="427" customWidth="1"/>
    <col min="7202" max="7202" width="12.42578125" style="427" customWidth="1"/>
    <col min="7203" max="7203" width="17" style="427" customWidth="1"/>
    <col min="7204" max="7204" width="14.140625" style="427" customWidth="1"/>
    <col min="7205" max="7205" width="18.7109375" style="427" customWidth="1"/>
    <col min="7206" max="7440" width="9.140625" style="427"/>
    <col min="7441" max="7441" width="9.5703125" style="427" customWidth="1"/>
    <col min="7442" max="7442" width="53.42578125" style="427" bestFit="1" customWidth="1"/>
    <col min="7443" max="7443" width="17.140625" style="427" customWidth="1"/>
    <col min="7444" max="7444" width="13.5703125" style="427" customWidth="1"/>
    <col min="7445" max="7445" width="15.7109375" style="427" customWidth="1"/>
    <col min="7446" max="7446" width="14.7109375" style="427" customWidth="1"/>
    <col min="7447" max="7447" width="16" style="427" customWidth="1"/>
    <col min="7448" max="7448" width="15.42578125" style="427" customWidth="1"/>
    <col min="7449" max="7449" width="12.85546875" style="427" customWidth="1"/>
    <col min="7450" max="7450" width="12.7109375" style="427" customWidth="1"/>
    <col min="7451" max="7451" width="6.28515625" style="427" customWidth="1"/>
    <col min="7452" max="7452" width="11.28515625" style="427" customWidth="1"/>
    <col min="7453" max="7453" width="52.42578125" style="427" customWidth="1"/>
    <col min="7454" max="7454" width="12.28515625" style="427" customWidth="1"/>
    <col min="7455" max="7455" width="13.7109375" style="427" customWidth="1"/>
    <col min="7456" max="7456" width="11" style="427" customWidth="1"/>
    <col min="7457" max="7457" width="12.5703125" style="427" customWidth="1"/>
    <col min="7458" max="7458" width="12.42578125" style="427" customWidth="1"/>
    <col min="7459" max="7459" width="17" style="427" customWidth="1"/>
    <col min="7460" max="7460" width="14.140625" style="427" customWidth="1"/>
    <col min="7461" max="7461" width="18.7109375" style="427" customWidth="1"/>
    <col min="7462" max="7696" width="9.140625" style="427"/>
    <col min="7697" max="7697" width="9.5703125" style="427" customWidth="1"/>
    <col min="7698" max="7698" width="53.42578125" style="427" bestFit="1" customWidth="1"/>
    <col min="7699" max="7699" width="17.140625" style="427" customWidth="1"/>
    <col min="7700" max="7700" width="13.5703125" style="427" customWidth="1"/>
    <col min="7701" max="7701" width="15.7109375" style="427" customWidth="1"/>
    <col min="7702" max="7702" width="14.7109375" style="427" customWidth="1"/>
    <col min="7703" max="7703" width="16" style="427" customWidth="1"/>
    <col min="7704" max="7704" width="15.42578125" style="427" customWidth="1"/>
    <col min="7705" max="7705" width="12.85546875" style="427" customWidth="1"/>
    <col min="7706" max="7706" width="12.7109375" style="427" customWidth="1"/>
    <col min="7707" max="7707" width="6.28515625" style="427" customWidth="1"/>
    <col min="7708" max="7708" width="11.28515625" style="427" customWidth="1"/>
    <col min="7709" max="7709" width="52.42578125" style="427" customWidth="1"/>
    <col min="7710" max="7710" width="12.28515625" style="427" customWidth="1"/>
    <col min="7711" max="7711" width="13.7109375" style="427" customWidth="1"/>
    <col min="7712" max="7712" width="11" style="427" customWidth="1"/>
    <col min="7713" max="7713" width="12.5703125" style="427" customWidth="1"/>
    <col min="7714" max="7714" width="12.42578125" style="427" customWidth="1"/>
    <col min="7715" max="7715" width="17" style="427" customWidth="1"/>
    <col min="7716" max="7716" width="14.140625" style="427" customWidth="1"/>
    <col min="7717" max="7717" width="18.7109375" style="427" customWidth="1"/>
    <col min="7718" max="7952" width="9.140625" style="427"/>
    <col min="7953" max="7953" width="9.5703125" style="427" customWidth="1"/>
    <col min="7954" max="7954" width="53.42578125" style="427" bestFit="1" customWidth="1"/>
    <col min="7955" max="7955" width="17.140625" style="427" customWidth="1"/>
    <col min="7956" max="7956" width="13.5703125" style="427" customWidth="1"/>
    <col min="7957" max="7957" width="15.7109375" style="427" customWidth="1"/>
    <col min="7958" max="7958" width="14.7109375" style="427" customWidth="1"/>
    <col min="7959" max="7959" width="16" style="427" customWidth="1"/>
    <col min="7960" max="7960" width="15.42578125" style="427" customWidth="1"/>
    <col min="7961" max="7961" width="12.85546875" style="427" customWidth="1"/>
    <col min="7962" max="7962" width="12.7109375" style="427" customWidth="1"/>
    <col min="7963" max="7963" width="6.28515625" style="427" customWidth="1"/>
    <col min="7964" max="7964" width="11.28515625" style="427" customWidth="1"/>
    <col min="7965" max="7965" width="52.42578125" style="427" customWidth="1"/>
    <col min="7966" max="7966" width="12.28515625" style="427" customWidth="1"/>
    <col min="7967" max="7967" width="13.7109375" style="427" customWidth="1"/>
    <col min="7968" max="7968" width="11" style="427" customWidth="1"/>
    <col min="7969" max="7969" width="12.5703125" style="427" customWidth="1"/>
    <col min="7970" max="7970" width="12.42578125" style="427" customWidth="1"/>
    <col min="7971" max="7971" width="17" style="427" customWidth="1"/>
    <col min="7972" max="7972" width="14.140625" style="427" customWidth="1"/>
    <col min="7973" max="7973" width="18.7109375" style="427" customWidth="1"/>
    <col min="7974" max="8208" width="9.140625" style="427"/>
    <col min="8209" max="8209" width="9.5703125" style="427" customWidth="1"/>
    <col min="8210" max="8210" width="53.42578125" style="427" bestFit="1" customWidth="1"/>
    <col min="8211" max="8211" width="17.140625" style="427" customWidth="1"/>
    <col min="8212" max="8212" width="13.5703125" style="427" customWidth="1"/>
    <col min="8213" max="8213" width="15.7109375" style="427" customWidth="1"/>
    <col min="8214" max="8214" width="14.7109375" style="427" customWidth="1"/>
    <col min="8215" max="8215" width="16" style="427" customWidth="1"/>
    <col min="8216" max="8216" width="15.42578125" style="427" customWidth="1"/>
    <col min="8217" max="8217" width="12.85546875" style="427" customWidth="1"/>
    <col min="8218" max="8218" width="12.7109375" style="427" customWidth="1"/>
    <col min="8219" max="8219" width="6.28515625" style="427" customWidth="1"/>
    <col min="8220" max="8220" width="11.28515625" style="427" customWidth="1"/>
    <col min="8221" max="8221" width="52.42578125" style="427" customWidth="1"/>
    <col min="8222" max="8222" width="12.28515625" style="427" customWidth="1"/>
    <col min="8223" max="8223" width="13.7109375" style="427" customWidth="1"/>
    <col min="8224" max="8224" width="11" style="427" customWidth="1"/>
    <col min="8225" max="8225" width="12.5703125" style="427" customWidth="1"/>
    <col min="8226" max="8226" width="12.42578125" style="427" customWidth="1"/>
    <col min="8227" max="8227" width="17" style="427" customWidth="1"/>
    <col min="8228" max="8228" width="14.140625" style="427" customWidth="1"/>
    <col min="8229" max="8229" width="18.7109375" style="427" customWidth="1"/>
    <col min="8230" max="8464" width="9.140625" style="427"/>
    <col min="8465" max="8465" width="9.5703125" style="427" customWidth="1"/>
    <col min="8466" max="8466" width="53.42578125" style="427" bestFit="1" customWidth="1"/>
    <col min="8467" max="8467" width="17.140625" style="427" customWidth="1"/>
    <col min="8468" max="8468" width="13.5703125" style="427" customWidth="1"/>
    <col min="8469" max="8469" width="15.7109375" style="427" customWidth="1"/>
    <col min="8470" max="8470" width="14.7109375" style="427" customWidth="1"/>
    <col min="8471" max="8471" width="16" style="427" customWidth="1"/>
    <col min="8472" max="8472" width="15.42578125" style="427" customWidth="1"/>
    <col min="8473" max="8473" width="12.85546875" style="427" customWidth="1"/>
    <col min="8474" max="8474" width="12.7109375" style="427" customWidth="1"/>
    <col min="8475" max="8475" width="6.28515625" style="427" customWidth="1"/>
    <col min="8476" max="8476" width="11.28515625" style="427" customWidth="1"/>
    <col min="8477" max="8477" width="52.42578125" style="427" customWidth="1"/>
    <col min="8478" max="8478" width="12.28515625" style="427" customWidth="1"/>
    <col min="8479" max="8479" width="13.7109375" style="427" customWidth="1"/>
    <col min="8480" max="8480" width="11" style="427" customWidth="1"/>
    <col min="8481" max="8481" width="12.5703125" style="427" customWidth="1"/>
    <col min="8482" max="8482" width="12.42578125" style="427" customWidth="1"/>
    <col min="8483" max="8483" width="17" style="427" customWidth="1"/>
    <col min="8484" max="8484" width="14.140625" style="427" customWidth="1"/>
    <col min="8485" max="8485" width="18.7109375" style="427" customWidth="1"/>
    <col min="8486" max="8720" width="9.140625" style="427"/>
    <col min="8721" max="8721" width="9.5703125" style="427" customWidth="1"/>
    <col min="8722" max="8722" width="53.42578125" style="427" bestFit="1" customWidth="1"/>
    <col min="8723" max="8723" width="17.140625" style="427" customWidth="1"/>
    <col min="8724" max="8724" width="13.5703125" style="427" customWidth="1"/>
    <col min="8725" max="8725" width="15.7109375" style="427" customWidth="1"/>
    <col min="8726" max="8726" width="14.7109375" style="427" customWidth="1"/>
    <col min="8727" max="8727" width="16" style="427" customWidth="1"/>
    <col min="8728" max="8728" width="15.42578125" style="427" customWidth="1"/>
    <col min="8729" max="8729" width="12.85546875" style="427" customWidth="1"/>
    <col min="8730" max="8730" width="12.7109375" style="427" customWidth="1"/>
    <col min="8731" max="8731" width="6.28515625" style="427" customWidth="1"/>
    <col min="8732" max="8732" width="11.28515625" style="427" customWidth="1"/>
    <col min="8733" max="8733" width="52.42578125" style="427" customWidth="1"/>
    <col min="8734" max="8734" width="12.28515625" style="427" customWidth="1"/>
    <col min="8735" max="8735" width="13.7109375" style="427" customWidth="1"/>
    <col min="8736" max="8736" width="11" style="427" customWidth="1"/>
    <col min="8737" max="8737" width="12.5703125" style="427" customWidth="1"/>
    <col min="8738" max="8738" width="12.42578125" style="427" customWidth="1"/>
    <col min="8739" max="8739" width="17" style="427" customWidth="1"/>
    <col min="8740" max="8740" width="14.140625" style="427" customWidth="1"/>
    <col min="8741" max="8741" width="18.7109375" style="427" customWidth="1"/>
    <col min="8742" max="8976" width="9.140625" style="427"/>
    <col min="8977" max="8977" width="9.5703125" style="427" customWidth="1"/>
    <col min="8978" max="8978" width="53.42578125" style="427" bestFit="1" customWidth="1"/>
    <col min="8979" max="8979" width="17.140625" style="427" customWidth="1"/>
    <col min="8980" max="8980" width="13.5703125" style="427" customWidth="1"/>
    <col min="8981" max="8981" width="15.7109375" style="427" customWidth="1"/>
    <col min="8982" max="8982" width="14.7109375" style="427" customWidth="1"/>
    <col min="8983" max="8983" width="16" style="427" customWidth="1"/>
    <col min="8984" max="8984" width="15.42578125" style="427" customWidth="1"/>
    <col min="8985" max="8985" width="12.85546875" style="427" customWidth="1"/>
    <col min="8986" max="8986" width="12.7109375" style="427" customWidth="1"/>
    <col min="8987" max="8987" width="6.28515625" style="427" customWidth="1"/>
    <col min="8988" max="8988" width="11.28515625" style="427" customWidth="1"/>
    <col min="8989" max="8989" width="52.42578125" style="427" customWidth="1"/>
    <col min="8990" max="8990" width="12.28515625" style="427" customWidth="1"/>
    <col min="8991" max="8991" width="13.7109375" style="427" customWidth="1"/>
    <col min="8992" max="8992" width="11" style="427" customWidth="1"/>
    <col min="8993" max="8993" width="12.5703125" style="427" customWidth="1"/>
    <col min="8994" max="8994" width="12.42578125" style="427" customWidth="1"/>
    <col min="8995" max="8995" width="17" style="427" customWidth="1"/>
    <col min="8996" max="8996" width="14.140625" style="427" customWidth="1"/>
    <col min="8997" max="8997" width="18.7109375" style="427" customWidth="1"/>
    <col min="8998" max="9232" width="9.140625" style="427"/>
    <col min="9233" max="9233" width="9.5703125" style="427" customWidth="1"/>
    <col min="9234" max="9234" width="53.42578125" style="427" bestFit="1" customWidth="1"/>
    <col min="9235" max="9235" width="17.140625" style="427" customWidth="1"/>
    <col min="9236" max="9236" width="13.5703125" style="427" customWidth="1"/>
    <col min="9237" max="9237" width="15.7109375" style="427" customWidth="1"/>
    <col min="9238" max="9238" width="14.7109375" style="427" customWidth="1"/>
    <col min="9239" max="9239" width="16" style="427" customWidth="1"/>
    <col min="9240" max="9240" width="15.42578125" style="427" customWidth="1"/>
    <col min="9241" max="9241" width="12.85546875" style="427" customWidth="1"/>
    <col min="9242" max="9242" width="12.7109375" style="427" customWidth="1"/>
    <col min="9243" max="9243" width="6.28515625" style="427" customWidth="1"/>
    <col min="9244" max="9244" width="11.28515625" style="427" customWidth="1"/>
    <col min="9245" max="9245" width="52.42578125" style="427" customWidth="1"/>
    <col min="9246" max="9246" width="12.28515625" style="427" customWidth="1"/>
    <col min="9247" max="9247" width="13.7109375" style="427" customWidth="1"/>
    <col min="9248" max="9248" width="11" style="427" customWidth="1"/>
    <col min="9249" max="9249" width="12.5703125" style="427" customWidth="1"/>
    <col min="9250" max="9250" width="12.42578125" style="427" customWidth="1"/>
    <col min="9251" max="9251" width="17" style="427" customWidth="1"/>
    <col min="9252" max="9252" width="14.140625" style="427" customWidth="1"/>
    <col min="9253" max="9253" width="18.7109375" style="427" customWidth="1"/>
    <col min="9254" max="9488" width="9.140625" style="427"/>
    <col min="9489" max="9489" width="9.5703125" style="427" customWidth="1"/>
    <col min="9490" max="9490" width="53.42578125" style="427" bestFit="1" customWidth="1"/>
    <col min="9491" max="9491" width="17.140625" style="427" customWidth="1"/>
    <col min="9492" max="9492" width="13.5703125" style="427" customWidth="1"/>
    <col min="9493" max="9493" width="15.7109375" style="427" customWidth="1"/>
    <col min="9494" max="9494" width="14.7109375" style="427" customWidth="1"/>
    <col min="9495" max="9495" width="16" style="427" customWidth="1"/>
    <col min="9496" max="9496" width="15.42578125" style="427" customWidth="1"/>
    <col min="9497" max="9497" width="12.85546875" style="427" customWidth="1"/>
    <col min="9498" max="9498" width="12.7109375" style="427" customWidth="1"/>
    <col min="9499" max="9499" width="6.28515625" style="427" customWidth="1"/>
    <col min="9500" max="9500" width="11.28515625" style="427" customWidth="1"/>
    <col min="9501" max="9501" width="52.42578125" style="427" customWidth="1"/>
    <col min="9502" max="9502" width="12.28515625" style="427" customWidth="1"/>
    <col min="9503" max="9503" width="13.7109375" style="427" customWidth="1"/>
    <col min="9504" max="9504" width="11" style="427" customWidth="1"/>
    <col min="9505" max="9505" width="12.5703125" style="427" customWidth="1"/>
    <col min="9506" max="9506" width="12.42578125" style="427" customWidth="1"/>
    <col min="9507" max="9507" width="17" style="427" customWidth="1"/>
    <col min="9508" max="9508" width="14.140625" style="427" customWidth="1"/>
    <col min="9509" max="9509" width="18.7109375" style="427" customWidth="1"/>
    <col min="9510" max="9744" width="9.140625" style="427"/>
    <col min="9745" max="9745" width="9.5703125" style="427" customWidth="1"/>
    <col min="9746" max="9746" width="53.42578125" style="427" bestFit="1" customWidth="1"/>
    <col min="9747" max="9747" width="17.140625" style="427" customWidth="1"/>
    <col min="9748" max="9748" width="13.5703125" style="427" customWidth="1"/>
    <col min="9749" max="9749" width="15.7109375" style="427" customWidth="1"/>
    <col min="9750" max="9750" width="14.7109375" style="427" customWidth="1"/>
    <col min="9751" max="9751" width="16" style="427" customWidth="1"/>
    <col min="9752" max="9752" width="15.42578125" style="427" customWidth="1"/>
    <col min="9753" max="9753" width="12.85546875" style="427" customWidth="1"/>
    <col min="9754" max="9754" width="12.7109375" style="427" customWidth="1"/>
    <col min="9755" max="9755" width="6.28515625" style="427" customWidth="1"/>
    <col min="9756" max="9756" width="11.28515625" style="427" customWidth="1"/>
    <col min="9757" max="9757" width="52.42578125" style="427" customWidth="1"/>
    <col min="9758" max="9758" width="12.28515625" style="427" customWidth="1"/>
    <col min="9759" max="9759" width="13.7109375" style="427" customWidth="1"/>
    <col min="9760" max="9760" width="11" style="427" customWidth="1"/>
    <col min="9761" max="9761" width="12.5703125" style="427" customWidth="1"/>
    <col min="9762" max="9762" width="12.42578125" style="427" customWidth="1"/>
    <col min="9763" max="9763" width="17" style="427" customWidth="1"/>
    <col min="9764" max="9764" width="14.140625" style="427" customWidth="1"/>
    <col min="9765" max="9765" width="18.7109375" style="427" customWidth="1"/>
    <col min="9766" max="10000" width="9.140625" style="427"/>
    <col min="10001" max="10001" width="9.5703125" style="427" customWidth="1"/>
    <col min="10002" max="10002" width="53.42578125" style="427" bestFit="1" customWidth="1"/>
    <col min="10003" max="10003" width="17.140625" style="427" customWidth="1"/>
    <col min="10004" max="10004" width="13.5703125" style="427" customWidth="1"/>
    <col min="10005" max="10005" width="15.7109375" style="427" customWidth="1"/>
    <col min="10006" max="10006" width="14.7109375" style="427" customWidth="1"/>
    <col min="10007" max="10007" width="16" style="427" customWidth="1"/>
    <col min="10008" max="10008" width="15.42578125" style="427" customWidth="1"/>
    <col min="10009" max="10009" width="12.85546875" style="427" customWidth="1"/>
    <col min="10010" max="10010" width="12.7109375" style="427" customWidth="1"/>
    <col min="10011" max="10011" width="6.28515625" style="427" customWidth="1"/>
    <col min="10012" max="10012" width="11.28515625" style="427" customWidth="1"/>
    <col min="10013" max="10013" width="52.42578125" style="427" customWidth="1"/>
    <col min="10014" max="10014" width="12.28515625" style="427" customWidth="1"/>
    <col min="10015" max="10015" width="13.7109375" style="427" customWidth="1"/>
    <col min="10016" max="10016" width="11" style="427" customWidth="1"/>
    <col min="10017" max="10017" width="12.5703125" style="427" customWidth="1"/>
    <col min="10018" max="10018" width="12.42578125" style="427" customWidth="1"/>
    <col min="10019" max="10019" width="17" style="427" customWidth="1"/>
    <col min="10020" max="10020" width="14.140625" style="427" customWidth="1"/>
    <col min="10021" max="10021" width="18.7109375" style="427" customWidth="1"/>
    <col min="10022" max="10256" width="9.140625" style="427"/>
    <col min="10257" max="10257" width="9.5703125" style="427" customWidth="1"/>
    <col min="10258" max="10258" width="53.42578125" style="427" bestFit="1" customWidth="1"/>
    <col min="10259" max="10259" width="17.140625" style="427" customWidth="1"/>
    <col min="10260" max="10260" width="13.5703125" style="427" customWidth="1"/>
    <col min="10261" max="10261" width="15.7109375" style="427" customWidth="1"/>
    <col min="10262" max="10262" width="14.7109375" style="427" customWidth="1"/>
    <col min="10263" max="10263" width="16" style="427" customWidth="1"/>
    <col min="10264" max="10264" width="15.42578125" style="427" customWidth="1"/>
    <col min="10265" max="10265" width="12.85546875" style="427" customWidth="1"/>
    <col min="10266" max="10266" width="12.7109375" style="427" customWidth="1"/>
    <col min="10267" max="10267" width="6.28515625" style="427" customWidth="1"/>
    <col min="10268" max="10268" width="11.28515625" style="427" customWidth="1"/>
    <col min="10269" max="10269" width="52.42578125" style="427" customWidth="1"/>
    <col min="10270" max="10270" width="12.28515625" style="427" customWidth="1"/>
    <col min="10271" max="10271" width="13.7109375" style="427" customWidth="1"/>
    <col min="10272" max="10272" width="11" style="427" customWidth="1"/>
    <col min="10273" max="10273" width="12.5703125" style="427" customWidth="1"/>
    <col min="10274" max="10274" width="12.42578125" style="427" customWidth="1"/>
    <col min="10275" max="10275" width="17" style="427" customWidth="1"/>
    <col min="10276" max="10276" width="14.140625" style="427" customWidth="1"/>
    <col min="10277" max="10277" width="18.7109375" style="427" customWidth="1"/>
    <col min="10278" max="10512" width="9.140625" style="427"/>
    <col min="10513" max="10513" width="9.5703125" style="427" customWidth="1"/>
    <col min="10514" max="10514" width="53.42578125" style="427" bestFit="1" customWidth="1"/>
    <col min="10515" max="10515" width="17.140625" style="427" customWidth="1"/>
    <col min="10516" max="10516" width="13.5703125" style="427" customWidth="1"/>
    <col min="10517" max="10517" width="15.7109375" style="427" customWidth="1"/>
    <col min="10518" max="10518" width="14.7109375" style="427" customWidth="1"/>
    <col min="10519" max="10519" width="16" style="427" customWidth="1"/>
    <col min="10520" max="10520" width="15.42578125" style="427" customWidth="1"/>
    <col min="10521" max="10521" width="12.85546875" style="427" customWidth="1"/>
    <col min="10522" max="10522" width="12.7109375" style="427" customWidth="1"/>
    <col min="10523" max="10523" width="6.28515625" style="427" customWidth="1"/>
    <col min="10524" max="10524" width="11.28515625" style="427" customWidth="1"/>
    <col min="10525" max="10525" width="52.42578125" style="427" customWidth="1"/>
    <col min="10526" max="10526" width="12.28515625" style="427" customWidth="1"/>
    <col min="10527" max="10527" width="13.7109375" style="427" customWidth="1"/>
    <col min="10528" max="10528" width="11" style="427" customWidth="1"/>
    <col min="10529" max="10529" width="12.5703125" style="427" customWidth="1"/>
    <col min="10530" max="10530" width="12.42578125" style="427" customWidth="1"/>
    <col min="10531" max="10531" width="17" style="427" customWidth="1"/>
    <col min="10532" max="10532" width="14.140625" style="427" customWidth="1"/>
    <col min="10533" max="10533" width="18.7109375" style="427" customWidth="1"/>
    <col min="10534" max="10768" width="9.140625" style="427"/>
    <col min="10769" max="10769" width="9.5703125" style="427" customWidth="1"/>
    <col min="10770" max="10770" width="53.42578125" style="427" bestFit="1" customWidth="1"/>
    <col min="10771" max="10771" width="17.140625" style="427" customWidth="1"/>
    <col min="10772" max="10772" width="13.5703125" style="427" customWidth="1"/>
    <col min="10773" max="10773" width="15.7109375" style="427" customWidth="1"/>
    <col min="10774" max="10774" width="14.7109375" style="427" customWidth="1"/>
    <col min="10775" max="10775" width="16" style="427" customWidth="1"/>
    <col min="10776" max="10776" width="15.42578125" style="427" customWidth="1"/>
    <col min="10777" max="10777" width="12.85546875" style="427" customWidth="1"/>
    <col min="10778" max="10778" width="12.7109375" style="427" customWidth="1"/>
    <col min="10779" max="10779" width="6.28515625" style="427" customWidth="1"/>
    <col min="10780" max="10780" width="11.28515625" style="427" customWidth="1"/>
    <col min="10781" max="10781" width="52.42578125" style="427" customWidth="1"/>
    <col min="10782" max="10782" width="12.28515625" style="427" customWidth="1"/>
    <col min="10783" max="10783" width="13.7109375" style="427" customWidth="1"/>
    <col min="10784" max="10784" width="11" style="427" customWidth="1"/>
    <col min="10785" max="10785" width="12.5703125" style="427" customWidth="1"/>
    <col min="10786" max="10786" width="12.42578125" style="427" customWidth="1"/>
    <col min="10787" max="10787" width="17" style="427" customWidth="1"/>
    <col min="10788" max="10788" width="14.140625" style="427" customWidth="1"/>
    <col min="10789" max="10789" width="18.7109375" style="427" customWidth="1"/>
    <col min="10790" max="11024" width="9.140625" style="427"/>
    <col min="11025" max="11025" width="9.5703125" style="427" customWidth="1"/>
    <col min="11026" max="11026" width="53.42578125" style="427" bestFit="1" customWidth="1"/>
    <col min="11027" max="11027" width="17.140625" style="427" customWidth="1"/>
    <col min="11028" max="11028" width="13.5703125" style="427" customWidth="1"/>
    <col min="11029" max="11029" width="15.7109375" style="427" customWidth="1"/>
    <col min="11030" max="11030" width="14.7109375" style="427" customWidth="1"/>
    <col min="11031" max="11031" width="16" style="427" customWidth="1"/>
    <col min="11032" max="11032" width="15.42578125" style="427" customWidth="1"/>
    <col min="11033" max="11033" width="12.85546875" style="427" customWidth="1"/>
    <col min="11034" max="11034" width="12.7109375" style="427" customWidth="1"/>
    <col min="11035" max="11035" width="6.28515625" style="427" customWidth="1"/>
    <col min="11036" max="11036" width="11.28515625" style="427" customWidth="1"/>
    <col min="11037" max="11037" width="52.42578125" style="427" customWidth="1"/>
    <col min="11038" max="11038" width="12.28515625" style="427" customWidth="1"/>
    <col min="11039" max="11039" width="13.7109375" style="427" customWidth="1"/>
    <col min="11040" max="11040" width="11" style="427" customWidth="1"/>
    <col min="11041" max="11041" width="12.5703125" style="427" customWidth="1"/>
    <col min="11042" max="11042" width="12.42578125" style="427" customWidth="1"/>
    <col min="11043" max="11043" width="17" style="427" customWidth="1"/>
    <col min="11044" max="11044" width="14.140625" style="427" customWidth="1"/>
    <col min="11045" max="11045" width="18.7109375" style="427" customWidth="1"/>
    <col min="11046" max="11280" width="9.140625" style="427"/>
    <col min="11281" max="11281" width="9.5703125" style="427" customWidth="1"/>
    <col min="11282" max="11282" width="53.42578125" style="427" bestFit="1" customWidth="1"/>
    <col min="11283" max="11283" width="17.140625" style="427" customWidth="1"/>
    <col min="11284" max="11284" width="13.5703125" style="427" customWidth="1"/>
    <col min="11285" max="11285" width="15.7109375" style="427" customWidth="1"/>
    <col min="11286" max="11286" width="14.7109375" style="427" customWidth="1"/>
    <col min="11287" max="11287" width="16" style="427" customWidth="1"/>
    <col min="11288" max="11288" width="15.42578125" style="427" customWidth="1"/>
    <col min="11289" max="11289" width="12.85546875" style="427" customWidth="1"/>
    <col min="11290" max="11290" width="12.7109375" style="427" customWidth="1"/>
    <col min="11291" max="11291" width="6.28515625" style="427" customWidth="1"/>
    <col min="11292" max="11292" width="11.28515625" style="427" customWidth="1"/>
    <col min="11293" max="11293" width="52.42578125" style="427" customWidth="1"/>
    <col min="11294" max="11294" width="12.28515625" style="427" customWidth="1"/>
    <col min="11295" max="11295" width="13.7109375" style="427" customWidth="1"/>
    <col min="11296" max="11296" width="11" style="427" customWidth="1"/>
    <col min="11297" max="11297" width="12.5703125" style="427" customWidth="1"/>
    <col min="11298" max="11298" width="12.42578125" style="427" customWidth="1"/>
    <col min="11299" max="11299" width="17" style="427" customWidth="1"/>
    <col min="11300" max="11300" width="14.140625" style="427" customWidth="1"/>
    <col min="11301" max="11301" width="18.7109375" style="427" customWidth="1"/>
    <col min="11302" max="11536" width="9.140625" style="427"/>
    <col min="11537" max="11537" width="9.5703125" style="427" customWidth="1"/>
    <col min="11538" max="11538" width="53.42578125" style="427" bestFit="1" customWidth="1"/>
    <col min="11539" max="11539" width="17.140625" style="427" customWidth="1"/>
    <col min="11540" max="11540" width="13.5703125" style="427" customWidth="1"/>
    <col min="11541" max="11541" width="15.7109375" style="427" customWidth="1"/>
    <col min="11542" max="11542" width="14.7109375" style="427" customWidth="1"/>
    <col min="11543" max="11543" width="16" style="427" customWidth="1"/>
    <col min="11544" max="11544" width="15.42578125" style="427" customWidth="1"/>
    <col min="11545" max="11545" width="12.85546875" style="427" customWidth="1"/>
    <col min="11546" max="11546" width="12.7109375" style="427" customWidth="1"/>
    <col min="11547" max="11547" width="6.28515625" style="427" customWidth="1"/>
    <col min="11548" max="11548" width="11.28515625" style="427" customWidth="1"/>
    <col min="11549" max="11549" width="52.42578125" style="427" customWidth="1"/>
    <col min="11550" max="11550" width="12.28515625" style="427" customWidth="1"/>
    <col min="11551" max="11551" width="13.7109375" style="427" customWidth="1"/>
    <col min="11552" max="11552" width="11" style="427" customWidth="1"/>
    <col min="11553" max="11553" width="12.5703125" style="427" customWidth="1"/>
    <col min="11554" max="11554" width="12.42578125" style="427" customWidth="1"/>
    <col min="11555" max="11555" width="17" style="427" customWidth="1"/>
    <col min="11556" max="11556" width="14.140625" style="427" customWidth="1"/>
    <col min="11557" max="11557" width="18.7109375" style="427" customWidth="1"/>
    <col min="11558" max="11792" width="9.140625" style="427"/>
    <col min="11793" max="11793" width="9.5703125" style="427" customWidth="1"/>
    <col min="11794" max="11794" width="53.42578125" style="427" bestFit="1" customWidth="1"/>
    <col min="11795" max="11795" width="17.140625" style="427" customWidth="1"/>
    <col min="11796" max="11796" width="13.5703125" style="427" customWidth="1"/>
    <col min="11797" max="11797" width="15.7109375" style="427" customWidth="1"/>
    <col min="11798" max="11798" width="14.7109375" style="427" customWidth="1"/>
    <col min="11799" max="11799" width="16" style="427" customWidth="1"/>
    <col min="11800" max="11800" width="15.42578125" style="427" customWidth="1"/>
    <col min="11801" max="11801" width="12.85546875" style="427" customWidth="1"/>
    <col min="11802" max="11802" width="12.7109375" style="427" customWidth="1"/>
    <col min="11803" max="11803" width="6.28515625" style="427" customWidth="1"/>
    <col min="11804" max="11804" width="11.28515625" style="427" customWidth="1"/>
    <col min="11805" max="11805" width="52.42578125" style="427" customWidth="1"/>
    <col min="11806" max="11806" width="12.28515625" style="427" customWidth="1"/>
    <col min="11807" max="11807" width="13.7109375" style="427" customWidth="1"/>
    <col min="11808" max="11808" width="11" style="427" customWidth="1"/>
    <col min="11809" max="11809" width="12.5703125" style="427" customWidth="1"/>
    <col min="11810" max="11810" width="12.42578125" style="427" customWidth="1"/>
    <col min="11811" max="11811" width="17" style="427" customWidth="1"/>
    <col min="11812" max="11812" width="14.140625" style="427" customWidth="1"/>
    <col min="11813" max="11813" width="18.7109375" style="427" customWidth="1"/>
    <col min="11814" max="12048" width="9.140625" style="427"/>
    <col min="12049" max="12049" width="9.5703125" style="427" customWidth="1"/>
    <col min="12050" max="12050" width="53.42578125" style="427" bestFit="1" customWidth="1"/>
    <col min="12051" max="12051" width="17.140625" style="427" customWidth="1"/>
    <col min="12052" max="12052" width="13.5703125" style="427" customWidth="1"/>
    <col min="12053" max="12053" width="15.7109375" style="427" customWidth="1"/>
    <col min="12054" max="12054" width="14.7109375" style="427" customWidth="1"/>
    <col min="12055" max="12055" width="16" style="427" customWidth="1"/>
    <col min="12056" max="12056" width="15.42578125" style="427" customWidth="1"/>
    <col min="12057" max="12057" width="12.85546875" style="427" customWidth="1"/>
    <col min="12058" max="12058" width="12.7109375" style="427" customWidth="1"/>
    <col min="12059" max="12059" width="6.28515625" style="427" customWidth="1"/>
    <col min="12060" max="12060" width="11.28515625" style="427" customWidth="1"/>
    <col min="12061" max="12061" width="52.42578125" style="427" customWidth="1"/>
    <col min="12062" max="12062" width="12.28515625" style="427" customWidth="1"/>
    <col min="12063" max="12063" width="13.7109375" style="427" customWidth="1"/>
    <col min="12064" max="12064" width="11" style="427" customWidth="1"/>
    <col min="12065" max="12065" width="12.5703125" style="427" customWidth="1"/>
    <col min="12066" max="12066" width="12.42578125" style="427" customWidth="1"/>
    <col min="12067" max="12067" width="17" style="427" customWidth="1"/>
    <col min="12068" max="12068" width="14.140625" style="427" customWidth="1"/>
    <col min="12069" max="12069" width="18.7109375" style="427" customWidth="1"/>
    <col min="12070" max="12304" width="9.140625" style="427"/>
    <col min="12305" max="12305" width="9.5703125" style="427" customWidth="1"/>
    <col min="12306" max="12306" width="53.42578125" style="427" bestFit="1" customWidth="1"/>
    <col min="12307" max="12307" width="17.140625" style="427" customWidth="1"/>
    <col min="12308" max="12308" width="13.5703125" style="427" customWidth="1"/>
    <col min="12309" max="12309" width="15.7109375" style="427" customWidth="1"/>
    <col min="12310" max="12310" width="14.7109375" style="427" customWidth="1"/>
    <col min="12311" max="12311" width="16" style="427" customWidth="1"/>
    <col min="12312" max="12312" width="15.42578125" style="427" customWidth="1"/>
    <col min="12313" max="12313" width="12.85546875" style="427" customWidth="1"/>
    <col min="12314" max="12314" width="12.7109375" style="427" customWidth="1"/>
    <col min="12315" max="12315" width="6.28515625" style="427" customWidth="1"/>
    <col min="12316" max="12316" width="11.28515625" style="427" customWidth="1"/>
    <col min="12317" max="12317" width="52.42578125" style="427" customWidth="1"/>
    <col min="12318" max="12318" width="12.28515625" style="427" customWidth="1"/>
    <col min="12319" max="12319" width="13.7109375" style="427" customWidth="1"/>
    <col min="12320" max="12320" width="11" style="427" customWidth="1"/>
    <col min="12321" max="12321" width="12.5703125" style="427" customWidth="1"/>
    <col min="12322" max="12322" width="12.42578125" style="427" customWidth="1"/>
    <col min="12323" max="12323" width="17" style="427" customWidth="1"/>
    <col min="12324" max="12324" width="14.140625" style="427" customWidth="1"/>
    <col min="12325" max="12325" width="18.7109375" style="427" customWidth="1"/>
    <col min="12326" max="12560" width="9.140625" style="427"/>
    <col min="12561" max="12561" width="9.5703125" style="427" customWidth="1"/>
    <col min="12562" max="12562" width="53.42578125" style="427" bestFit="1" customWidth="1"/>
    <col min="12563" max="12563" width="17.140625" style="427" customWidth="1"/>
    <col min="12564" max="12564" width="13.5703125" style="427" customWidth="1"/>
    <col min="12565" max="12565" width="15.7109375" style="427" customWidth="1"/>
    <col min="12566" max="12566" width="14.7109375" style="427" customWidth="1"/>
    <col min="12567" max="12567" width="16" style="427" customWidth="1"/>
    <col min="12568" max="12568" width="15.42578125" style="427" customWidth="1"/>
    <col min="12569" max="12569" width="12.85546875" style="427" customWidth="1"/>
    <col min="12570" max="12570" width="12.7109375" style="427" customWidth="1"/>
    <col min="12571" max="12571" width="6.28515625" style="427" customWidth="1"/>
    <col min="12572" max="12572" width="11.28515625" style="427" customWidth="1"/>
    <col min="12573" max="12573" width="52.42578125" style="427" customWidth="1"/>
    <col min="12574" max="12574" width="12.28515625" style="427" customWidth="1"/>
    <col min="12575" max="12575" width="13.7109375" style="427" customWidth="1"/>
    <col min="12576" max="12576" width="11" style="427" customWidth="1"/>
    <col min="12577" max="12577" width="12.5703125" style="427" customWidth="1"/>
    <col min="12578" max="12578" width="12.42578125" style="427" customWidth="1"/>
    <col min="12579" max="12579" width="17" style="427" customWidth="1"/>
    <col min="12580" max="12580" width="14.140625" style="427" customWidth="1"/>
    <col min="12581" max="12581" width="18.7109375" style="427" customWidth="1"/>
    <col min="12582" max="12816" width="9.140625" style="427"/>
    <col min="12817" max="12817" width="9.5703125" style="427" customWidth="1"/>
    <col min="12818" max="12818" width="53.42578125" style="427" bestFit="1" customWidth="1"/>
    <col min="12819" max="12819" width="17.140625" style="427" customWidth="1"/>
    <col min="12820" max="12820" width="13.5703125" style="427" customWidth="1"/>
    <col min="12821" max="12821" width="15.7109375" style="427" customWidth="1"/>
    <col min="12822" max="12822" width="14.7109375" style="427" customWidth="1"/>
    <col min="12823" max="12823" width="16" style="427" customWidth="1"/>
    <col min="12824" max="12824" width="15.42578125" style="427" customWidth="1"/>
    <col min="12825" max="12825" width="12.85546875" style="427" customWidth="1"/>
    <col min="12826" max="12826" width="12.7109375" style="427" customWidth="1"/>
    <col min="12827" max="12827" width="6.28515625" style="427" customWidth="1"/>
    <col min="12828" max="12828" width="11.28515625" style="427" customWidth="1"/>
    <col min="12829" max="12829" width="52.42578125" style="427" customWidth="1"/>
    <col min="12830" max="12830" width="12.28515625" style="427" customWidth="1"/>
    <col min="12831" max="12831" width="13.7109375" style="427" customWidth="1"/>
    <col min="12832" max="12832" width="11" style="427" customWidth="1"/>
    <col min="12833" max="12833" width="12.5703125" style="427" customWidth="1"/>
    <col min="12834" max="12834" width="12.42578125" style="427" customWidth="1"/>
    <col min="12835" max="12835" width="17" style="427" customWidth="1"/>
    <col min="12836" max="12836" width="14.140625" style="427" customWidth="1"/>
    <col min="12837" max="12837" width="18.7109375" style="427" customWidth="1"/>
    <col min="12838" max="13072" width="9.140625" style="427"/>
    <col min="13073" max="13073" width="9.5703125" style="427" customWidth="1"/>
    <col min="13074" max="13074" width="53.42578125" style="427" bestFit="1" customWidth="1"/>
    <col min="13075" max="13075" width="17.140625" style="427" customWidth="1"/>
    <col min="13076" max="13076" width="13.5703125" style="427" customWidth="1"/>
    <col min="13077" max="13077" width="15.7109375" style="427" customWidth="1"/>
    <col min="13078" max="13078" width="14.7109375" style="427" customWidth="1"/>
    <col min="13079" max="13079" width="16" style="427" customWidth="1"/>
    <col min="13080" max="13080" width="15.42578125" style="427" customWidth="1"/>
    <col min="13081" max="13081" width="12.85546875" style="427" customWidth="1"/>
    <col min="13082" max="13082" width="12.7109375" style="427" customWidth="1"/>
    <col min="13083" max="13083" width="6.28515625" style="427" customWidth="1"/>
    <col min="13084" max="13084" width="11.28515625" style="427" customWidth="1"/>
    <col min="13085" max="13085" width="52.42578125" style="427" customWidth="1"/>
    <col min="13086" max="13086" width="12.28515625" style="427" customWidth="1"/>
    <col min="13087" max="13087" width="13.7109375" style="427" customWidth="1"/>
    <col min="13088" max="13088" width="11" style="427" customWidth="1"/>
    <col min="13089" max="13089" width="12.5703125" style="427" customWidth="1"/>
    <col min="13090" max="13090" width="12.42578125" style="427" customWidth="1"/>
    <col min="13091" max="13091" width="17" style="427" customWidth="1"/>
    <col min="13092" max="13092" width="14.140625" style="427" customWidth="1"/>
    <col min="13093" max="13093" width="18.7109375" style="427" customWidth="1"/>
    <col min="13094" max="13328" width="9.140625" style="427"/>
    <col min="13329" max="13329" width="9.5703125" style="427" customWidth="1"/>
    <col min="13330" max="13330" width="53.42578125" style="427" bestFit="1" customWidth="1"/>
    <col min="13331" max="13331" width="17.140625" style="427" customWidth="1"/>
    <col min="13332" max="13332" width="13.5703125" style="427" customWidth="1"/>
    <col min="13333" max="13333" width="15.7109375" style="427" customWidth="1"/>
    <col min="13334" max="13334" width="14.7109375" style="427" customWidth="1"/>
    <col min="13335" max="13335" width="16" style="427" customWidth="1"/>
    <col min="13336" max="13336" width="15.42578125" style="427" customWidth="1"/>
    <col min="13337" max="13337" width="12.85546875" style="427" customWidth="1"/>
    <col min="13338" max="13338" width="12.7109375" style="427" customWidth="1"/>
    <col min="13339" max="13339" width="6.28515625" style="427" customWidth="1"/>
    <col min="13340" max="13340" width="11.28515625" style="427" customWidth="1"/>
    <col min="13341" max="13341" width="52.42578125" style="427" customWidth="1"/>
    <col min="13342" max="13342" width="12.28515625" style="427" customWidth="1"/>
    <col min="13343" max="13343" width="13.7109375" style="427" customWidth="1"/>
    <col min="13344" max="13344" width="11" style="427" customWidth="1"/>
    <col min="13345" max="13345" width="12.5703125" style="427" customWidth="1"/>
    <col min="13346" max="13346" width="12.42578125" style="427" customWidth="1"/>
    <col min="13347" max="13347" width="17" style="427" customWidth="1"/>
    <col min="13348" max="13348" width="14.140625" style="427" customWidth="1"/>
    <col min="13349" max="13349" width="18.7109375" style="427" customWidth="1"/>
    <col min="13350" max="13584" width="9.140625" style="427"/>
    <col min="13585" max="13585" width="9.5703125" style="427" customWidth="1"/>
    <col min="13586" max="13586" width="53.42578125" style="427" bestFit="1" customWidth="1"/>
    <col min="13587" max="13587" width="17.140625" style="427" customWidth="1"/>
    <col min="13588" max="13588" width="13.5703125" style="427" customWidth="1"/>
    <col min="13589" max="13589" width="15.7109375" style="427" customWidth="1"/>
    <col min="13590" max="13590" width="14.7109375" style="427" customWidth="1"/>
    <col min="13591" max="13591" width="16" style="427" customWidth="1"/>
    <col min="13592" max="13592" width="15.42578125" style="427" customWidth="1"/>
    <col min="13593" max="13593" width="12.85546875" style="427" customWidth="1"/>
    <col min="13594" max="13594" width="12.7109375" style="427" customWidth="1"/>
    <col min="13595" max="13595" width="6.28515625" style="427" customWidth="1"/>
    <col min="13596" max="13596" width="11.28515625" style="427" customWidth="1"/>
    <col min="13597" max="13597" width="52.42578125" style="427" customWidth="1"/>
    <col min="13598" max="13598" width="12.28515625" style="427" customWidth="1"/>
    <col min="13599" max="13599" width="13.7109375" style="427" customWidth="1"/>
    <col min="13600" max="13600" width="11" style="427" customWidth="1"/>
    <col min="13601" max="13601" width="12.5703125" style="427" customWidth="1"/>
    <col min="13602" max="13602" width="12.42578125" style="427" customWidth="1"/>
    <col min="13603" max="13603" width="17" style="427" customWidth="1"/>
    <col min="13604" max="13604" width="14.140625" style="427" customWidth="1"/>
    <col min="13605" max="13605" width="18.7109375" style="427" customWidth="1"/>
    <col min="13606" max="13840" width="9.140625" style="427"/>
    <col min="13841" max="13841" width="9.5703125" style="427" customWidth="1"/>
    <col min="13842" max="13842" width="53.42578125" style="427" bestFit="1" customWidth="1"/>
    <col min="13843" max="13843" width="17.140625" style="427" customWidth="1"/>
    <col min="13844" max="13844" width="13.5703125" style="427" customWidth="1"/>
    <col min="13845" max="13845" width="15.7109375" style="427" customWidth="1"/>
    <col min="13846" max="13846" width="14.7109375" style="427" customWidth="1"/>
    <col min="13847" max="13847" width="16" style="427" customWidth="1"/>
    <col min="13848" max="13848" width="15.42578125" style="427" customWidth="1"/>
    <col min="13849" max="13849" width="12.85546875" style="427" customWidth="1"/>
    <col min="13850" max="13850" width="12.7109375" style="427" customWidth="1"/>
    <col min="13851" max="13851" width="6.28515625" style="427" customWidth="1"/>
    <col min="13852" max="13852" width="11.28515625" style="427" customWidth="1"/>
    <col min="13853" max="13853" width="52.42578125" style="427" customWidth="1"/>
    <col min="13854" max="13854" width="12.28515625" style="427" customWidth="1"/>
    <col min="13855" max="13855" width="13.7109375" style="427" customWidth="1"/>
    <col min="13856" max="13856" width="11" style="427" customWidth="1"/>
    <col min="13857" max="13857" width="12.5703125" style="427" customWidth="1"/>
    <col min="13858" max="13858" width="12.42578125" style="427" customWidth="1"/>
    <col min="13859" max="13859" width="17" style="427" customWidth="1"/>
    <col min="13860" max="13860" width="14.140625" style="427" customWidth="1"/>
    <col min="13861" max="13861" width="18.7109375" style="427" customWidth="1"/>
    <col min="13862" max="14096" width="9.140625" style="427"/>
    <col min="14097" max="14097" width="9.5703125" style="427" customWidth="1"/>
    <col min="14098" max="14098" width="53.42578125" style="427" bestFit="1" customWidth="1"/>
    <col min="14099" max="14099" width="17.140625" style="427" customWidth="1"/>
    <col min="14100" max="14100" width="13.5703125" style="427" customWidth="1"/>
    <col min="14101" max="14101" width="15.7109375" style="427" customWidth="1"/>
    <col min="14102" max="14102" width="14.7109375" style="427" customWidth="1"/>
    <col min="14103" max="14103" width="16" style="427" customWidth="1"/>
    <col min="14104" max="14104" width="15.42578125" style="427" customWidth="1"/>
    <col min="14105" max="14105" width="12.85546875" style="427" customWidth="1"/>
    <col min="14106" max="14106" width="12.7109375" style="427" customWidth="1"/>
    <col min="14107" max="14107" width="6.28515625" style="427" customWidth="1"/>
    <col min="14108" max="14108" width="11.28515625" style="427" customWidth="1"/>
    <col min="14109" max="14109" width="52.42578125" style="427" customWidth="1"/>
    <col min="14110" max="14110" width="12.28515625" style="427" customWidth="1"/>
    <col min="14111" max="14111" width="13.7109375" style="427" customWidth="1"/>
    <col min="14112" max="14112" width="11" style="427" customWidth="1"/>
    <col min="14113" max="14113" width="12.5703125" style="427" customWidth="1"/>
    <col min="14114" max="14114" width="12.42578125" style="427" customWidth="1"/>
    <col min="14115" max="14115" width="17" style="427" customWidth="1"/>
    <col min="14116" max="14116" width="14.140625" style="427" customWidth="1"/>
    <col min="14117" max="14117" width="18.7109375" style="427" customWidth="1"/>
    <col min="14118" max="14352" width="9.140625" style="427"/>
    <col min="14353" max="14353" width="9.5703125" style="427" customWidth="1"/>
    <col min="14354" max="14354" width="53.42578125" style="427" bestFit="1" customWidth="1"/>
    <col min="14355" max="14355" width="17.140625" style="427" customWidth="1"/>
    <col min="14356" max="14356" width="13.5703125" style="427" customWidth="1"/>
    <col min="14357" max="14357" width="15.7109375" style="427" customWidth="1"/>
    <col min="14358" max="14358" width="14.7109375" style="427" customWidth="1"/>
    <col min="14359" max="14359" width="16" style="427" customWidth="1"/>
    <col min="14360" max="14360" width="15.42578125" style="427" customWidth="1"/>
    <col min="14361" max="14361" width="12.85546875" style="427" customWidth="1"/>
    <col min="14362" max="14362" width="12.7109375" style="427" customWidth="1"/>
    <col min="14363" max="14363" width="6.28515625" style="427" customWidth="1"/>
    <col min="14364" max="14364" width="11.28515625" style="427" customWidth="1"/>
    <col min="14365" max="14365" width="52.42578125" style="427" customWidth="1"/>
    <col min="14366" max="14366" width="12.28515625" style="427" customWidth="1"/>
    <col min="14367" max="14367" width="13.7109375" style="427" customWidth="1"/>
    <col min="14368" max="14368" width="11" style="427" customWidth="1"/>
    <col min="14369" max="14369" width="12.5703125" style="427" customWidth="1"/>
    <col min="14370" max="14370" width="12.42578125" style="427" customWidth="1"/>
    <col min="14371" max="14371" width="17" style="427" customWidth="1"/>
    <col min="14372" max="14372" width="14.140625" style="427" customWidth="1"/>
    <col min="14373" max="14373" width="18.7109375" style="427" customWidth="1"/>
    <col min="14374" max="14608" width="9.140625" style="427"/>
    <col min="14609" max="14609" width="9.5703125" style="427" customWidth="1"/>
    <col min="14610" max="14610" width="53.42578125" style="427" bestFit="1" customWidth="1"/>
    <col min="14611" max="14611" width="17.140625" style="427" customWidth="1"/>
    <col min="14612" max="14612" width="13.5703125" style="427" customWidth="1"/>
    <col min="14613" max="14613" width="15.7109375" style="427" customWidth="1"/>
    <col min="14614" max="14614" width="14.7109375" style="427" customWidth="1"/>
    <col min="14615" max="14615" width="16" style="427" customWidth="1"/>
    <col min="14616" max="14616" width="15.42578125" style="427" customWidth="1"/>
    <col min="14617" max="14617" width="12.85546875" style="427" customWidth="1"/>
    <col min="14618" max="14618" width="12.7109375" style="427" customWidth="1"/>
    <col min="14619" max="14619" width="6.28515625" style="427" customWidth="1"/>
    <col min="14620" max="14620" width="11.28515625" style="427" customWidth="1"/>
    <col min="14621" max="14621" width="52.42578125" style="427" customWidth="1"/>
    <col min="14622" max="14622" width="12.28515625" style="427" customWidth="1"/>
    <col min="14623" max="14623" width="13.7109375" style="427" customWidth="1"/>
    <col min="14624" max="14624" width="11" style="427" customWidth="1"/>
    <col min="14625" max="14625" width="12.5703125" style="427" customWidth="1"/>
    <col min="14626" max="14626" width="12.42578125" style="427" customWidth="1"/>
    <col min="14627" max="14627" width="17" style="427" customWidth="1"/>
    <col min="14628" max="14628" width="14.140625" style="427" customWidth="1"/>
    <col min="14629" max="14629" width="18.7109375" style="427" customWidth="1"/>
    <col min="14630" max="14864" width="9.140625" style="427"/>
    <col min="14865" max="14865" width="9.5703125" style="427" customWidth="1"/>
    <col min="14866" max="14866" width="53.42578125" style="427" bestFit="1" customWidth="1"/>
    <col min="14867" max="14867" width="17.140625" style="427" customWidth="1"/>
    <col min="14868" max="14868" width="13.5703125" style="427" customWidth="1"/>
    <col min="14869" max="14869" width="15.7109375" style="427" customWidth="1"/>
    <col min="14870" max="14870" width="14.7109375" style="427" customWidth="1"/>
    <col min="14871" max="14871" width="16" style="427" customWidth="1"/>
    <col min="14872" max="14872" width="15.42578125" style="427" customWidth="1"/>
    <col min="14873" max="14873" width="12.85546875" style="427" customWidth="1"/>
    <col min="14874" max="14874" width="12.7109375" style="427" customWidth="1"/>
    <col min="14875" max="14875" width="6.28515625" style="427" customWidth="1"/>
    <col min="14876" max="14876" width="11.28515625" style="427" customWidth="1"/>
    <col min="14877" max="14877" width="52.42578125" style="427" customWidth="1"/>
    <col min="14878" max="14878" width="12.28515625" style="427" customWidth="1"/>
    <col min="14879" max="14879" width="13.7109375" style="427" customWidth="1"/>
    <col min="14880" max="14880" width="11" style="427" customWidth="1"/>
    <col min="14881" max="14881" width="12.5703125" style="427" customWidth="1"/>
    <col min="14882" max="14882" width="12.42578125" style="427" customWidth="1"/>
    <col min="14883" max="14883" width="17" style="427" customWidth="1"/>
    <col min="14884" max="14884" width="14.140625" style="427" customWidth="1"/>
    <col min="14885" max="14885" width="18.7109375" style="427" customWidth="1"/>
    <col min="14886" max="15120" width="9.140625" style="427"/>
    <col min="15121" max="15121" width="9.5703125" style="427" customWidth="1"/>
    <col min="15122" max="15122" width="53.42578125" style="427" bestFit="1" customWidth="1"/>
    <col min="15123" max="15123" width="17.140625" style="427" customWidth="1"/>
    <col min="15124" max="15124" width="13.5703125" style="427" customWidth="1"/>
    <col min="15125" max="15125" width="15.7109375" style="427" customWidth="1"/>
    <col min="15126" max="15126" width="14.7109375" style="427" customWidth="1"/>
    <col min="15127" max="15127" width="16" style="427" customWidth="1"/>
    <col min="15128" max="15128" width="15.42578125" style="427" customWidth="1"/>
    <col min="15129" max="15129" width="12.85546875" style="427" customWidth="1"/>
    <col min="15130" max="15130" width="12.7109375" style="427" customWidth="1"/>
    <col min="15131" max="15131" width="6.28515625" style="427" customWidth="1"/>
    <col min="15132" max="15132" width="11.28515625" style="427" customWidth="1"/>
    <col min="15133" max="15133" width="52.42578125" style="427" customWidth="1"/>
    <col min="15134" max="15134" width="12.28515625" style="427" customWidth="1"/>
    <col min="15135" max="15135" width="13.7109375" style="427" customWidth="1"/>
    <col min="15136" max="15136" width="11" style="427" customWidth="1"/>
    <col min="15137" max="15137" width="12.5703125" style="427" customWidth="1"/>
    <col min="15138" max="15138" width="12.42578125" style="427" customWidth="1"/>
    <col min="15139" max="15139" width="17" style="427" customWidth="1"/>
    <col min="15140" max="15140" width="14.140625" style="427" customWidth="1"/>
    <col min="15141" max="15141" width="18.7109375" style="427" customWidth="1"/>
    <col min="15142" max="15376" width="9.140625" style="427"/>
    <col min="15377" max="15377" width="9.5703125" style="427" customWidth="1"/>
    <col min="15378" max="15378" width="53.42578125" style="427" bestFit="1" customWidth="1"/>
    <col min="15379" max="15379" width="17.140625" style="427" customWidth="1"/>
    <col min="15380" max="15380" width="13.5703125" style="427" customWidth="1"/>
    <col min="15381" max="15381" width="15.7109375" style="427" customWidth="1"/>
    <col min="15382" max="15382" width="14.7109375" style="427" customWidth="1"/>
    <col min="15383" max="15383" width="16" style="427" customWidth="1"/>
    <col min="15384" max="15384" width="15.42578125" style="427" customWidth="1"/>
    <col min="15385" max="15385" width="12.85546875" style="427" customWidth="1"/>
    <col min="15386" max="15386" width="12.7109375" style="427" customWidth="1"/>
    <col min="15387" max="15387" width="6.28515625" style="427" customWidth="1"/>
    <col min="15388" max="15388" width="11.28515625" style="427" customWidth="1"/>
    <col min="15389" max="15389" width="52.42578125" style="427" customWidth="1"/>
    <col min="15390" max="15390" width="12.28515625" style="427" customWidth="1"/>
    <col min="15391" max="15391" width="13.7109375" style="427" customWidth="1"/>
    <col min="15392" max="15392" width="11" style="427" customWidth="1"/>
    <col min="15393" max="15393" width="12.5703125" style="427" customWidth="1"/>
    <col min="15394" max="15394" width="12.42578125" style="427" customWidth="1"/>
    <col min="15395" max="15395" width="17" style="427" customWidth="1"/>
    <col min="15396" max="15396" width="14.140625" style="427" customWidth="1"/>
    <col min="15397" max="15397" width="18.7109375" style="427" customWidth="1"/>
    <col min="15398" max="15632" width="9.140625" style="427"/>
    <col min="15633" max="15633" width="9.5703125" style="427" customWidth="1"/>
    <col min="15634" max="15634" width="53.42578125" style="427" bestFit="1" customWidth="1"/>
    <col min="15635" max="15635" width="17.140625" style="427" customWidth="1"/>
    <col min="15636" max="15636" width="13.5703125" style="427" customWidth="1"/>
    <col min="15637" max="15637" width="15.7109375" style="427" customWidth="1"/>
    <col min="15638" max="15638" width="14.7109375" style="427" customWidth="1"/>
    <col min="15639" max="15639" width="16" style="427" customWidth="1"/>
    <col min="15640" max="15640" width="15.42578125" style="427" customWidth="1"/>
    <col min="15641" max="15641" width="12.85546875" style="427" customWidth="1"/>
    <col min="15642" max="15642" width="12.7109375" style="427" customWidth="1"/>
    <col min="15643" max="15643" width="6.28515625" style="427" customWidth="1"/>
    <col min="15644" max="15644" width="11.28515625" style="427" customWidth="1"/>
    <col min="15645" max="15645" width="52.42578125" style="427" customWidth="1"/>
    <col min="15646" max="15646" width="12.28515625" style="427" customWidth="1"/>
    <col min="15647" max="15647" width="13.7109375" style="427" customWidth="1"/>
    <col min="15648" max="15648" width="11" style="427" customWidth="1"/>
    <col min="15649" max="15649" width="12.5703125" style="427" customWidth="1"/>
    <col min="15650" max="15650" width="12.42578125" style="427" customWidth="1"/>
    <col min="15651" max="15651" width="17" style="427" customWidth="1"/>
    <col min="15652" max="15652" width="14.140625" style="427" customWidth="1"/>
    <col min="15653" max="15653" width="18.7109375" style="427" customWidth="1"/>
    <col min="15654" max="15888" width="9.140625" style="427"/>
    <col min="15889" max="15889" width="9.5703125" style="427" customWidth="1"/>
    <col min="15890" max="15890" width="53.42578125" style="427" bestFit="1" customWidth="1"/>
    <col min="15891" max="15891" width="17.140625" style="427" customWidth="1"/>
    <col min="15892" max="15892" width="13.5703125" style="427" customWidth="1"/>
    <col min="15893" max="15893" width="15.7109375" style="427" customWidth="1"/>
    <col min="15894" max="15894" width="14.7109375" style="427" customWidth="1"/>
    <col min="15895" max="15895" width="16" style="427" customWidth="1"/>
    <col min="15896" max="15896" width="15.42578125" style="427" customWidth="1"/>
    <col min="15897" max="15897" width="12.85546875" style="427" customWidth="1"/>
    <col min="15898" max="15898" width="12.7109375" style="427" customWidth="1"/>
    <col min="15899" max="15899" width="6.28515625" style="427" customWidth="1"/>
    <col min="15900" max="15900" width="11.28515625" style="427" customWidth="1"/>
    <col min="15901" max="15901" width="52.42578125" style="427" customWidth="1"/>
    <col min="15902" max="15902" width="12.28515625" style="427" customWidth="1"/>
    <col min="15903" max="15903" width="13.7109375" style="427" customWidth="1"/>
    <col min="15904" max="15904" width="11" style="427" customWidth="1"/>
    <col min="15905" max="15905" width="12.5703125" style="427" customWidth="1"/>
    <col min="15906" max="15906" width="12.42578125" style="427" customWidth="1"/>
    <col min="15907" max="15907" width="17" style="427" customWidth="1"/>
    <col min="15908" max="15908" width="14.140625" style="427" customWidth="1"/>
    <col min="15909" max="15909" width="18.7109375" style="427" customWidth="1"/>
    <col min="15910" max="16144" width="9.140625" style="427"/>
    <col min="16145" max="16145" width="9.5703125" style="427" customWidth="1"/>
    <col min="16146" max="16146" width="53.42578125" style="427" bestFit="1" customWidth="1"/>
    <col min="16147" max="16147" width="17.140625" style="427" customWidth="1"/>
    <col min="16148" max="16148" width="13.5703125" style="427" customWidth="1"/>
    <col min="16149" max="16149" width="15.7109375" style="427" customWidth="1"/>
    <col min="16150" max="16150" width="14.7109375" style="427" customWidth="1"/>
    <col min="16151" max="16151" width="16" style="427" customWidth="1"/>
    <col min="16152" max="16152" width="15.42578125" style="427" customWidth="1"/>
    <col min="16153" max="16153" width="12.85546875" style="427" customWidth="1"/>
    <col min="16154" max="16154" width="12.7109375" style="427" customWidth="1"/>
    <col min="16155" max="16155" width="6.28515625" style="427" customWidth="1"/>
    <col min="16156" max="16156" width="11.28515625" style="427" customWidth="1"/>
    <col min="16157" max="16157" width="52.42578125" style="427" customWidth="1"/>
    <col min="16158" max="16158" width="12.28515625" style="427" customWidth="1"/>
    <col min="16159" max="16159" width="13.7109375" style="427" customWidth="1"/>
    <col min="16160" max="16160" width="11" style="427" customWidth="1"/>
    <col min="16161" max="16161" width="12.5703125" style="427" customWidth="1"/>
    <col min="16162" max="16162" width="12.42578125" style="427" customWidth="1"/>
    <col min="16163" max="16163" width="17" style="427" customWidth="1"/>
    <col min="16164" max="16164" width="14.140625" style="427" customWidth="1"/>
    <col min="16165" max="16165" width="18.7109375" style="427" customWidth="1"/>
    <col min="16166" max="16384" width="9.140625" style="427"/>
  </cols>
  <sheetData>
    <row r="1" spans="1:38" ht="45" customHeight="1" x14ac:dyDescent="0.2">
      <c r="A1" s="625" t="s">
        <v>503</v>
      </c>
      <c r="B1" s="625" t="s">
        <v>504</v>
      </c>
      <c r="C1" s="617" t="s">
        <v>15</v>
      </c>
      <c r="D1" s="626" t="s">
        <v>851</v>
      </c>
      <c r="E1" s="625"/>
      <c r="F1" s="625"/>
      <c r="G1" s="625"/>
      <c r="H1" s="625"/>
      <c r="I1" s="625"/>
      <c r="J1" s="627" t="s">
        <v>675</v>
      </c>
      <c r="K1" s="628"/>
      <c r="L1" s="627" t="s">
        <v>759</v>
      </c>
      <c r="M1" s="628"/>
      <c r="N1" s="627" t="s">
        <v>760</v>
      </c>
      <c r="O1" s="628"/>
      <c r="P1" s="621" t="s">
        <v>853</v>
      </c>
      <c r="Q1" s="622"/>
      <c r="R1" s="622"/>
      <c r="S1" s="623"/>
      <c r="T1" s="625" t="s">
        <v>503</v>
      </c>
      <c r="U1" s="625" t="s">
        <v>504</v>
      </c>
      <c r="V1" s="617" t="s">
        <v>15</v>
      </c>
      <c r="W1" s="627" t="s">
        <v>681</v>
      </c>
      <c r="X1" s="628"/>
      <c r="Y1" s="621" t="s">
        <v>856</v>
      </c>
      <c r="Z1" s="622"/>
      <c r="AA1" s="622"/>
      <c r="AB1" s="623"/>
      <c r="AC1" s="624" t="s">
        <v>682</v>
      </c>
      <c r="AD1" s="622"/>
      <c r="AE1" s="622"/>
      <c r="AF1" s="622"/>
      <c r="AG1" s="622"/>
      <c r="AH1" s="622"/>
      <c r="AI1" s="622"/>
      <c r="AJ1" s="623"/>
      <c r="AK1" s="616" t="s">
        <v>13</v>
      </c>
      <c r="AL1" s="616" t="s">
        <v>13</v>
      </c>
    </row>
    <row r="2" spans="1:38" ht="63.75" customHeight="1" x14ac:dyDescent="0.2">
      <c r="A2" s="625"/>
      <c r="B2" s="625"/>
      <c r="C2" s="617"/>
      <c r="D2" s="625" t="s">
        <v>753</v>
      </c>
      <c r="E2" s="625"/>
      <c r="F2" s="625" t="s">
        <v>758</v>
      </c>
      <c r="G2" s="625"/>
      <c r="H2" s="626" t="s">
        <v>852</v>
      </c>
      <c r="I2" s="625"/>
      <c r="J2" s="629"/>
      <c r="K2" s="630"/>
      <c r="L2" s="629"/>
      <c r="M2" s="630"/>
      <c r="N2" s="629"/>
      <c r="O2" s="630"/>
      <c r="P2" s="626" t="s">
        <v>854</v>
      </c>
      <c r="Q2" s="625"/>
      <c r="R2" s="626" t="s">
        <v>855</v>
      </c>
      <c r="S2" s="625"/>
      <c r="T2" s="625"/>
      <c r="U2" s="625"/>
      <c r="V2" s="617"/>
      <c r="W2" s="629"/>
      <c r="X2" s="630"/>
      <c r="Y2" s="626" t="s">
        <v>857</v>
      </c>
      <c r="Z2" s="625"/>
      <c r="AA2" s="626" t="s">
        <v>858</v>
      </c>
      <c r="AB2" s="625"/>
      <c r="AC2" s="625" t="s">
        <v>761</v>
      </c>
      <c r="AD2" s="625"/>
      <c r="AE2" s="626" t="s">
        <v>859</v>
      </c>
      <c r="AF2" s="625"/>
      <c r="AG2" s="625" t="s">
        <v>754</v>
      </c>
      <c r="AH2" s="625"/>
      <c r="AI2" s="625" t="s">
        <v>762</v>
      </c>
      <c r="AJ2" s="625"/>
      <c r="AK2" s="617"/>
      <c r="AL2" s="617"/>
    </row>
    <row r="3" spans="1:38" ht="25.5" x14ac:dyDescent="0.2">
      <c r="A3" s="534"/>
      <c r="B3" s="534"/>
      <c r="C3" s="535"/>
      <c r="D3" s="428" t="s">
        <v>779</v>
      </c>
      <c r="E3" s="536" t="s">
        <v>860</v>
      </c>
      <c r="F3" s="428" t="s">
        <v>779</v>
      </c>
      <c r="G3" s="536" t="s">
        <v>860</v>
      </c>
      <c r="H3" s="428" t="s">
        <v>779</v>
      </c>
      <c r="I3" s="536" t="s">
        <v>860</v>
      </c>
      <c r="J3" s="428" t="s">
        <v>779</v>
      </c>
      <c r="K3" s="536" t="s">
        <v>860</v>
      </c>
      <c r="L3" s="428" t="s">
        <v>779</v>
      </c>
      <c r="M3" s="536" t="s">
        <v>860</v>
      </c>
      <c r="N3" s="428" t="s">
        <v>779</v>
      </c>
      <c r="O3" s="536" t="s">
        <v>860</v>
      </c>
      <c r="P3" s="428" t="s">
        <v>779</v>
      </c>
      <c r="Q3" s="536" t="s">
        <v>860</v>
      </c>
      <c r="R3" s="428" t="s">
        <v>779</v>
      </c>
      <c r="S3" s="536" t="s">
        <v>860</v>
      </c>
      <c r="T3" s="534"/>
      <c r="U3" s="534"/>
      <c r="V3" s="535"/>
      <c r="W3" s="428" t="s">
        <v>779</v>
      </c>
      <c r="X3" s="536" t="s">
        <v>860</v>
      </c>
      <c r="Y3" s="428" t="s">
        <v>779</v>
      </c>
      <c r="Z3" s="536" t="s">
        <v>860</v>
      </c>
      <c r="AA3" s="428" t="s">
        <v>779</v>
      </c>
      <c r="AB3" s="536" t="s">
        <v>860</v>
      </c>
      <c r="AC3" s="428" t="s">
        <v>779</v>
      </c>
      <c r="AD3" s="536" t="s">
        <v>860</v>
      </c>
      <c r="AE3" s="428" t="s">
        <v>779</v>
      </c>
      <c r="AF3" s="536" t="s">
        <v>860</v>
      </c>
      <c r="AG3" s="428" t="s">
        <v>779</v>
      </c>
      <c r="AH3" s="536" t="s">
        <v>860</v>
      </c>
      <c r="AI3" s="428" t="s">
        <v>779</v>
      </c>
      <c r="AJ3" s="536" t="s">
        <v>860</v>
      </c>
      <c r="AK3" s="536" t="s">
        <v>850</v>
      </c>
      <c r="AL3" s="536" t="s">
        <v>860</v>
      </c>
    </row>
    <row r="4" spans="1:38" ht="15.75" x14ac:dyDescent="0.2">
      <c r="A4" s="484"/>
      <c r="B4" s="484"/>
      <c r="C4" s="485" t="s">
        <v>506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4"/>
      <c r="U4" s="484"/>
      <c r="V4" s="485" t="s">
        <v>506</v>
      </c>
      <c r="W4" s="486"/>
      <c r="X4" s="486"/>
      <c r="Y4" s="487"/>
      <c r="Z4" s="486"/>
      <c r="AA4" s="487"/>
      <c r="AB4" s="486"/>
      <c r="AC4" s="487"/>
      <c r="AD4" s="486"/>
      <c r="AE4" s="487"/>
      <c r="AF4" s="486"/>
      <c r="AG4" s="487"/>
      <c r="AH4" s="486"/>
      <c r="AI4" s="487"/>
      <c r="AJ4" s="486"/>
      <c r="AK4" s="487"/>
      <c r="AL4" s="487"/>
    </row>
    <row r="5" spans="1:38" ht="15.75" x14ac:dyDescent="0.25">
      <c r="A5" s="488" t="s">
        <v>507</v>
      </c>
      <c r="B5" s="489"/>
      <c r="C5" s="490" t="s">
        <v>508</v>
      </c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88" t="s">
        <v>507</v>
      </c>
      <c r="U5" s="489"/>
      <c r="V5" s="490" t="s">
        <v>508</v>
      </c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2"/>
      <c r="AL5" s="492"/>
    </row>
    <row r="6" spans="1:38" ht="15.75" x14ac:dyDescent="0.25">
      <c r="A6" s="488"/>
      <c r="B6" s="493" t="s">
        <v>509</v>
      </c>
      <c r="C6" s="494" t="s">
        <v>510</v>
      </c>
      <c r="D6" s="491"/>
      <c r="E6" s="491"/>
      <c r="F6" s="491"/>
      <c r="G6" s="491"/>
      <c r="H6" s="491">
        <v>280000</v>
      </c>
      <c r="I6" s="491">
        <v>280000</v>
      </c>
      <c r="J6" s="491"/>
      <c r="K6" s="491"/>
      <c r="L6" s="491"/>
      <c r="M6" s="491"/>
      <c r="N6" s="491">
        <v>950000</v>
      </c>
      <c r="O6" s="491">
        <v>950000</v>
      </c>
      <c r="P6" s="491"/>
      <c r="Q6" s="491"/>
      <c r="R6" s="491"/>
      <c r="S6" s="491"/>
      <c r="T6" s="488"/>
      <c r="U6" s="493" t="s">
        <v>509</v>
      </c>
      <c r="V6" s="494" t="s">
        <v>510</v>
      </c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5">
        <f t="shared" ref="AK6:AK37" si="0">SUM(D6+F6+H6+J6+L6+N6+P6+R6+W6+Y6+AA6+AC6+AE6+AI6+AG6)</f>
        <v>1230000</v>
      </c>
      <c r="AL6" s="495">
        <f t="shared" ref="AL6:AL37" si="1">SUM(E6+G6+I6+K6+M6+O6+Q6+S6+X6+Z6+AB6+AD6+AF6+AJ6+AH6)</f>
        <v>1230000</v>
      </c>
    </row>
    <row r="7" spans="1:38" ht="15.75" x14ac:dyDescent="0.25">
      <c r="A7" s="488"/>
      <c r="B7" s="493" t="s">
        <v>511</v>
      </c>
      <c r="C7" s="496" t="s">
        <v>512</v>
      </c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>
        <v>127000</v>
      </c>
      <c r="O7" s="491">
        <v>127000</v>
      </c>
      <c r="P7" s="491"/>
      <c r="Q7" s="491"/>
      <c r="R7" s="491"/>
      <c r="S7" s="491"/>
      <c r="T7" s="488"/>
      <c r="U7" s="493" t="s">
        <v>511</v>
      </c>
      <c r="V7" s="496" t="s">
        <v>512</v>
      </c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5">
        <f t="shared" si="0"/>
        <v>127000</v>
      </c>
      <c r="AL7" s="495">
        <f t="shared" si="1"/>
        <v>127000</v>
      </c>
    </row>
    <row r="8" spans="1:38" ht="15.75" x14ac:dyDescent="0.25">
      <c r="A8" s="488"/>
      <c r="B8" s="493" t="s">
        <v>513</v>
      </c>
      <c r="C8" s="497" t="s">
        <v>514</v>
      </c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>
        <v>21619728</v>
      </c>
      <c r="O8" s="564">
        <v>33285408</v>
      </c>
      <c r="P8" s="491"/>
      <c r="Q8" s="491"/>
      <c r="R8" s="491"/>
      <c r="S8" s="491"/>
      <c r="T8" s="488"/>
      <c r="U8" s="493" t="s">
        <v>513</v>
      </c>
      <c r="V8" s="497" t="s">
        <v>514</v>
      </c>
      <c r="W8" s="491">
        <v>5000000</v>
      </c>
      <c r="X8" s="564">
        <v>7572520</v>
      </c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5">
        <f t="shared" si="0"/>
        <v>26619728</v>
      </c>
      <c r="AL8" s="495">
        <f t="shared" si="1"/>
        <v>40857928</v>
      </c>
    </row>
    <row r="9" spans="1:38" ht="15.75" x14ac:dyDescent="0.2">
      <c r="A9" s="498"/>
      <c r="B9" s="493" t="s">
        <v>515</v>
      </c>
      <c r="C9" s="494" t="s">
        <v>516</v>
      </c>
      <c r="D9" s="491">
        <v>332390615</v>
      </c>
      <c r="E9" s="564">
        <f>'1.a számú melléklet '!J53</f>
        <v>336907612</v>
      </c>
      <c r="F9" s="491"/>
      <c r="G9" s="491"/>
      <c r="H9" s="491"/>
      <c r="I9" s="491"/>
      <c r="J9" s="499"/>
      <c r="K9" s="491"/>
      <c r="L9" s="499"/>
      <c r="M9" s="491"/>
      <c r="N9" s="499"/>
      <c r="O9" s="491"/>
      <c r="P9" s="499"/>
      <c r="Q9" s="491"/>
      <c r="R9" s="499"/>
      <c r="S9" s="491"/>
      <c r="T9" s="498"/>
      <c r="U9" s="493" t="s">
        <v>515</v>
      </c>
      <c r="V9" s="494" t="s">
        <v>516</v>
      </c>
      <c r="W9" s="499"/>
      <c r="X9" s="491"/>
      <c r="Y9" s="499"/>
      <c r="Z9" s="491"/>
      <c r="AA9" s="499"/>
      <c r="AB9" s="491"/>
      <c r="AC9" s="499"/>
      <c r="AD9" s="491"/>
      <c r="AE9" s="499"/>
      <c r="AF9" s="491"/>
      <c r="AG9" s="499"/>
      <c r="AH9" s="491"/>
      <c r="AI9" s="499"/>
      <c r="AJ9" s="491"/>
      <c r="AK9" s="495">
        <f t="shared" si="0"/>
        <v>332390615</v>
      </c>
      <c r="AL9" s="495">
        <f t="shared" si="1"/>
        <v>336907612</v>
      </c>
    </row>
    <row r="10" spans="1:38" ht="15.75" x14ac:dyDescent="0.2">
      <c r="A10" s="498"/>
      <c r="B10" s="493" t="s">
        <v>517</v>
      </c>
      <c r="C10" s="494" t="s">
        <v>518</v>
      </c>
      <c r="D10" s="491"/>
      <c r="E10" s="491"/>
      <c r="F10" s="491"/>
      <c r="G10" s="564">
        <f>'3.számú melléklet'!E14</f>
        <v>11760358</v>
      </c>
      <c r="H10" s="491"/>
      <c r="I10" s="491"/>
      <c r="J10" s="499"/>
      <c r="K10" s="491"/>
      <c r="L10" s="499"/>
      <c r="M10" s="491"/>
      <c r="N10" s="499"/>
      <c r="O10" s="491"/>
      <c r="P10" s="499"/>
      <c r="Q10" s="491"/>
      <c r="R10" s="499"/>
      <c r="S10" s="491"/>
      <c r="T10" s="498"/>
      <c r="U10" s="493" t="s">
        <v>517</v>
      </c>
      <c r="V10" s="494" t="s">
        <v>518</v>
      </c>
      <c r="W10" s="499"/>
      <c r="X10" s="491"/>
      <c r="Y10" s="499"/>
      <c r="Z10" s="491"/>
      <c r="AA10" s="499"/>
      <c r="AB10" s="491"/>
      <c r="AC10" s="491"/>
      <c r="AD10" s="491"/>
      <c r="AE10" s="491"/>
      <c r="AF10" s="491"/>
      <c r="AG10" s="491"/>
      <c r="AH10" s="491"/>
      <c r="AI10" s="491">
        <v>51522907</v>
      </c>
      <c r="AJ10" s="564">
        <v>50404160</v>
      </c>
      <c r="AK10" s="495">
        <f t="shared" si="0"/>
        <v>51522907</v>
      </c>
      <c r="AL10" s="495">
        <f t="shared" si="1"/>
        <v>62164518</v>
      </c>
    </row>
    <row r="11" spans="1:38" ht="15.75" x14ac:dyDescent="0.2">
      <c r="A11" s="498"/>
      <c r="B11" s="500"/>
      <c r="C11" s="501" t="s">
        <v>519</v>
      </c>
      <c r="D11" s="502">
        <f t="shared" ref="D11:R11" si="2">SUM(D6:D10)</f>
        <v>332390615</v>
      </c>
      <c r="E11" s="502">
        <f t="shared" ref="E11" si="3">SUM(E6:E10)</f>
        <v>336907612</v>
      </c>
      <c r="F11" s="502">
        <f t="shared" si="2"/>
        <v>0</v>
      </c>
      <c r="G11" s="502">
        <f t="shared" ref="G11" si="4">SUM(G6:G10)</f>
        <v>11760358</v>
      </c>
      <c r="H11" s="502">
        <f t="shared" si="2"/>
        <v>280000</v>
      </c>
      <c r="I11" s="502">
        <f t="shared" ref="I11" si="5">SUM(I6:I10)</f>
        <v>280000</v>
      </c>
      <c r="J11" s="502">
        <f t="shared" si="2"/>
        <v>0</v>
      </c>
      <c r="K11" s="502">
        <f t="shared" ref="K11" si="6">SUM(K6:K10)</f>
        <v>0</v>
      </c>
      <c r="L11" s="502">
        <f t="shared" si="2"/>
        <v>0</v>
      </c>
      <c r="M11" s="502">
        <f t="shared" ref="M11" si="7">SUM(M6:M10)</f>
        <v>0</v>
      </c>
      <c r="N11" s="502">
        <f t="shared" si="2"/>
        <v>22696728</v>
      </c>
      <c r="O11" s="502">
        <f t="shared" ref="O11" si="8">SUM(O6:O10)</f>
        <v>34362408</v>
      </c>
      <c r="P11" s="502">
        <f t="shared" si="2"/>
        <v>0</v>
      </c>
      <c r="Q11" s="502">
        <f t="shared" ref="Q11" si="9">SUM(Q6:Q10)</f>
        <v>0</v>
      </c>
      <c r="R11" s="502">
        <f t="shared" si="2"/>
        <v>0</v>
      </c>
      <c r="S11" s="502">
        <f t="shared" ref="S11" si="10">SUM(S6:S10)</f>
        <v>0</v>
      </c>
      <c r="T11" s="498"/>
      <c r="U11" s="500"/>
      <c r="V11" s="501" t="s">
        <v>519</v>
      </c>
      <c r="W11" s="502">
        <f t="shared" ref="W11:AJ11" si="11">SUM(W6:W10)</f>
        <v>5000000</v>
      </c>
      <c r="X11" s="502">
        <f t="shared" si="11"/>
        <v>7572520</v>
      </c>
      <c r="Y11" s="502">
        <f t="shared" si="11"/>
        <v>0</v>
      </c>
      <c r="Z11" s="502">
        <f t="shared" si="11"/>
        <v>0</v>
      </c>
      <c r="AA11" s="502">
        <f t="shared" si="11"/>
        <v>0</v>
      </c>
      <c r="AB11" s="502">
        <f t="shared" si="11"/>
        <v>0</v>
      </c>
      <c r="AC11" s="502">
        <f t="shared" si="11"/>
        <v>0</v>
      </c>
      <c r="AD11" s="502">
        <f t="shared" si="11"/>
        <v>0</v>
      </c>
      <c r="AE11" s="502">
        <f t="shared" si="11"/>
        <v>0</v>
      </c>
      <c r="AF11" s="502">
        <f t="shared" si="11"/>
        <v>0</v>
      </c>
      <c r="AG11" s="502">
        <f t="shared" si="11"/>
        <v>0</v>
      </c>
      <c r="AH11" s="502">
        <f t="shared" si="11"/>
        <v>0</v>
      </c>
      <c r="AI11" s="502">
        <f t="shared" si="11"/>
        <v>51522907</v>
      </c>
      <c r="AJ11" s="502">
        <f t="shared" si="11"/>
        <v>50404160</v>
      </c>
      <c r="AK11" s="503">
        <f t="shared" si="0"/>
        <v>411890250</v>
      </c>
      <c r="AL11" s="503">
        <f t="shared" si="1"/>
        <v>441287058</v>
      </c>
    </row>
    <row r="12" spans="1:38" ht="15.75" x14ac:dyDescent="0.2">
      <c r="A12" s="504" t="s">
        <v>520</v>
      </c>
      <c r="B12" s="494"/>
      <c r="C12" s="505" t="s">
        <v>521</v>
      </c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504" t="s">
        <v>520</v>
      </c>
      <c r="U12" s="494"/>
      <c r="V12" s="505" t="s">
        <v>521</v>
      </c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5">
        <f t="shared" si="0"/>
        <v>0</v>
      </c>
      <c r="AL12" s="495">
        <f t="shared" si="1"/>
        <v>0</v>
      </c>
    </row>
    <row r="13" spans="1:38" ht="15.75" x14ac:dyDescent="0.2">
      <c r="A13" s="489"/>
      <c r="B13" s="493" t="s">
        <v>522</v>
      </c>
      <c r="C13" s="496" t="s">
        <v>523</v>
      </c>
      <c r="D13" s="491"/>
      <c r="E13" s="491"/>
      <c r="F13" s="491"/>
      <c r="G13" s="491"/>
      <c r="H13" s="491">
        <v>12898179</v>
      </c>
      <c r="I13" s="564">
        <f>'3.számú melléklet'!E16</f>
        <v>47611388</v>
      </c>
      <c r="J13" s="491"/>
      <c r="K13" s="491"/>
      <c r="L13" s="491"/>
      <c r="M13" s="491"/>
      <c r="N13" s="491"/>
      <c r="O13" s="491"/>
      <c r="P13" s="491"/>
      <c r="Q13" s="491"/>
      <c r="R13" s="491"/>
      <c r="S13" s="491"/>
      <c r="T13" s="489"/>
      <c r="U13" s="493" t="s">
        <v>522</v>
      </c>
      <c r="V13" s="496" t="s">
        <v>523</v>
      </c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5">
        <f t="shared" si="0"/>
        <v>12898179</v>
      </c>
      <c r="AL13" s="495">
        <f t="shared" si="1"/>
        <v>47611388</v>
      </c>
    </row>
    <row r="14" spans="1:38" ht="15.75" x14ac:dyDescent="0.2">
      <c r="A14" s="489"/>
      <c r="B14" s="493" t="s">
        <v>524</v>
      </c>
      <c r="C14" s="496" t="s">
        <v>525</v>
      </c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89"/>
      <c r="U14" s="493" t="s">
        <v>524</v>
      </c>
      <c r="V14" s="496" t="s">
        <v>525</v>
      </c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5">
        <f t="shared" si="0"/>
        <v>0</v>
      </c>
      <c r="AL14" s="495">
        <f t="shared" si="1"/>
        <v>0</v>
      </c>
    </row>
    <row r="15" spans="1:38" ht="15.75" x14ac:dyDescent="0.2">
      <c r="A15" s="489"/>
      <c r="B15" s="493" t="s">
        <v>526</v>
      </c>
      <c r="C15" s="496" t="s">
        <v>527</v>
      </c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>
        <v>25400</v>
      </c>
      <c r="O15" s="491">
        <v>25400</v>
      </c>
      <c r="P15" s="491"/>
      <c r="Q15" s="491"/>
      <c r="R15" s="491"/>
      <c r="S15" s="491"/>
      <c r="T15" s="489"/>
      <c r="U15" s="493" t="s">
        <v>526</v>
      </c>
      <c r="V15" s="496" t="s">
        <v>527</v>
      </c>
      <c r="W15" s="491"/>
      <c r="X15" s="491"/>
      <c r="Y15" s="491"/>
      <c r="Z15" s="491"/>
      <c r="AA15" s="491">
        <v>30000</v>
      </c>
      <c r="AB15" s="491">
        <v>30000</v>
      </c>
      <c r="AC15" s="491"/>
      <c r="AD15" s="491"/>
      <c r="AE15" s="491"/>
      <c r="AF15" s="491"/>
      <c r="AG15" s="491"/>
      <c r="AH15" s="491"/>
      <c r="AI15" s="491"/>
      <c r="AJ15" s="491"/>
      <c r="AK15" s="495">
        <f t="shared" si="0"/>
        <v>55400</v>
      </c>
      <c r="AL15" s="495">
        <f t="shared" si="1"/>
        <v>55400</v>
      </c>
    </row>
    <row r="16" spans="1:38" ht="15.75" x14ac:dyDescent="0.2">
      <c r="A16" s="489"/>
      <c r="B16" s="493" t="s">
        <v>528</v>
      </c>
      <c r="C16" s="496" t="s">
        <v>529</v>
      </c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489"/>
      <c r="U16" s="493" t="s">
        <v>528</v>
      </c>
      <c r="V16" s="496" t="s">
        <v>529</v>
      </c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5">
        <f t="shared" si="0"/>
        <v>0</v>
      </c>
      <c r="AL16" s="495">
        <f t="shared" si="1"/>
        <v>0</v>
      </c>
    </row>
    <row r="17" spans="1:38" ht="15.75" x14ac:dyDescent="0.2">
      <c r="A17" s="489"/>
      <c r="B17" s="500"/>
      <c r="C17" s="501" t="s">
        <v>530</v>
      </c>
      <c r="D17" s="503">
        <f t="shared" ref="D17:AI17" si="12">SUM(D13:D16)</f>
        <v>0</v>
      </c>
      <c r="E17" s="503">
        <f t="shared" ref="E17" si="13">SUM(E13:E16)</f>
        <v>0</v>
      </c>
      <c r="F17" s="503">
        <f t="shared" si="12"/>
        <v>0</v>
      </c>
      <c r="G17" s="503">
        <f t="shared" ref="G17" si="14">SUM(G13:G16)</f>
        <v>0</v>
      </c>
      <c r="H17" s="503">
        <f t="shared" si="12"/>
        <v>12898179</v>
      </c>
      <c r="I17" s="503">
        <f t="shared" ref="I17" si="15">SUM(I13:I16)</f>
        <v>47611388</v>
      </c>
      <c r="J17" s="503">
        <f t="shared" si="12"/>
        <v>0</v>
      </c>
      <c r="K17" s="503">
        <f t="shared" ref="K17" si="16">SUM(K13:K16)</f>
        <v>0</v>
      </c>
      <c r="L17" s="503">
        <f t="shared" si="12"/>
        <v>0</v>
      </c>
      <c r="M17" s="503">
        <f t="shared" ref="M17" si="17">SUM(M13:M16)</f>
        <v>0</v>
      </c>
      <c r="N17" s="503">
        <f t="shared" si="12"/>
        <v>25400</v>
      </c>
      <c r="O17" s="503">
        <f t="shared" ref="O17" si="18">SUM(O13:O16)</f>
        <v>25400</v>
      </c>
      <c r="P17" s="503">
        <f t="shared" si="12"/>
        <v>0</v>
      </c>
      <c r="Q17" s="503">
        <f t="shared" ref="Q17" si="19">SUM(Q13:Q16)</f>
        <v>0</v>
      </c>
      <c r="R17" s="503">
        <f t="shared" si="12"/>
        <v>0</v>
      </c>
      <c r="S17" s="503">
        <f t="shared" ref="S17" si="20">SUM(S13:S16)</f>
        <v>0</v>
      </c>
      <c r="T17" s="489"/>
      <c r="U17" s="500"/>
      <c r="V17" s="501" t="s">
        <v>530</v>
      </c>
      <c r="W17" s="503">
        <f t="shared" si="12"/>
        <v>0</v>
      </c>
      <c r="X17" s="503">
        <f t="shared" ref="X17" si="21">SUM(X13:X16)</f>
        <v>0</v>
      </c>
      <c r="Y17" s="503">
        <f t="shared" si="12"/>
        <v>0</v>
      </c>
      <c r="Z17" s="503">
        <f t="shared" ref="Z17" si="22">SUM(Z13:Z16)</f>
        <v>0</v>
      </c>
      <c r="AA17" s="503">
        <f t="shared" si="12"/>
        <v>30000</v>
      </c>
      <c r="AB17" s="503">
        <f t="shared" ref="AB17" si="23">SUM(AB13:AB16)</f>
        <v>30000</v>
      </c>
      <c r="AC17" s="503">
        <f t="shared" si="12"/>
        <v>0</v>
      </c>
      <c r="AD17" s="503">
        <f t="shared" ref="AD17" si="24">SUM(AD13:AD16)</f>
        <v>0</v>
      </c>
      <c r="AE17" s="503">
        <f t="shared" si="12"/>
        <v>0</v>
      </c>
      <c r="AF17" s="503">
        <f t="shared" ref="AF17" si="25">SUM(AF13:AF16)</f>
        <v>0</v>
      </c>
      <c r="AG17" s="503">
        <f t="shared" si="12"/>
        <v>0</v>
      </c>
      <c r="AH17" s="503">
        <f t="shared" ref="AH17" si="26">SUM(AH13:AH16)</f>
        <v>0</v>
      </c>
      <c r="AI17" s="503">
        <f t="shared" si="12"/>
        <v>0</v>
      </c>
      <c r="AJ17" s="503">
        <f t="shared" ref="AJ17" si="27">SUM(AJ13:AJ16)</f>
        <v>0</v>
      </c>
      <c r="AK17" s="503">
        <f t="shared" si="0"/>
        <v>12953579</v>
      </c>
      <c r="AL17" s="503">
        <f t="shared" si="1"/>
        <v>47666788</v>
      </c>
    </row>
    <row r="18" spans="1:38" ht="15.75" x14ac:dyDescent="0.2">
      <c r="A18" s="504" t="s">
        <v>531</v>
      </c>
      <c r="B18" s="494"/>
      <c r="C18" s="504" t="s">
        <v>532</v>
      </c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504" t="s">
        <v>531</v>
      </c>
      <c r="U18" s="494"/>
      <c r="V18" s="504" t="s">
        <v>532</v>
      </c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5">
        <f t="shared" si="0"/>
        <v>0</v>
      </c>
      <c r="AL18" s="495">
        <f t="shared" si="1"/>
        <v>0</v>
      </c>
    </row>
    <row r="19" spans="1:38" ht="15.75" x14ac:dyDescent="0.2">
      <c r="A19" s="489"/>
      <c r="B19" s="493" t="s">
        <v>533</v>
      </c>
      <c r="C19" s="496" t="s">
        <v>534</v>
      </c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>
        <v>472000</v>
      </c>
      <c r="O19" s="491">
        <v>472000</v>
      </c>
      <c r="P19" s="491"/>
      <c r="Q19" s="491"/>
      <c r="R19" s="491"/>
      <c r="S19" s="491"/>
      <c r="T19" s="489"/>
      <c r="U19" s="493" t="s">
        <v>533</v>
      </c>
      <c r="V19" s="496" t="s">
        <v>534</v>
      </c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5">
        <f t="shared" si="0"/>
        <v>472000</v>
      </c>
      <c r="AL19" s="495">
        <f t="shared" si="1"/>
        <v>472000</v>
      </c>
    </row>
    <row r="20" spans="1:38" ht="15.75" x14ac:dyDescent="0.2">
      <c r="A20" s="489"/>
      <c r="B20" s="493" t="s">
        <v>535</v>
      </c>
      <c r="C20" s="496" t="s">
        <v>536</v>
      </c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89"/>
      <c r="U20" s="493" t="s">
        <v>535</v>
      </c>
      <c r="V20" s="496" t="s">
        <v>536</v>
      </c>
      <c r="W20" s="491"/>
      <c r="X20" s="491"/>
      <c r="Y20" s="491"/>
      <c r="Z20" s="491"/>
      <c r="AA20" s="491">
        <v>30000</v>
      </c>
      <c r="AB20" s="491">
        <v>30000</v>
      </c>
      <c r="AC20" s="491"/>
      <c r="AD20" s="491"/>
      <c r="AE20" s="491"/>
      <c r="AF20" s="491"/>
      <c r="AG20" s="491"/>
      <c r="AH20" s="491"/>
      <c r="AI20" s="491"/>
      <c r="AJ20" s="491"/>
      <c r="AK20" s="495">
        <f t="shared" si="0"/>
        <v>30000</v>
      </c>
      <c r="AL20" s="495">
        <f t="shared" si="1"/>
        <v>30000</v>
      </c>
    </row>
    <row r="21" spans="1:38" ht="15.75" x14ac:dyDescent="0.2">
      <c r="A21" s="489"/>
      <c r="B21" s="500"/>
      <c r="C21" s="501" t="s">
        <v>537</v>
      </c>
      <c r="D21" s="503">
        <f t="shared" ref="D21:AA21" si="28">SUM(D19:D20)</f>
        <v>0</v>
      </c>
      <c r="E21" s="503">
        <f t="shared" ref="E21" si="29">SUM(E19:E20)</f>
        <v>0</v>
      </c>
      <c r="F21" s="503">
        <f t="shared" si="28"/>
        <v>0</v>
      </c>
      <c r="G21" s="503">
        <f t="shared" ref="G21" si="30">SUM(G19:G20)</f>
        <v>0</v>
      </c>
      <c r="H21" s="503">
        <f t="shared" si="28"/>
        <v>0</v>
      </c>
      <c r="I21" s="503">
        <f t="shared" ref="I21" si="31">SUM(I19:I20)</f>
        <v>0</v>
      </c>
      <c r="J21" s="503">
        <f t="shared" si="28"/>
        <v>0</v>
      </c>
      <c r="K21" s="503">
        <f t="shared" ref="K21" si="32">SUM(K19:K20)</f>
        <v>0</v>
      </c>
      <c r="L21" s="503">
        <f t="shared" si="28"/>
        <v>0</v>
      </c>
      <c r="M21" s="503">
        <f t="shared" ref="M21" si="33">SUM(M19:M20)</f>
        <v>0</v>
      </c>
      <c r="N21" s="503">
        <f t="shared" si="28"/>
        <v>472000</v>
      </c>
      <c r="O21" s="503">
        <f t="shared" ref="O21" si="34">SUM(O19:O20)</f>
        <v>472000</v>
      </c>
      <c r="P21" s="503">
        <f t="shared" si="28"/>
        <v>0</v>
      </c>
      <c r="Q21" s="503">
        <f t="shared" ref="Q21" si="35">SUM(Q19:Q20)</f>
        <v>0</v>
      </c>
      <c r="R21" s="503">
        <f t="shared" si="28"/>
        <v>0</v>
      </c>
      <c r="S21" s="503">
        <f t="shared" ref="S21" si="36">SUM(S19:S20)</f>
        <v>0</v>
      </c>
      <c r="T21" s="489"/>
      <c r="U21" s="500"/>
      <c r="V21" s="501" t="s">
        <v>537</v>
      </c>
      <c r="W21" s="503">
        <f t="shared" si="28"/>
        <v>0</v>
      </c>
      <c r="X21" s="503">
        <f t="shared" ref="X21" si="37">SUM(X19:X20)</f>
        <v>0</v>
      </c>
      <c r="Y21" s="503">
        <f t="shared" si="28"/>
        <v>0</v>
      </c>
      <c r="Z21" s="503">
        <f t="shared" ref="Z21" si="38">SUM(Z19:Z20)</f>
        <v>0</v>
      </c>
      <c r="AA21" s="503">
        <f t="shared" si="28"/>
        <v>30000</v>
      </c>
      <c r="AB21" s="503">
        <f t="shared" ref="AB21" si="39">SUM(AB19:AB20)</f>
        <v>30000</v>
      </c>
      <c r="AC21" s="503">
        <f>SUM(AC17:AC20)</f>
        <v>0</v>
      </c>
      <c r="AD21" s="503">
        <f t="shared" ref="AD21" si="40">SUM(AD19:AD20)</f>
        <v>0</v>
      </c>
      <c r="AE21" s="503">
        <f>SUM(AE17:AE20)</f>
        <v>0</v>
      </c>
      <c r="AF21" s="503">
        <f t="shared" ref="AF21" si="41">SUM(AF19:AF20)</f>
        <v>0</v>
      </c>
      <c r="AG21" s="503">
        <f>SUM(AG17:AG20)</f>
        <v>0</v>
      </c>
      <c r="AH21" s="503">
        <f t="shared" ref="AH21" si="42">SUM(AH19:AH20)</f>
        <v>0</v>
      </c>
      <c r="AI21" s="503">
        <f>SUM(AI19:AI20)</f>
        <v>0</v>
      </c>
      <c r="AJ21" s="503">
        <f t="shared" ref="AJ21" si="43">SUM(AJ19:AJ20)</f>
        <v>0</v>
      </c>
      <c r="AK21" s="503">
        <f t="shared" si="0"/>
        <v>502000</v>
      </c>
      <c r="AL21" s="503">
        <f t="shared" si="1"/>
        <v>502000</v>
      </c>
    </row>
    <row r="22" spans="1:38" ht="15.75" x14ac:dyDescent="0.2">
      <c r="A22" s="506" t="s">
        <v>538</v>
      </c>
      <c r="B22" s="494"/>
      <c r="C22" s="504" t="s">
        <v>539</v>
      </c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506" t="s">
        <v>538</v>
      </c>
      <c r="U22" s="494"/>
      <c r="V22" s="504" t="s">
        <v>539</v>
      </c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5">
        <f t="shared" si="0"/>
        <v>0</v>
      </c>
      <c r="AL22" s="495">
        <f t="shared" si="1"/>
        <v>0</v>
      </c>
    </row>
    <row r="23" spans="1:38" ht="15.75" x14ac:dyDescent="0.2">
      <c r="A23" s="498"/>
      <c r="B23" s="493" t="s">
        <v>540</v>
      </c>
      <c r="C23" s="494" t="s">
        <v>541</v>
      </c>
      <c r="D23" s="491"/>
      <c r="E23" s="491"/>
      <c r="F23" s="491"/>
      <c r="G23" s="491"/>
      <c r="H23" s="491"/>
      <c r="I23" s="491"/>
      <c r="J23" s="499"/>
      <c r="K23" s="491"/>
      <c r="L23" s="499"/>
      <c r="M23" s="491"/>
      <c r="N23" s="499"/>
      <c r="O23" s="491"/>
      <c r="P23" s="499"/>
      <c r="Q23" s="491"/>
      <c r="R23" s="499"/>
      <c r="S23" s="491"/>
      <c r="T23" s="498"/>
      <c r="U23" s="493" t="s">
        <v>540</v>
      </c>
      <c r="V23" s="494" t="s">
        <v>541</v>
      </c>
      <c r="W23" s="499"/>
      <c r="X23" s="491"/>
      <c r="Y23" s="491">
        <v>880000</v>
      </c>
      <c r="Z23" s="491">
        <v>880000</v>
      </c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5">
        <f t="shared" si="0"/>
        <v>880000</v>
      </c>
      <c r="AL23" s="495">
        <f t="shared" si="1"/>
        <v>880000</v>
      </c>
    </row>
    <row r="24" spans="1:38" ht="15.75" x14ac:dyDescent="0.2">
      <c r="A24" s="489"/>
      <c r="B24" s="493" t="s">
        <v>838</v>
      </c>
      <c r="C24" s="496" t="s">
        <v>542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>
        <v>35995000</v>
      </c>
      <c r="O24" s="491">
        <v>35995000</v>
      </c>
      <c r="P24" s="491"/>
      <c r="Q24" s="491"/>
      <c r="R24" s="491"/>
      <c r="S24" s="491"/>
      <c r="T24" s="489"/>
      <c r="U24" s="493" t="s">
        <v>838</v>
      </c>
      <c r="V24" s="496" t="s">
        <v>542</v>
      </c>
      <c r="W24" s="491"/>
      <c r="X24" s="491"/>
      <c r="Y24" s="491"/>
      <c r="Z24" s="491"/>
      <c r="AA24" s="491"/>
      <c r="AB24" s="564">
        <v>306181</v>
      </c>
      <c r="AC24" s="491"/>
      <c r="AD24" s="491"/>
      <c r="AE24" s="491"/>
      <c r="AF24" s="491"/>
      <c r="AG24" s="491"/>
      <c r="AH24" s="491"/>
      <c r="AI24" s="491"/>
      <c r="AJ24" s="491"/>
      <c r="AK24" s="495">
        <f t="shared" si="0"/>
        <v>35995000</v>
      </c>
      <c r="AL24" s="495">
        <f t="shared" si="1"/>
        <v>36301181</v>
      </c>
    </row>
    <row r="25" spans="1:38" ht="15.75" x14ac:dyDescent="0.2">
      <c r="A25" s="489"/>
      <c r="B25" s="493" t="s">
        <v>543</v>
      </c>
      <c r="C25" s="496" t="s">
        <v>544</v>
      </c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89"/>
      <c r="U25" s="493" t="s">
        <v>543</v>
      </c>
      <c r="V25" s="496" t="s">
        <v>544</v>
      </c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5">
        <f t="shared" si="0"/>
        <v>0</v>
      </c>
      <c r="AL25" s="495">
        <f t="shared" si="1"/>
        <v>0</v>
      </c>
    </row>
    <row r="26" spans="1:38" ht="15.75" x14ac:dyDescent="0.2">
      <c r="A26" s="489"/>
      <c r="B26" s="493" t="s">
        <v>545</v>
      </c>
      <c r="C26" s="496" t="s">
        <v>546</v>
      </c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89"/>
      <c r="U26" s="493" t="s">
        <v>545</v>
      </c>
      <c r="V26" s="496" t="s">
        <v>546</v>
      </c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5">
        <f t="shared" si="0"/>
        <v>0</v>
      </c>
      <c r="AL26" s="495">
        <f t="shared" si="1"/>
        <v>0</v>
      </c>
    </row>
    <row r="27" spans="1:38" ht="15.75" x14ac:dyDescent="0.2">
      <c r="A27" s="489"/>
      <c r="B27" s="493" t="s">
        <v>547</v>
      </c>
      <c r="C27" s="496" t="s">
        <v>548</v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>
        <v>636000</v>
      </c>
      <c r="O27" s="491">
        <v>636000</v>
      </c>
      <c r="P27" s="491"/>
      <c r="Q27" s="491"/>
      <c r="R27" s="491"/>
      <c r="S27" s="491"/>
      <c r="T27" s="489"/>
      <c r="U27" s="493" t="s">
        <v>547</v>
      </c>
      <c r="V27" s="496" t="s">
        <v>548</v>
      </c>
      <c r="W27" s="491"/>
      <c r="X27" s="491"/>
      <c r="Y27" s="491"/>
      <c r="Z27" s="491"/>
      <c r="AA27" s="491">
        <v>449844</v>
      </c>
      <c r="AB27" s="491">
        <v>449844</v>
      </c>
      <c r="AC27" s="491"/>
      <c r="AD27" s="491"/>
      <c r="AE27" s="491"/>
      <c r="AF27" s="491"/>
      <c r="AG27" s="491"/>
      <c r="AH27" s="491"/>
      <c r="AI27" s="491"/>
      <c r="AJ27" s="491"/>
      <c r="AK27" s="495">
        <f t="shared" si="0"/>
        <v>1085844</v>
      </c>
      <c r="AL27" s="495">
        <f t="shared" si="1"/>
        <v>1085844</v>
      </c>
    </row>
    <row r="28" spans="1:38" ht="15.75" x14ac:dyDescent="0.2">
      <c r="A28" s="489"/>
      <c r="B28" s="500"/>
      <c r="C28" s="507" t="s">
        <v>549</v>
      </c>
      <c r="D28" s="503">
        <f t="shared" ref="D28:AA28" si="44">SUM(D23:D27)</f>
        <v>0</v>
      </c>
      <c r="E28" s="503">
        <f t="shared" ref="E28" si="45">SUM(E23:E27)</f>
        <v>0</v>
      </c>
      <c r="F28" s="503">
        <f t="shared" si="44"/>
        <v>0</v>
      </c>
      <c r="G28" s="503">
        <f t="shared" ref="G28" si="46">SUM(G23:G27)</f>
        <v>0</v>
      </c>
      <c r="H28" s="503">
        <f t="shared" si="44"/>
        <v>0</v>
      </c>
      <c r="I28" s="503">
        <f t="shared" ref="I28" si="47">SUM(I23:I27)</f>
        <v>0</v>
      </c>
      <c r="J28" s="503">
        <f t="shared" si="44"/>
        <v>0</v>
      </c>
      <c r="K28" s="503">
        <f t="shared" ref="K28" si="48">SUM(K23:K27)</f>
        <v>0</v>
      </c>
      <c r="L28" s="503">
        <f t="shared" si="44"/>
        <v>0</v>
      </c>
      <c r="M28" s="503">
        <f t="shared" ref="M28" si="49">SUM(M23:M27)</f>
        <v>0</v>
      </c>
      <c r="N28" s="503">
        <f t="shared" si="44"/>
        <v>36631000</v>
      </c>
      <c r="O28" s="503">
        <f t="shared" ref="O28" si="50">SUM(O23:O27)</f>
        <v>36631000</v>
      </c>
      <c r="P28" s="503">
        <f t="shared" si="44"/>
        <v>0</v>
      </c>
      <c r="Q28" s="503">
        <f t="shared" ref="Q28" si="51">SUM(Q23:Q27)</f>
        <v>0</v>
      </c>
      <c r="R28" s="503">
        <f t="shared" si="44"/>
        <v>0</v>
      </c>
      <c r="S28" s="503">
        <f t="shared" ref="S28" si="52">SUM(S23:S27)</f>
        <v>0</v>
      </c>
      <c r="T28" s="489"/>
      <c r="U28" s="500"/>
      <c r="V28" s="507" t="s">
        <v>549</v>
      </c>
      <c r="W28" s="503">
        <f t="shared" si="44"/>
        <v>0</v>
      </c>
      <c r="X28" s="503">
        <f t="shared" ref="X28" si="53">SUM(X23:X27)</f>
        <v>0</v>
      </c>
      <c r="Y28" s="503">
        <f t="shared" si="44"/>
        <v>880000</v>
      </c>
      <c r="Z28" s="503">
        <f t="shared" ref="Z28" si="54">SUM(Z23:Z27)</f>
        <v>880000</v>
      </c>
      <c r="AA28" s="503">
        <f t="shared" si="44"/>
        <v>449844</v>
      </c>
      <c r="AB28" s="503">
        <f t="shared" ref="AB28" si="55">SUM(AB23:AB27)</f>
        <v>756025</v>
      </c>
      <c r="AC28" s="503">
        <f>SUM(AC24:AC27)</f>
        <v>0</v>
      </c>
      <c r="AD28" s="503">
        <f t="shared" ref="AD28" si="56">SUM(AD23:AD27)</f>
        <v>0</v>
      </c>
      <c r="AE28" s="503">
        <f>SUM(AE24:AE27)</f>
        <v>0</v>
      </c>
      <c r="AF28" s="503">
        <f t="shared" ref="AF28" si="57">SUM(AF23:AF27)</f>
        <v>0</v>
      </c>
      <c r="AG28" s="503">
        <f>SUM(AG24:AG27)</f>
        <v>0</v>
      </c>
      <c r="AH28" s="503">
        <f t="shared" ref="AH28" si="58">SUM(AH23:AH27)</f>
        <v>0</v>
      </c>
      <c r="AI28" s="503">
        <f>SUM(AI23:AI27)</f>
        <v>0</v>
      </c>
      <c r="AJ28" s="503">
        <f t="shared" ref="AJ28" si="59">SUM(AJ23:AJ27)</f>
        <v>0</v>
      </c>
      <c r="AK28" s="503">
        <f t="shared" si="0"/>
        <v>37960844</v>
      </c>
      <c r="AL28" s="503">
        <f t="shared" si="1"/>
        <v>38267025</v>
      </c>
    </row>
    <row r="29" spans="1:38" ht="15.75" x14ac:dyDescent="0.2">
      <c r="A29" s="506" t="s">
        <v>550</v>
      </c>
      <c r="B29" s="494"/>
      <c r="C29" s="504" t="s">
        <v>551</v>
      </c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506" t="s">
        <v>550</v>
      </c>
      <c r="U29" s="494"/>
      <c r="V29" s="504" t="s">
        <v>551</v>
      </c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5">
        <f t="shared" si="0"/>
        <v>0</v>
      </c>
      <c r="AL29" s="495">
        <f t="shared" si="1"/>
        <v>0</v>
      </c>
    </row>
    <row r="30" spans="1:38" ht="15.75" x14ac:dyDescent="0.2">
      <c r="A30" s="506"/>
      <c r="B30" s="493" t="s">
        <v>552</v>
      </c>
      <c r="C30" s="494" t="s">
        <v>553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506"/>
      <c r="U30" s="493" t="s">
        <v>552</v>
      </c>
      <c r="V30" s="494" t="s">
        <v>553</v>
      </c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5">
        <f t="shared" si="0"/>
        <v>0</v>
      </c>
      <c r="AL30" s="495">
        <f t="shared" si="1"/>
        <v>0</v>
      </c>
    </row>
    <row r="31" spans="1:38" ht="15.75" x14ac:dyDescent="0.2">
      <c r="A31" s="489"/>
      <c r="B31" s="493" t="s">
        <v>554</v>
      </c>
      <c r="C31" s="496" t="s">
        <v>555</v>
      </c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89"/>
      <c r="U31" s="493" t="s">
        <v>554</v>
      </c>
      <c r="V31" s="496" t="s">
        <v>555</v>
      </c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5">
        <f t="shared" si="0"/>
        <v>0</v>
      </c>
      <c r="AL31" s="495">
        <f t="shared" si="1"/>
        <v>0</v>
      </c>
    </row>
    <row r="32" spans="1:38" ht="15.75" x14ac:dyDescent="0.2">
      <c r="A32" s="489"/>
      <c r="B32" s="493" t="s">
        <v>556</v>
      </c>
      <c r="C32" s="496" t="s">
        <v>557</v>
      </c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  <c r="T32" s="489"/>
      <c r="U32" s="493" t="s">
        <v>556</v>
      </c>
      <c r="V32" s="496" t="s">
        <v>557</v>
      </c>
      <c r="W32" s="491"/>
      <c r="X32" s="491"/>
      <c r="Y32" s="491"/>
      <c r="Z32" s="491"/>
      <c r="AA32" s="491"/>
      <c r="AB32" s="491"/>
      <c r="AC32" s="491"/>
      <c r="AD32" s="491"/>
      <c r="AE32" s="491"/>
      <c r="AF32" s="491"/>
      <c r="AG32" s="491"/>
      <c r="AH32" s="491"/>
      <c r="AI32" s="491"/>
      <c r="AJ32" s="491"/>
      <c r="AK32" s="495">
        <f t="shared" si="0"/>
        <v>0</v>
      </c>
      <c r="AL32" s="495">
        <f t="shared" si="1"/>
        <v>0</v>
      </c>
    </row>
    <row r="33" spans="1:38" ht="15.75" x14ac:dyDescent="0.2">
      <c r="A33" s="489"/>
      <c r="B33" s="493" t="s">
        <v>558</v>
      </c>
      <c r="C33" s="496" t="s">
        <v>559</v>
      </c>
      <c r="D33" s="491"/>
      <c r="E33" s="491"/>
      <c r="F33" s="491"/>
      <c r="G33" s="491"/>
      <c r="H33" s="491">
        <v>4514400</v>
      </c>
      <c r="I33" s="491">
        <v>4514400</v>
      </c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89"/>
      <c r="U33" s="493" t="s">
        <v>558</v>
      </c>
      <c r="V33" s="496" t="s">
        <v>559</v>
      </c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5">
        <f t="shared" si="0"/>
        <v>4514400</v>
      </c>
      <c r="AL33" s="495">
        <f t="shared" si="1"/>
        <v>4514400</v>
      </c>
    </row>
    <row r="34" spans="1:38" ht="15.75" x14ac:dyDescent="0.2">
      <c r="A34" s="489"/>
      <c r="B34" s="493" t="s">
        <v>560</v>
      </c>
      <c r="C34" s="496" t="s">
        <v>561</v>
      </c>
      <c r="D34" s="491"/>
      <c r="E34" s="491"/>
      <c r="F34" s="491"/>
      <c r="G34" s="491"/>
      <c r="H34" s="491">
        <v>157200</v>
      </c>
      <c r="I34" s="491">
        <v>157200</v>
      </c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89"/>
      <c r="U34" s="493" t="s">
        <v>560</v>
      </c>
      <c r="V34" s="496" t="s">
        <v>561</v>
      </c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5">
        <f t="shared" si="0"/>
        <v>157200</v>
      </c>
      <c r="AL34" s="495">
        <f t="shared" si="1"/>
        <v>157200</v>
      </c>
    </row>
    <row r="35" spans="1:38" ht="15.75" x14ac:dyDescent="0.2">
      <c r="A35" s="489"/>
      <c r="B35" s="500"/>
      <c r="C35" s="507" t="s">
        <v>562</v>
      </c>
      <c r="D35" s="503">
        <f t="shared" ref="D35:AA35" si="60">SUM(D30:D34)</f>
        <v>0</v>
      </c>
      <c r="E35" s="503">
        <f t="shared" ref="E35" si="61">SUM(E30:E34)</f>
        <v>0</v>
      </c>
      <c r="F35" s="503">
        <f t="shared" si="60"/>
        <v>0</v>
      </c>
      <c r="G35" s="503">
        <f t="shared" ref="G35" si="62">SUM(G30:G34)</f>
        <v>0</v>
      </c>
      <c r="H35" s="503">
        <f t="shared" si="60"/>
        <v>4671600</v>
      </c>
      <c r="I35" s="503">
        <f t="shared" ref="I35" si="63">SUM(I30:I34)</f>
        <v>4671600</v>
      </c>
      <c r="J35" s="503">
        <f t="shared" si="60"/>
        <v>0</v>
      </c>
      <c r="K35" s="503">
        <f t="shared" ref="K35" si="64">SUM(K30:K34)</f>
        <v>0</v>
      </c>
      <c r="L35" s="503">
        <f t="shared" si="60"/>
        <v>0</v>
      </c>
      <c r="M35" s="503">
        <f t="shared" ref="M35" si="65">SUM(M30:M34)</f>
        <v>0</v>
      </c>
      <c r="N35" s="503">
        <f t="shared" si="60"/>
        <v>0</v>
      </c>
      <c r="O35" s="503">
        <f t="shared" ref="O35" si="66">SUM(O30:O34)</f>
        <v>0</v>
      </c>
      <c r="P35" s="503">
        <f t="shared" si="60"/>
        <v>0</v>
      </c>
      <c r="Q35" s="503">
        <f t="shared" ref="Q35" si="67">SUM(Q30:Q34)</f>
        <v>0</v>
      </c>
      <c r="R35" s="503">
        <f t="shared" si="60"/>
        <v>0</v>
      </c>
      <c r="S35" s="503">
        <f t="shared" ref="S35" si="68">SUM(S30:S34)</f>
        <v>0</v>
      </c>
      <c r="T35" s="489"/>
      <c r="U35" s="500"/>
      <c r="V35" s="507" t="s">
        <v>562</v>
      </c>
      <c r="W35" s="503">
        <f t="shared" si="60"/>
        <v>0</v>
      </c>
      <c r="X35" s="503">
        <f t="shared" ref="X35" si="69">SUM(X30:X34)</f>
        <v>0</v>
      </c>
      <c r="Y35" s="503">
        <f t="shared" si="60"/>
        <v>0</v>
      </c>
      <c r="Z35" s="503">
        <f t="shared" ref="Z35" si="70">SUM(Z30:Z34)</f>
        <v>0</v>
      </c>
      <c r="AA35" s="503">
        <f t="shared" si="60"/>
        <v>0</v>
      </c>
      <c r="AB35" s="503">
        <f t="shared" ref="AB35" si="71">SUM(AB30:AB34)</f>
        <v>0</v>
      </c>
      <c r="AC35" s="503">
        <f>SUM(AC31:AC34)</f>
        <v>0</v>
      </c>
      <c r="AD35" s="503">
        <f t="shared" ref="AD35" si="72">SUM(AD30:AD34)</f>
        <v>0</v>
      </c>
      <c r="AE35" s="503">
        <f>SUM(AE31:AE34)</f>
        <v>0</v>
      </c>
      <c r="AF35" s="503">
        <f t="shared" ref="AF35" si="73">SUM(AF30:AF34)</f>
        <v>0</v>
      </c>
      <c r="AG35" s="503">
        <f>SUM(AG31:AG34)</f>
        <v>0</v>
      </c>
      <c r="AH35" s="503">
        <f t="shared" ref="AH35" si="74">SUM(AH30:AH34)</f>
        <v>0</v>
      </c>
      <c r="AI35" s="503">
        <f>SUM(AI30:AI34)</f>
        <v>0</v>
      </c>
      <c r="AJ35" s="503">
        <f t="shared" ref="AJ35" si="75">SUM(AJ30:AJ34)</f>
        <v>0</v>
      </c>
      <c r="AK35" s="503">
        <f t="shared" si="0"/>
        <v>4671600</v>
      </c>
      <c r="AL35" s="503">
        <f t="shared" si="1"/>
        <v>4671600</v>
      </c>
    </row>
    <row r="36" spans="1:38" ht="15.75" x14ac:dyDescent="0.2">
      <c r="A36" s="506" t="s">
        <v>563</v>
      </c>
      <c r="B36" s="494"/>
      <c r="C36" s="504" t="s">
        <v>564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506" t="s">
        <v>563</v>
      </c>
      <c r="U36" s="494"/>
      <c r="V36" s="504" t="s">
        <v>564</v>
      </c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1"/>
      <c r="AK36" s="495">
        <f t="shared" si="0"/>
        <v>0</v>
      </c>
      <c r="AL36" s="495">
        <f t="shared" si="1"/>
        <v>0</v>
      </c>
    </row>
    <row r="37" spans="1:38" ht="15.75" x14ac:dyDescent="0.2">
      <c r="A37" s="489"/>
      <c r="B37" s="493" t="s">
        <v>565</v>
      </c>
      <c r="C37" s="496" t="s">
        <v>566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89"/>
      <c r="U37" s="493" t="s">
        <v>565</v>
      </c>
      <c r="V37" s="496" t="s">
        <v>566</v>
      </c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5">
        <f t="shared" si="0"/>
        <v>0</v>
      </c>
      <c r="AL37" s="495">
        <f t="shared" si="1"/>
        <v>0</v>
      </c>
    </row>
    <row r="38" spans="1:38" ht="15.75" x14ac:dyDescent="0.2">
      <c r="A38" s="489"/>
      <c r="B38" s="493" t="s">
        <v>567</v>
      </c>
      <c r="C38" s="496" t="s">
        <v>568</v>
      </c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89"/>
      <c r="U38" s="493" t="s">
        <v>567</v>
      </c>
      <c r="V38" s="496" t="s">
        <v>568</v>
      </c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/>
      <c r="AK38" s="495">
        <f t="shared" ref="AK38:AK57" si="76">SUM(D38+F38+H38+J38+L38+N38+P38+R38+W38+Y38+AA38+AC38+AE38+AI38+AG38)</f>
        <v>0</v>
      </c>
      <c r="AL38" s="495">
        <f t="shared" ref="AL38:AL57" si="77">SUM(E38+G38+I38+K38+M38+O38+Q38+S38+X38+Z38+AB38+AD38+AF38+AJ38+AH38)</f>
        <v>0</v>
      </c>
    </row>
    <row r="39" spans="1:38" ht="15.75" x14ac:dyDescent="0.2">
      <c r="A39" s="489"/>
      <c r="B39" s="493" t="s">
        <v>610</v>
      </c>
      <c r="C39" s="496" t="s">
        <v>570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89"/>
      <c r="U39" s="493" t="s">
        <v>610</v>
      </c>
      <c r="V39" s="496" t="s">
        <v>570</v>
      </c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5">
        <f t="shared" si="76"/>
        <v>0</v>
      </c>
      <c r="AL39" s="495">
        <f t="shared" si="77"/>
        <v>0</v>
      </c>
    </row>
    <row r="40" spans="1:38" ht="15.75" x14ac:dyDescent="0.2">
      <c r="A40" s="489"/>
      <c r="B40" s="493" t="s">
        <v>571</v>
      </c>
      <c r="C40" s="496" t="s">
        <v>572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89"/>
      <c r="U40" s="493" t="s">
        <v>571</v>
      </c>
      <c r="V40" s="496" t="s">
        <v>572</v>
      </c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  <c r="AJ40" s="491"/>
      <c r="AK40" s="495">
        <f t="shared" si="76"/>
        <v>0</v>
      </c>
      <c r="AL40" s="495">
        <f t="shared" si="77"/>
        <v>0</v>
      </c>
    </row>
    <row r="41" spans="1:38" ht="15.75" x14ac:dyDescent="0.2">
      <c r="A41" s="498"/>
      <c r="B41" s="493" t="s">
        <v>573</v>
      </c>
      <c r="C41" s="494" t="s">
        <v>574</v>
      </c>
      <c r="D41" s="491"/>
      <c r="E41" s="491"/>
      <c r="F41" s="491"/>
      <c r="G41" s="491"/>
      <c r="H41" s="491"/>
      <c r="I41" s="491"/>
      <c r="J41" s="491"/>
      <c r="K41" s="491"/>
      <c r="L41" s="499"/>
      <c r="M41" s="491"/>
      <c r="N41" s="491"/>
      <c r="O41" s="491"/>
      <c r="P41" s="491"/>
      <c r="Q41" s="491"/>
      <c r="R41" s="491"/>
      <c r="S41" s="564">
        <v>5001000</v>
      </c>
      <c r="T41" s="498"/>
      <c r="U41" s="493" t="s">
        <v>573</v>
      </c>
      <c r="V41" s="494" t="s">
        <v>574</v>
      </c>
      <c r="W41" s="499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9"/>
      <c r="AJ41" s="491"/>
      <c r="AK41" s="495">
        <f t="shared" si="76"/>
        <v>0</v>
      </c>
      <c r="AL41" s="495">
        <f t="shared" si="77"/>
        <v>5001000</v>
      </c>
    </row>
    <row r="42" spans="1:38" ht="15.75" x14ac:dyDescent="0.2">
      <c r="A42" s="498"/>
      <c r="B42" s="500"/>
      <c r="C42" s="501" t="s">
        <v>575</v>
      </c>
      <c r="D42" s="503">
        <f t="shared" ref="D42:AA42" si="78">SUM(D37:D41)</f>
        <v>0</v>
      </c>
      <c r="E42" s="503">
        <f t="shared" ref="E42" si="79">SUM(E37:E41)</f>
        <v>0</v>
      </c>
      <c r="F42" s="503">
        <f t="shared" si="78"/>
        <v>0</v>
      </c>
      <c r="G42" s="503">
        <f t="shared" ref="G42" si="80">SUM(G37:G41)</f>
        <v>0</v>
      </c>
      <c r="H42" s="503">
        <f t="shared" si="78"/>
        <v>0</v>
      </c>
      <c r="I42" s="503">
        <f t="shared" ref="I42" si="81">SUM(I37:I41)</f>
        <v>0</v>
      </c>
      <c r="J42" s="503">
        <f t="shared" si="78"/>
        <v>0</v>
      </c>
      <c r="K42" s="503">
        <f t="shared" ref="K42" si="82">SUM(K37:K41)</f>
        <v>0</v>
      </c>
      <c r="L42" s="503">
        <f t="shared" si="78"/>
        <v>0</v>
      </c>
      <c r="M42" s="503">
        <f t="shared" ref="M42" si="83">SUM(M37:M41)</f>
        <v>0</v>
      </c>
      <c r="N42" s="503">
        <f t="shared" si="78"/>
        <v>0</v>
      </c>
      <c r="O42" s="503">
        <f t="shared" ref="O42" si="84">SUM(O37:O41)</f>
        <v>0</v>
      </c>
      <c r="P42" s="503">
        <f t="shared" si="78"/>
        <v>0</v>
      </c>
      <c r="Q42" s="503">
        <f t="shared" ref="Q42" si="85">SUM(Q37:Q41)</f>
        <v>0</v>
      </c>
      <c r="R42" s="503">
        <f t="shared" si="78"/>
        <v>0</v>
      </c>
      <c r="S42" s="503">
        <f t="shared" ref="S42" si="86">SUM(S37:S41)</f>
        <v>5001000</v>
      </c>
      <c r="T42" s="498"/>
      <c r="U42" s="500"/>
      <c r="V42" s="501" t="s">
        <v>575</v>
      </c>
      <c r="W42" s="503">
        <f t="shared" si="78"/>
        <v>0</v>
      </c>
      <c r="X42" s="503">
        <f t="shared" ref="X42" si="87">SUM(X37:X41)</f>
        <v>0</v>
      </c>
      <c r="Y42" s="503">
        <f t="shared" si="78"/>
        <v>0</v>
      </c>
      <c r="Z42" s="503">
        <f t="shared" ref="Z42" si="88">SUM(Z37:Z41)</f>
        <v>0</v>
      </c>
      <c r="AA42" s="503">
        <f t="shared" si="78"/>
        <v>0</v>
      </c>
      <c r="AB42" s="503">
        <f t="shared" ref="AB42" si="89">SUM(AB37:AB41)</f>
        <v>0</v>
      </c>
      <c r="AC42" s="503">
        <f>SUM(AC38:AC41)</f>
        <v>0</v>
      </c>
      <c r="AD42" s="503">
        <f t="shared" ref="AD42" si="90">SUM(AD37:AD41)</f>
        <v>0</v>
      </c>
      <c r="AE42" s="503">
        <f>SUM(AE38:AE41)</f>
        <v>0</v>
      </c>
      <c r="AF42" s="503">
        <f t="shared" ref="AF42" si="91">SUM(AF37:AF41)</f>
        <v>0</v>
      </c>
      <c r="AG42" s="503">
        <f>SUM(AG38:AG41)</f>
        <v>0</v>
      </c>
      <c r="AH42" s="503">
        <f t="shared" ref="AH42" si="92">SUM(AH37:AH41)</f>
        <v>0</v>
      </c>
      <c r="AI42" s="503">
        <f>SUM(AI37:AI41)</f>
        <v>0</v>
      </c>
      <c r="AJ42" s="503">
        <f t="shared" ref="AJ42" si="93">SUM(AJ37:AJ41)</f>
        <v>0</v>
      </c>
      <c r="AK42" s="503">
        <f t="shared" si="76"/>
        <v>0</v>
      </c>
      <c r="AL42" s="503">
        <f t="shared" si="77"/>
        <v>5001000</v>
      </c>
    </row>
    <row r="43" spans="1:38" ht="15.75" x14ac:dyDescent="0.2">
      <c r="A43" s="506" t="s">
        <v>576</v>
      </c>
      <c r="B43" s="493"/>
      <c r="C43" s="508" t="s">
        <v>577</v>
      </c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506" t="s">
        <v>576</v>
      </c>
      <c r="U43" s="493"/>
      <c r="V43" s="508" t="s">
        <v>577</v>
      </c>
      <c r="W43" s="499"/>
      <c r="X43" s="499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9"/>
      <c r="AJ43" s="499"/>
      <c r="AK43" s="495">
        <f t="shared" si="76"/>
        <v>0</v>
      </c>
      <c r="AL43" s="495">
        <f t="shared" si="77"/>
        <v>0</v>
      </c>
    </row>
    <row r="44" spans="1:38" ht="15.75" x14ac:dyDescent="0.2">
      <c r="A44" s="498"/>
      <c r="B44" s="493" t="s">
        <v>578</v>
      </c>
      <c r="C44" s="497" t="s">
        <v>654</v>
      </c>
      <c r="D44" s="491"/>
      <c r="E44" s="491"/>
      <c r="F44" s="491"/>
      <c r="G44" s="491"/>
      <c r="H44" s="499"/>
      <c r="I44" s="491"/>
      <c r="J44" s="499"/>
      <c r="K44" s="491"/>
      <c r="L44" s="499"/>
      <c r="M44" s="491"/>
      <c r="N44" s="499"/>
      <c r="O44" s="491"/>
      <c r="P44" s="499"/>
      <c r="Q44" s="491"/>
      <c r="R44" s="499"/>
      <c r="S44" s="491"/>
      <c r="T44" s="498"/>
      <c r="U44" s="493" t="s">
        <v>578</v>
      </c>
      <c r="V44" s="497" t="s">
        <v>654</v>
      </c>
      <c r="W44" s="499"/>
      <c r="X44" s="491"/>
      <c r="Y44" s="499"/>
      <c r="Z44" s="491"/>
      <c r="AA44" s="499"/>
      <c r="AB44" s="491"/>
      <c r="AC44" s="499"/>
      <c r="AD44" s="491"/>
      <c r="AE44" s="499"/>
      <c r="AF44" s="491"/>
      <c r="AG44" s="499"/>
      <c r="AH44" s="491"/>
      <c r="AI44" s="499"/>
      <c r="AJ44" s="491"/>
      <c r="AK44" s="495">
        <f t="shared" si="76"/>
        <v>0</v>
      </c>
      <c r="AL44" s="495">
        <f t="shared" si="77"/>
        <v>0</v>
      </c>
    </row>
    <row r="45" spans="1:38" ht="15.75" x14ac:dyDescent="0.2">
      <c r="A45" s="498"/>
      <c r="B45" s="493" t="s">
        <v>580</v>
      </c>
      <c r="C45" s="497" t="s">
        <v>579</v>
      </c>
      <c r="D45" s="491"/>
      <c r="E45" s="491"/>
      <c r="F45" s="491"/>
      <c r="G45" s="491"/>
      <c r="H45" s="499"/>
      <c r="I45" s="491"/>
      <c r="J45" s="499"/>
      <c r="K45" s="491"/>
      <c r="L45" s="499"/>
      <c r="M45" s="491"/>
      <c r="N45" s="499"/>
      <c r="O45" s="491"/>
      <c r="P45" s="499"/>
      <c r="Q45" s="491"/>
      <c r="R45" s="499"/>
      <c r="S45" s="491"/>
      <c r="T45" s="498"/>
      <c r="U45" s="493" t="s">
        <v>580</v>
      </c>
      <c r="V45" s="497" t="s">
        <v>579</v>
      </c>
      <c r="W45" s="499"/>
      <c r="X45" s="491"/>
      <c r="Y45" s="499"/>
      <c r="Z45" s="491"/>
      <c r="AA45" s="499"/>
      <c r="AB45" s="491"/>
      <c r="AC45" s="499"/>
      <c r="AD45" s="491"/>
      <c r="AE45" s="499"/>
      <c r="AF45" s="491"/>
      <c r="AG45" s="499"/>
      <c r="AH45" s="491"/>
      <c r="AI45" s="499"/>
      <c r="AJ45" s="491"/>
      <c r="AK45" s="495">
        <f t="shared" si="76"/>
        <v>0</v>
      </c>
      <c r="AL45" s="495">
        <f t="shared" si="77"/>
        <v>0</v>
      </c>
    </row>
    <row r="46" spans="1:38" ht="15.75" x14ac:dyDescent="0.2">
      <c r="A46" s="498"/>
      <c r="B46" s="493" t="s">
        <v>581</v>
      </c>
      <c r="C46" s="497" t="s">
        <v>582</v>
      </c>
      <c r="D46" s="491"/>
      <c r="E46" s="491"/>
      <c r="F46" s="491"/>
      <c r="G46" s="491"/>
      <c r="H46" s="499"/>
      <c r="I46" s="491"/>
      <c r="J46" s="499"/>
      <c r="K46" s="491"/>
      <c r="L46" s="499"/>
      <c r="M46" s="491"/>
      <c r="N46" s="499"/>
      <c r="O46" s="491"/>
      <c r="P46" s="499"/>
      <c r="Q46" s="491"/>
      <c r="R46" s="499"/>
      <c r="S46" s="491"/>
      <c r="T46" s="498"/>
      <c r="U46" s="493" t="s">
        <v>581</v>
      </c>
      <c r="V46" s="497" t="s">
        <v>582</v>
      </c>
      <c r="W46" s="499"/>
      <c r="X46" s="491"/>
      <c r="Y46" s="499"/>
      <c r="Z46" s="491"/>
      <c r="AA46" s="499"/>
      <c r="AB46" s="491"/>
      <c r="AC46" s="499"/>
      <c r="AD46" s="491"/>
      <c r="AE46" s="499"/>
      <c r="AF46" s="491"/>
      <c r="AG46" s="499"/>
      <c r="AH46" s="491"/>
      <c r="AI46" s="499"/>
      <c r="AJ46" s="491"/>
      <c r="AK46" s="495">
        <f t="shared" si="76"/>
        <v>0</v>
      </c>
      <c r="AL46" s="495">
        <f t="shared" si="77"/>
        <v>0</v>
      </c>
    </row>
    <row r="47" spans="1:38" ht="15.75" x14ac:dyDescent="0.2">
      <c r="A47" s="498"/>
      <c r="B47" s="493"/>
      <c r="C47" s="497"/>
      <c r="D47" s="491"/>
      <c r="E47" s="491"/>
      <c r="F47" s="491"/>
      <c r="G47" s="491"/>
      <c r="H47" s="499"/>
      <c r="I47" s="491"/>
      <c r="J47" s="499"/>
      <c r="K47" s="491"/>
      <c r="L47" s="499"/>
      <c r="M47" s="491"/>
      <c r="N47" s="499"/>
      <c r="O47" s="491"/>
      <c r="P47" s="499"/>
      <c r="Q47" s="491"/>
      <c r="R47" s="499"/>
      <c r="S47" s="491"/>
      <c r="T47" s="498"/>
      <c r="U47" s="493"/>
      <c r="V47" s="497"/>
      <c r="W47" s="499"/>
      <c r="X47" s="491"/>
      <c r="Y47" s="499"/>
      <c r="Z47" s="491"/>
      <c r="AA47" s="499"/>
      <c r="AB47" s="491"/>
      <c r="AC47" s="499"/>
      <c r="AD47" s="491"/>
      <c r="AE47" s="499"/>
      <c r="AF47" s="491"/>
      <c r="AG47" s="499"/>
      <c r="AH47" s="491"/>
      <c r="AI47" s="499"/>
      <c r="AJ47" s="491"/>
      <c r="AK47" s="495">
        <f t="shared" si="76"/>
        <v>0</v>
      </c>
      <c r="AL47" s="495">
        <f t="shared" si="77"/>
        <v>0</v>
      </c>
    </row>
    <row r="48" spans="1:38" ht="15.75" x14ac:dyDescent="0.2">
      <c r="A48" s="506"/>
      <c r="B48" s="501"/>
      <c r="C48" s="501" t="s">
        <v>583</v>
      </c>
      <c r="D48" s="503">
        <f t="shared" ref="D48:R48" si="94">SUM(D44:D47)</f>
        <v>0</v>
      </c>
      <c r="E48" s="503">
        <f t="shared" ref="E48" si="95">SUM(E44:E47)</f>
        <v>0</v>
      </c>
      <c r="F48" s="503">
        <f t="shared" si="94"/>
        <v>0</v>
      </c>
      <c r="G48" s="503">
        <f t="shared" ref="G48" si="96">SUM(G44:G47)</f>
        <v>0</v>
      </c>
      <c r="H48" s="503">
        <f t="shared" si="94"/>
        <v>0</v>
      </c>
      <c r="I48" s="503">
        <f t="shared" ref="I48" si="97">SUM(I44:I47)</f>
        <v>0</v>
      </c>
      <c r="J48" s="503">
        <f t="shared" si="94"/>
        <v>0</v>
      </c>
      <c r="K48" s="503">
        <f t="shared" ref="K48" si="98">SUM(K44:K47)</f>
        <v>0</v>
      </c>
      <c r="L48" s="503">
        <f t="shared" si="94"/>
        <v>0</v>
      </c>
      <c r="M48" s="503">
        <f t="shared" ref="M48" si="99">SUM(M44:M47)</f>
        <v>0</v>
      </c>
      <c r="N48" s="503">
        <f t="shared" si="94"/>
        <v>0</v>
      </c>
      <c r="O48" s="503">
        <f t="shared" ref="O48" si="100">SUM(O44:O47)</f>
        <v>0</v>
      </c>
      <c r="P48" s="503">
        <f t="shared" si="94"/>
        <v>0</v>
      </c>
      <c r="Q48" s="503">
        <f t="shared" ref="Q48" si="101">SUM(Q44:Q47)</f>
        <v>0</v>
      </c>
      <c r="R48" s="503">
        <f t="shared" si="94"/>
        <v>0</v>
      </c>
      <c r="S48" s="503">
        <f t="shared" ref="S48" si="102">SUM(S44:S47)</f>
        <v>0</v>
      </c>
      <c r="T48" s="506"/>
      <c r="U48" s="501"/>
      <c r="V48" s="501" t="s">
        <v>583</v>
      </c>
      <c r="W48" s="503">
        <f t="shared" ref="W48:AJ48" si="103">SUM(W44:W47)</f>
        <v>0</v>
      </c>
      <c r="X48" s="503">
        <f t="shared" si="103"/>
        <v>0</v>
      </c>
      <c r="Y48" s="503">
        <f t="shared" si="103"/>
        <v>0</v>
      </c>
      <c r="Z48" s="503">
        <f t="shared" si="103"/>
        <v>0</v>
      </c>
      <c r="AA48" s="503">
        <f t="shared" si="103"/>
        <v>0</v>
      </c>
      <c r="AB48" s="503">
        <f t="shared" si="103"/>
        <v>0</v>
      </c>
      <c r="AC48" s="503">
        <f t="shared" si="103"/>
        <v>0</v>
      </c>
      <c r="AD48" s="503">
        <f t="shared" si="103"/>
        <v>0</v>
      </c>
      <c r="AE48" s="503">
        <f t="shared" si="103"/>
        <v>0</v>
      </c>
      <c r="AF48" s="503">
        <f t="shared" si="103"/>
        <v>0</v>
      </c>
      <c r="AG48" s="503">
        <f t="shared" si="103"/>
        <v>0</v>
      </c>
      <c r="AH48" s="503">
        <f t="shared" si="103"/>
        <v>0</v>
      </c>
      <c r="AI48" s="503">
        <f t="shared" si="103"/>
        <v>0</v>
      </c>
      <c r="AJ48" s="503">
        <f t="shared" si="103"/>
        <v>0</v>
      </c>
      <c r="AK48" s="503">
        <f t="shared" si="76"/>
        <v>0</v>
      </c>
      <c r="AL48" s="503">
        <f t="shared" si="77"/>
        <v>0</v>
      </c>
    </row>
    <row r="49" spans="1:38" ht="15.75" x14ac:dyDescent="0.2">
      <c r="A49" s="506" t="s">
        <v>18</v>
      </c>
      <c r="B49" s="494"/>
      <c r="C49" s="504" t="s">
        <v>584</v>
      </c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506" t="s">
        <v>18</v>
      </c>
      <c r="U49" s="494"/>
      <c r="V49" s="504" t="s">
        <v>584</v>
      </c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5">
        <f t="shared" si="76"/>
        <v>0</v>
      </c>
      <c r="AL49" s="495">
        <f t="shared" si="77"/>
        <v>0</v>
      </c>
    </row>
    <row r="50" spans="1:38" ht="15.75" x14ac:dyDescent="0.2">
      <c r="A50" s="506"/>
      <c r="B50" s="493" t="s">
        <v>585</v>
      </c>
      <c r="C50" s="494" t="s">
        <v>586</v>
      </c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506"/>
      <c r="U50" s="493" t="s">
        <v>585</v>
      </c>
      <c r="V50" s="494" t="s">
        <v>586</v>
      </c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5">
        <f t="shared" si="76"/>
        <v>0</v>
      </c>
      <c r="AL50" s="495">
        <f t="shared" si="77"/>
        <v>0</v>
      </c>
    </row>
    <row r="51" spans="1:38" ht="15.75" x14ac:dyDescent="0.2">
      <c r="A51" s="506"/>
      <c r="B51" s="493" t="s">
        <v>587</v>
      </c>
      <c r="C51" s="494" t="s">
        <v>588</v>
      </c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506"/>
      <c r="U51" s="493" t="s">
        <v>587</v>
      </c>
      <c r="V51" s="494" t="s">
        <v>588</v>
      </c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5">
        <f t="shared" si="76"/>
        <v>0</v>
      </c>
      <c r="AL51" s="495">
        <f t="shared" si="77"/>
        <v>0</v>
      </c>
    </row>
    <row r="52" spans="1:38" ht="15.75" x14ac:dyDescent="0.2">
      <c r="A52" s="506"/>
      <c r="B52" s="494">
        <v>104042</v>
      </c>
      <c r="C52" s="494" t="s">
        <v>589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506"/>
      <c r="U52" s="494">
        <v>104042</v>
      </c>
      <c r="V52" s="494" t="s">
        <v>589</v>
      </c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5">
        <f t="shared" si="76"/>
        <v>0</v>
      </c>
      <c r="AL52" s="495">
        <f t="shared" si="77"/>
        <v>0</v>
      </c>
    </row>
    <row r="53" spans="1:38" ht="15.75" x14ac:dyDescent="0.2">
      <c r="A53" s="506"/>
      <c r="B53" s="494">
        <v>104051</v>
      </c>
      <c r="C53" s="494" t="s">
        <v>590</v>
      </c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506"/>
      <c r="U53" s="494">
        <v>104051</v>
      </c>
      <c r="V53" s="494" t="s">
        <v>590</v>
      </c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5">
        <f t="shared" si="76"/>
        <v>0</v>
      </c>
      <c r="AL53" s="495">
        <f t="shared" si="77"/>
        <v>0</v>
      </c>
    </row>
    <row r="54" spans="1:38" ht="15.75" x14ac:dyDescent="0.2">
      <c r="A54" s="506"/>
      <c r="B54" s="493" t="s">
        <v>591</v>
      </c>
      <c r="C54" s="496" t="s">
        <v>592</v>
      </c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>
        <v>10195000</v>
      </c>
      <c r="O54" s="491">
        <v>10195000</v>
      </c>
      <c r="P54" s="491"/>
      <c r="Q54" s="491"/>
      <c r="R54" s="491"/>
      <c r="S54" s="491"/>
      <c r="T54" s="506"/>
      <c r="U54" s="493" t="s">
        <v>591</v>
      </c>
      <c r="V54" s="496" t="s">
        <v>592</v>
      </c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5">
        <f t="shared" si="76"/>
        <v>10195000</v>
      </c>
      <c r="AL54" s="495">
        <f t="shared" si="77"/>
        <v>10195000</v>
      </c>
    </row>
    <row r="55" spans="1:38" ht="15.75" x14ac:dyDescent="0.2">
      <c r="A55" s="506"/>
      <c r="B55" s="494">
        <v>107052</v>
      </c>
      <c r="C55" s="494" t="s">
        <v>593</v>
      </c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506"/>
      <c r="U55" s="494">
        <v>107052</v>
      </c>
      <c r="V55" s="494" t="s">
        <v>593</v>
      </c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5">
        <f t="shared" si="76"/>
        <v>0</v>
      </c>
      <c r="AL55" s="495">
        <f t="shared" si="77"/>
        <v>0</v>
      </c>
    </row>
    <row r="56" spans="1:38" ht="15.75" x14ac:dyDescent="0.2">
      <c r="A56" s="489"/>
      <c r="B56" s="493" t="s">
        <v>594</v>
      </c>
      <c r="C56" s="496" t="s">
        <v>595</v>
      </c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89"/>
      <c r="U56" s="493" t="s">
        <v>594</v>
      </c>
      <c r="V56" s="496" t="s">
        <v>595</v>
      </c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5">
        <f t="shared" si="76"/>
        <v>0</v>
      </c>
      <c r="AL56" s="495">
        <f t="shared" si="77"/>
        <v>0</v>
      </c>
    </row>
    <row r="57" spans="1:38" ht="15.75" x14ac:dyDescent="0.2">
      <c r="A57" s="489"/>
      <c r="B57" s="493" t="s">
        <v>596</v>
      </c>
      <c r="C57" s="496" t="s">
        <v>597</v>
      </c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>
        <v>570000</v>
      </c>
      <c r="Q57" s="491">
        <v>570000</v>
      </c>
      <c r="R57" s="491">
        <v>10000</v>
      </c>
      <c r="S57" s="491">
        <v>10000</v>
      </c>
      <c r="T57" s="489"/>
      <c r="U57" s="493" t="s">
        <v>596</v>
      </c>
      <c r="V57" s="496" t="s">
        <v>597</v>
      </c>
      <c r="W57" s="491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1"/>
      <c r="AK57" s="495">
        <f t="shared" si="76"/>
        <v>580000</v>
      </c>
      <c r="AL57" s="495">
        <f t="shared" si="77"/>
        <v>580000</v>
      </c>
    </row>
    <row r="58" spans="1:38" ht="15.75" x14ac:dyDescent="0.2">
      <c r="A58" s="498"/>
      <c r="B58" s="500"/>
      <c r="C58" s="501" t="s">
        <v>598</v>
      </c>
      <c r="D58" s="503">
        <f>SUM(D50:D57)</f>
        <v>0</v>
      </c>
      <c r="E58" s="503">
        <f>SUM(E50:E57)</f>
        <v>0</v>
      </c>
      <c r="F58" s="503">
        <f t="shared" ref="F58:P58" si="104">SUM(F50:F57)</f>
        <v>0</v>
      </c>
      <c r="G58" s="503">
        <f t="shared" ref="G58" si="105">SUM(G50:G57)</f>
        <v>0</v>
      </c>
      <c r="H58" s="503">
        <f t="shared" si="104"/>
        <v>0</v>
      </c>
      <c r="I58" s="503">
        <f t="shared" ref="I58" si="106">SUM(I50:I57)</f>
        <v>0</v>
      </c>
      <c r="J58" s="503">
        <f t="shared" si="104"/>
        <v>0</v>
      </c>
      <c r="K58" s="503">
        <f t="shared" ref="K58" si="107">SUM(K50:K57)</f>
        <v>0</v>
      </c>
      <c r="L58" s="503">
        <f t="shared" si="104"/>
        <v>0</v>
      </c>
      <c r="M58" s="503">
        <f t="shared" ref="M58" si="108">SUM(M50:M57)</f>
        <v>0</v>
      </c>
      <c r="N58" s="503">
        <f t="shared" si="104"/>
        <v>10195000</v>
      </c>
      <c r="O58" s="503">
        <f t="shared" ref="O58" si="109">SUM(O50:O57)</f>
        <v>10195000</v>
      </c>
      <c r="P58" s="503">
        <f t="shared" si="104"/>
        <v>570000</v>
      </c>
      <c r="Q58" s="503">
        <f t="shared" ref="Q58" si="110">SUM(Q50:Q57)</f>
        <v>570000</v>
      </c>
      <c r="R58" s="503">
        <f>SUM(R50:R57)</f>
        <v>10000</v>
      </c>
      <c r="S58" s="503">
        <f t="shared" ref="S58" si="111">SUM(S50:S57)</f>
        <v>10000</v>
      </c>
      <c r="T58" s="498"/>
      <c r="U58" s="500"/>
      <c r="V58" s="501" t="s">
        <v>598</v>
      </c>
      <c r="W58" s="503">
        <f t="shared" ref="W58:AJ58" si="112">SUM(W50:W57)</f>
        <v>0</v>
      </c>
      <c r="X58" s="503">
        <f t="shared" si="112"/>
        <v>0</v>
      </c>
      <c r="Y58" s="503">
        <f t="shared" si="112"/>
        <v>0</v>
      </c>
      <c r="Z58" s="503">
        <f t="shared" si="112"/>
        <v>0</v>
      </c>
      <c r="AA58" s="503">
        <f t="shared" si="112"/>
        <v>0</v>
      </c>
      <c r="AB58" s="503">
        <f t="shared" si="112"/>
        <v>0</v>
      </c>
      <c r="AC58" s="503">
        <f t="shared" si="112"/>
        <v>0</v>
      </c>
      <c r="AD58" s="503">
        <f t="shared" si="112"/>
        <v>0</v>
      </c>
      <c r="AE58" s="503">
        <f t="shared" si="112"/>
        <v>0</v>
      </c>
      <c r="AF58" s="503">
        <f t="shared" si="112"/>
        <v>0</v>
      </c>
      <c r="AG58" s="503">
        <f t="shared" si="112"/>
        <v>0</v>
      </c>
      <c r="AH58" s="503">
        <f t="shared" si="112"/>
        <v>0</v>
      </c>
      <c r="AI58" s="503">
        <f t="shared" si="112"/>
        <v>0</v>
      </c>
      <c r="AJ58" s="503">
        <f t="shared" si="112"/>
        <v>0</v>
      </c>
      <c r="AK58" s="503">
        <f>SUM(AK50:AK57)</f>
        <v>10775000</v>
      </c>
      <c r="AL58" s="503">
        <f>SUM(AL50:AL57)</f>
        <v>10775000</v>
      </c>
    </row>
    <row r="59" spans="1:38" ht="15.75" x14ac:dyDescent="0.2">
      <c r="A59" s="498"/>
      <c r="B59" s="509" t="s">
        <v>599</v>
      </c>
      <c r="C59" s="510" t="s">
        <v>600</v>
      </c>
      <c r="D59" s="511"/>
      <c r="E59" s="511"/>
      <c r="F59" s="511"/>
      <c r="G59" s="511"/>
      <c r="H59" s="511"/>
      <c r="I59" s="511"/>
      <c r="J59" s="511"/>
      <c r="K59" s="511"/>
      <c r="L59" s="512">
        <v>410000000</v>
      </c>
      <c r="M59" s="512">
        <v>410000000</v>
      </c>
      <c r="N59" s="511"/>
      <c r="O59" s="511"/>
      <c r="P59" s="511"/>
      <c r="Q59" s="511"/>
      <c r="R59" s="511"/>
      <c r="S59" s="511"/>
      <c r="T59" s="498"/>
      <c r="U59" s="509" t="s">
        <v>599</v>
      </c>
      <c r="V59" s="510" t="s">
        <v>600</v>
      </c>
      <c r="W59" s="511"/>
      <c r="X59" s="511"/>
      <c r="Y59" s="511"/>
      <c r="Z59" s="511"/>
      <c r="AA59" s="511"/>
      <c r="AB59" s="511"/>
      <c r="AC59" s="511">
        <f t="shared" ref="AC59:AG60" si="113">SUM(AC54:AC57)</f>
        <v>0</v>
      </c>
      <c r="AD59" s="511"/>
      <c r="AE59" s="511">
        <f t="shared" si="113"/>
        <v>0</v>
      </c>
      <c r="AF59" s="511"/>
      <c r="AG59" s="511">
        <f t="shared" si="113"/>
        <v>0</v>
      </c>
      <c r="AH59" s="511"/>
      <c r="AI59" s="511"/>
      <c r="AJ59" s="511"/>
      <c r="AK59" s="495">
        <f>SUM(D59+F59+H59+J59+L59+N59+P59+R59+W59+Y59+AA59+AC59+AE59+AI59+AG59)</f>
        <v>410000000</v>
      </c>
      <c r="AL59" s="495">
        <f>SUM(E59+G59+I59+K59+M59+O59+Q59+S59+X59+Z59+AB59+AD59+AF59+AJ59+AH59)</f>
        <v>410000000</v>
      </c>
    </row>
    <row r="60" spans="1:38" ht="15.75" x14ac:dyDescent="0.2">
      <c r="A60" s="498"/>
      <c r="B60" s="509" t="s">
        <v>676</v>
      </c>
      <c r="C60" s="510" t="s">
        <v>680</v>
      </c>
      <c r="D60" s="511"/>
      <c r="E60" s="511"/>
      <c r="F60" s="511"/>
      <c r="G60" s="511"/>
      <c r="H60" s="511"/>
      <c r="I60" s="511"/>
      <c r="J60" s="511"/>
      <c r="K60" s="511"/>
      <c r="L60" s="512"/>
      <c r="M60" s="511"/>
      <c r="N60" s="531">
        <v>4300000</v>
      </c>
      <c r="O60" s="531">
        <v>4300000</v>
      </c>
      <c r="P60" s="511"/>
      <c r="Q60" s="511"/>
      <c r="R60" s="511"/>
      <c r="S60" s="511"/>
      <c r="T60" s="498"/>
      <c r="U60" s="509" t="s">
        <v>676</v>
      </c>
      <c r="V60" s="510" t="s">
        <v>680</v>
      </c>
      <c r="W60" s="511"/>
      <c r="X60" s="511"/>
      <c r="Y60" s="511"/>
      <c r="Z60" s="511"/>
      <c r="AA60" s="511"/>
      <c r="AB60" s="511"/>
      <c r="AC60" s="511">
        <f t="shared" si="113"/>
        <v>0</v>
      </c>
      <c r="AD60" s="511"/>
      <c r="AE60" s="511">
        <f t="shared" si="113"/>
        <v>0</v>
      </c>
      <c r="AF60" s="511"/>
      <c r="AG60" s="511">
        <v>180000000</v>
      </c>
      <c r="AH60" s="566">
        <v>320000000</v>
      </c>
      <c r="AI60" s="511"/>
      <c r="AJ60" s="511"/>
      <c r="AK60" s="495">
        <f>SUM(D60+F60+H60+J60+L60+N60+P60+R60+W60+Y60+AA60+AC60+AE60+AI60+AG60)</f>
        <v>184300000</v>
      </c>
      <c r="AL60" s="495">
        <f>SUM(E60+G60+I60+K60+M60+O60+Q60+S60+X60+Z60+AB60+AD60+AF60+AJ60+AH60)</f>
        <v>324300000</v>
      </c>
    </row>
    <row r="61" spans="1:38" ht="15.75" x14ac:dyDescent="0.2">
      <c r="A61" s="618" t="s">
        <v>601</v>
      </c>
      <c r="B61" s="619"/>
      <c r="C61" s="620"/>
      <c r="D61" s="513">
        <f t="shared" ref="D61:R61" si="114">SUM(D11,D17,D21,D28,D35,D42,D58,D48,D60,D59)</f>
        <v>332390615</v>
      </c>
      <c r="E61" s="513">
        <f t="shared" ref="E61" si="115">SUM(E11,E17,E21,E28,E35,E42,E58,E48,E60,E59)</f>
        <v>336907612</v>
      </c>
      <c r="F61" s="513">
        <f t="shared" si="114"/>
        <v>0</v>
      </c>
      <c r="G61" s="513">
        <f t="shared" ref="G61" si="116">SUM(G11,G17,G21,G28,G35,G42,G58,G48,G60,G59)</f>
        <v>11760358</v>
      </c>
      <c r="H61" s="513">
        <f t="shared" si="114"/>
        <v>17849779</v>
      </c>
      <c r="I61" s="513">
        <f t="shared" ref="I61" si="117">SUM(I11,I17,I21,I28,I35,I42,I58,I48,I60,I59)</f>
        <v>52562988</v>
      </c>
      <c r="J61" s="513">
        <f t="shared" si="114"/>
        <v>0</v>
      </c>
      <c r="K61" s="513">
        <f t="shared" ref="K61" si="118">SUM(K11,K17,K21,K28,K35,K42,K58,K48,K60,K59)</f>
        <v>0</v>
      </c>
      <c r="L61" s="513">
        <f t="shared" si="114"/>
        <v>410000000</v>
      </c>
      <c r="M61" s="513">
        <f t="shared" ref="M61" si="119">SUM(M11,M17,M21,M28,M35,M42,M58,M48,M60,M59)</f>
        <v>410000000</v>
      </c>
      <c r="N61" s="513">
        <f t="shared" si="114"/>
        <v>74320128</v>
      </c>
      <c r="O61" s="513">
        <f t="shared" ref="O61" si="120">SUM(O11,O17,O21,O28,O35,O42,O58,O48,O60,O59)</f>
        <v>85985808</v>
      </c>
      <c r="P61" s="513">
        <f t="shared" si="114"/>
        <v>570000</v>
      </c>
      <c r="Q61" s="513">
        <f t="shared" ref="Q61" si="121">SUM(Q11,Q17,Q21,Q28,Q35,Q42,Q58,Q48,Q60,Q59)</f>
        <v>570000</v>
      </c>
      <c r="R61" s="513">
        <f t="shared" si="114"/>
        <v>10000</v>
      </c>
      <c r="S61" s="513">
        <f t="shared" ref="S61" si="122">SUM(S11,S17,S21,S28,S35,S42,S58,S48,S60,S59)</f>
        <v>5011000</v>
      </c>
      <c r="T61" s="618" t="s">
        <v>601</v>
      </c>
      <c r="U61" s="619"/>
      <c r="V61" s="620"/>
      <c r="W61" s="513">
        <f t="shared" ref="W61:AK61" si="123">SUM(W11,W17,W21,W28,W35,W42,W58,W48,W60,W59)</f>
        <v>5000000</v>
      </c>
      <c r="X61" s="513">
        <f t="shared" si="123"/>
        <v>7572520</v>
      </c>
      <c r="Y61" s="513">
        <f t="shared" si="123"/>
        <v>880000</v>
      </c>
      <c r="Z61" s="513">
        <f t="shared" si="123"/>
        <v>880000</v>
      </c>
      <c r="AA61" s="513">
        <f t="shared" si="123"/>
        <v>509844</v>
      </c>
      <c r="AB61" s="513">
        <f t="shared" si="123"/>
        <v>816025</v>
      </c>
      <c r="AC61" s="513">
        <f t="shared" si="123"/>
        <v>0</v>
      </c>
      <c r="AD61" s="513">
        <f t="shared" si="123"/>
        <v>0</v>
      </c>
      <c r="AE61" s="513">
        <f t="shared" si="123"/>
        <v>0</v>
      </c>
      <c r="AF61" s="513">
        <f t="shared" si="123"/>
        <v>0</v>
      </c>
      <c r="AG61" s="513">
        <f t="shared" si="123"/>
        <v>180000000</v>
      </c>
      <c r="AH61" s="513">
        <f t="shared" si="123"/>
        <v>320000000</v>
      </c>
      <c r="AI61" s="513">
        <f t="shared" si="123"/>
        <v>51522907</v>
      </c>
      <c r="AJ61" s="513">
        <f t="shared" si="123"/>
        <v>50404160</v>
      </c>
      <c r="AK61" s="513">
        <f t="shared" si="123"/>
        <v>1073053273</v>
      </c>
      <c r="AL61" s="513">
        <f t="shared" ref="AL61" si="124">SUM(AL11,AL17,AL21,AL28,AL35,AL42,AL58,AL48,AL60,AL59)</f>
        <v>1282470471</v>
      </c>
    </row>
    <row r="62" spans="1:38" ht="15.75" x14ac:dyDescent="0.25">
      <c r="A62" s="488"/>
      <c r="B62" s="493"/>
      <c r="C62" s="514" t="s">
        <v>602</v>
      </c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  <c r="P62" s="499"/>
      <c r="Q62" s="499"/>
      <c r="R62" s="499"/>
      <c r="S62" s="499"/>
      <c r="T62" s="488"/>
      <c r="U62" s="493"/>
      <c r="V62" s="514" t="s">
        <v>602</v>
      </c>
      <c r="W62" s="499"/>
      <c r="X62" s="499"/>
      <c r="Y62" s="499"/>
      <c r="Z62" s="499"/>
      <c r="AA62" s="499"/>
      <c r="AB62" s="499"/>
      <c r="AC62" s="499"/>
      <c r="AD62" s="499"/>
      <c r="AE62" s="499"/>
      <c r="AF62" s="499"/>
      <c r="AG62" s="499"/>
      <c r="AH62" s="499"/>
      <c r="AI62" s="499"/>
      <c r="AJ62" s="499"/>
      <c r="AK62" s="495">
        <f t="shared" ref="AK62:AK89" si="125">SUM(D62+F62+H62+J62+L62+N62+P62+R62+W62+Y62+AA62+AC62+AE62+AI62+AG62)</f>
        <v>0</v>
      </c>
      <c r="AL62" s="495">
        <f t="shared" ref="AL62:AL89" si="126">SUM(E62+G62+I62+K62+M62+O62+Q62+S62+X62+Z62+AB62+AD62+AF62+AJ62+AH62)</f>
        <v>0</v>
      </c>
    </row>
    <row r="63" spans="1:38" ht="15.75" x14ac:dyDescent="0.25">
      <c r="A63" s="488"/>
      <c r="B63" s="493"/>
      <c r="C63" s="515" t="s">
        <v>603</v>
      </c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  <c r="T63" s="488"/>
      <c r="U63" s="493"/>
      <c r="V63" s="515" t="s">
        <v>603</v>
      </c>
      <c r="W63" s="491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5">
        <f t="shared" si="125"/>
        <v>0</v>
      </c>
      <c r="AL63" s="495">
        <f t="shared" si="126"/>
        <v>0</v>
      </c>
    </row>
    <row r="64" spans="1:38" ht="15.75" x14ac:dyDescent="0.25">
      <c r="A64" s="488"/>
      <c r="B64" s="493" t="s">
        <v>509</v>
      </c>
      <c r="C64" s="494" t="s">
        <v>510</v>
      </c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>
        <v>750000</v>
      </c>
      <c r="O64" s="491">
        <v>750000</v>
      </c>
      <c r="P64" s="491"/>
      <c r="Q64" s="491"/>
      <c r="R64" s="491"/>
      <c r="S64" s="491"/>
      <c r="T64" s="488"/>
      <c r="U64" s="493" t="s">
        <v>509</v>
      </c>
      <c r="V64" s="494" t="s">
        <v>510</v>
      </c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5">
        <f t="shared" si="125"/>
        <v>750000</v>
      </c>
      <c r="AL64" s="495">
        <f t="shared" si="126"/>
        <v>750000</v>
      </c>
    </row>
    <row r="65" spans="1:38" ht="15.75" x14ac:dyDescent="0.25">
      <c r="A65" s="488"/>
      <c r="B65" s="493" t="s">
        <v>517</v>
      </c>
      <c r="C65" s="494" t="s">
        <v>604</v>
      </c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488"/>
      <c r="U65" s="493" t="s">
        <v>517</v>
      </c>
      <c r="V65" s="494" t="s">
        <v>604</v>
      </c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564">
        <v>4608854</v>
      </c>
      <c r="AK65" s="495">
        <f t="shared" si="125"/>
        <v>0</v>
      </c>
      <c r="AL65" s="495">
        <f t="shared" si="126"/>
        <v>4608854</v>
      </c>
    </row>
    <row r="66" spans="1:38" ht="15.75" x14ac:dyDescent="0.2">
      <c r="A66" s="618" t="s">
        <v>677</v>
      </c>
      <c r="B66" s="619"/>
      <c r="C66" s="620"/>
      <c r="D66" s="513">
        <f t="shared" ref="D66:R66" si="127">SUM(D64:D65)</f>
        <v>0</v>
      </c>
      <c r="E66" s="513">
        <f t="shared" ref="E66" si="128">SUM(E64:E65)</f>
        <v>0</v>
      </c>
      <c r="F66" s="513">
        <f t="shared" si="127"/>
        <v>0</v>
      </c>
      <c r="G66" s="513">
        <f t="shared" ref="G66" si="129">SUM(G64:G65)</f>
        <v>0</v>
      </c>
      <c r="H66" s="513">
        <f t="shared" si="127"/>
        <v>0</v>
      </c>
      <c r="I66" s="513">
        <f t="shared" ref="I66" si="130">SUM(I64:I65)</f>
        <v>0</v>
      </c>
      <c r="J66" s="513">
        <f t="shared" si="127"/>
        <v>0</v>
      </c>
      <c r="K66" s="513">
        <f t="shared" ref="K66" si="131">SUM(K64:K65)</f>
        <v>0</v>
      </c>
      <c r="L66" s="513">
        <f t="shared" si="127"/>
        <v>0</v>
      </c>
      <c r="M66" s="513">
        <f t="shared" ref="M66" si="132">SUM(M64:M65)</f>
        <v>0</v>
      </c>
      <c r="N66" s="513">
        <f t="shared" si="127"/>
        <v>750000</v>
      </c>
      <c r="O66" s="513">
        <f t="shared" ref="O66" si="133">SUM(O64:O65)</f>
        <v>750000</v>
      </c>
      <c r="P66" s="513">
        <f t="shared" si="127"/>
        <v>0</v>
      </c>
      <c r="Q66" s="513">
        <f t="shared" ref="Q66" si="134">SUM(Q64:Q65)</f>
        <v>0</v>
      </c>
      <c r="R66" s="513">
        <f t="shared" si="127"/>
        <v>0</v>
      </c>
      <c r="S66" s="513">
        <f t="shared" ref="S66" si="135">SUM(S64:S65)</f>
        <v>0</v>
      </c>
      <c r="T66" s="618" t="s">
        <v>677</v>
      </c>
      <c r="U66" s="619"/>
      <c r="V66" s="620"/>
      <c r="W66" s="513">
        <f t="shared" ref="W66:AJ66" si="136">SUM(W64:W65)</f>
        <v>0</v>
      </c>
      <c r="X66" s="513">
        <f t="shared" si="136"/>
        <v>0</v>
      </c>
      <c r="Y66" s="513">
        <f t="shared" si="136"/>
        <v>0</v>
      </c>
      <c r="Z66" s="513">
        <f t="shared" si="136"/>
        <v>0</v>
      </c>
      <c r="AA66" s="513">
        <f t="shared" si="136"/>
        <v>0</v>
      </c>
      <c r="AB66" s="513">
        <f t="shared" si="136"/>
        <v>0</v>
      </c>
      <c r="AC66" s="513">
        <f t="shared" si="136"/>
        <v>0</v>
      </c>
      <c r="AD66" s="513">
        <f t="shared" si="136"/>
        <v>0</v>
      </c>
      <c r="AE66" s="513">
        <f t="shared" si="136"/>
        <v>0</v>
      </c>
      <c r="AF66" s="513">
        <f t="shared" si="136"/>
        <v>0</v>
      </c>
      <c r="AG66" s="513">
        <f t="shared" si="136"/>
        <v>0</v>
      </c>
      <c r="AH66" s="513">
        <f t="shared" si="136"/>
        <v>0</v>
      </c>
      <c r="AI66" s="513">
        <f t="shared" si="136"/>
        <v>0</v>
      </c>
      <c r="AJ66" s="513">
        <f t="shared" si="136"/>
        <v>4608854</v>
      </c>
      <c r="AK66" s="513">
        <f t="shared" si="125"/>
        <v>750000</v>
      </c>
      <c r="AL66" s="513">
        <f t="shared" si="126"/>
        <v>5358854</v>
      </c>
    </row>
    <row r="67" spans="1:38" ht="15.75" x14ac:dyDescent="0.25">
      <c r="A67" s="488"/>
      <c r="B67" s="493"/>
      <c r="C67" s="514" t="s">
        <v>605</v>
      </c>
      <c r="D67" s="495"/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88"/>
      <c r="U67" s="493"/>
      <c r="V67" s="514" t="s">
        <v>605</v>
      </c>
      <c r="W67" s="495"/>
      <c r="X67" s="495"/>
      <c r="Y67" s="495"/>
      <c r="Z67" s="49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5">
        <f t="shared" si="125"/>
        <v>0</v>
      </c>
      <c r="AL67" s="495">
        <f t="shared" si="126"/>
        <v>0</v>
      </c>
    </row>
    <row r="68" spans="1:38" ht="15.75" x14ac:dyDescent="0.2">
      <c r="A68" s="489"/>
      <c r="B68" s="493" t="s">
        <v>513</v>
      </c>
      <c r="C68" s="497" t="s">
        <v>514</v>
      </c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>
        <v>2181000</v>
      </c>
      <c r="O68" s="516">
        <v>2181000</v>
      </c>
      <c r="P68" s="516"/>
      <c r="Q68" s="516"/>
      <c r="R68" s="516"/>
      <c r="S68" s="516"/>
      <c r="T68" s="489"/>
      <c r="U68" s="493" t="s">
        <v>513</v>
      </c>
      <c r="V68" s="497" t="s">
        <v>514</v>
      </c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16"/>
      <c r="AI68" s="516"/>
      <c r="AJ68" s="516"/>
      <c r="AK68" s="495">
        <f t="shared" si="125"/>
        <v>2181000</v>
      </c>
      <c r="AL68" s="495">
        <f t="shared" si="126"/>
        <v>2181000</v>
      </c>
    </row>
    <row r="69" spans="1:38" ht="15.75" x14ac:dyDescent="0.2">
      <c r="A69" s="489"/>
      <c r="B69" s="493" t="s">
        <v>606</v>
      </c>
      <c r="C69" s="494" t="s">
        <v>607</v>
      </c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>
        <v>29118684</v>
      </c>
      <c r="O69" s="516">
        <v>29118684</v>
      </c>
      <c r="P69" s="516"/>
      <c r="Q69" s="516"/>
      <c r="R69" s="516"/>
      <c r="S69" s="516"/>
      <c r="T69" s="489"/>
      <c r="U69" s="493" t="s">
        <v>606</v>
      </c>
      <c r="V69" s="494" t="s">
        <v>607</v>
      </c>
      <c r="W69" s="516"/>
      <c r="X69" s="516"/>
      <c r="Y69" s="516"/>
      <c r="Z69" s="516"/>
      <c r="AA69" s="516"/>
      <c r="AB69" s="516"/>
      <c r="AC69" s="516"/>
      <c r="AD69" s="516"/>
      <c r="AE69" s="516"/>
      <c r="AF69" s="516"/>
      <c r="AG69" s="516"/>
      <c r="AH69" s="516"/>
      <c r="AI69" s="516"/>
      <c r="AJ69" s="516"/>
      <c r="AK69" s="495">
        <f t="shared" si="125"/>
        <v>29118684</v>
      </c>
      <c r="AL69" s="495">
        <f t="shared" si="126"/>
        <v>29118684</v>
      </c>
    </row>
    <row r="70" spans="1:38" ht="15.75" x14ac:dyDescent="0.2">
      <c r="A70" s="489"/>
      <c r="B70" s="493" t="s">
        <v>517</v>
      </c>
      <c r="C70" s="494" t="s">
        <v>518</v>
      </c>
      <c r="D70" s="516"/>
      <c r="E70" s="516"/>
      <c r="F70" s="516"/>
      <c r="G70" s="516"/>
      <c r="H70" s="516"/>
      <c r="I70" s="516"/>
      <c r="J70" s="516"/>
      <c r="K70" s="516"/>
      <c r="L70" s="516"/>
      <c r="M70" s="516"/>
      <c r="N70" s="516"/>
      <c r="O70" s="516"/>
      <c r="P70" s="516"/>
      <c r="Q70" s="516"/>
      <c r="R70" s="516"/>
      <c r="S70" s="516"/>
      <c r="T70" s="489"/>
      <c r="U70" s="493" t="s">
        <v>517</v>
      </c>
      <c r="V70" s="494" t="s">
        <v>518</v>
      </c>
      <c r="W70" s="516"/>
      <c r="X70" s="516"/>
      <c r="Y70" s="516"/>
      <c r="Z70" s="516"/>
      <c r="AA70" s="516"/>
      <c r="AB70" s="516"/>
      <c r="AC70" s="516"/>
      <c r="AD70" s="516"/>
      <c r="AE70" s="516"/>
      <c r="AF70" s="516"/>
      <c r="AG70" s="516"/>
      <c r="AH70" s="516"/>
      <c r="AI70" s="516"/>
      <c r="AJ70" s="567">
        <v>4019522</v>
      </c>
      <c r="AK70" s="495">
        <f t="shared" si="125"/>
        <v>0</v>
      </c>
      <c r="AL70" s="495">
        <f t="shared" si="126"/>
        <v>4019522</v>
      </c>
    </row>
    <row r="71" spans="1:38" ht="15.75" x14ac:dyDescent="0.2">
      <c r="A71" s="489"/>
      <c r="B71" s="517" t="s">
        <v>608</v>
      </c>
      <c r="C71" s="496" t="s">
        <v>609</v>
      </c>
      <c r="D71" s="516"/>
      <c r="E71" s="516"/>
      <c r="F71" s="516"/>
      <c r="G71" s="516"/>
      <c r="H71" s="516"/>
      <c r="I71" s="516"/>
      <c r="J71" s="516"/>
      <c r="K71" s="516"/>
      <c r="L71" s="516"/>
      <c r="M71" s="516"/>
      <c r="N71" s="516"/>
      <c r="O71" s="516"/>
      <c r="P71" s="516"/>
      <c r="Q71" s="516"/>
      <c r="R71" s="516"/>
      <c r="S71" s="516"/>
      <c r="T71" s="489"/>
      <c r="U71" s="517" t="s">
        <v>608</v>
      </c>
      <c r="V71" s="496" t="s">
        <v>609</v>
      </c>
      <c r="W71" s="516"/>
      <c r="X71" s="516"/>
      <c r="Y71" s="516"/>
      <c r="Z71" s="516"/>
      <c r="AA71" s="516"/>
      <c r="AB71" s="516"/>
      <c r="AC71" s="516"/>
      <c r="AD71" s="516"/>
      <c r="AE71" s="516"/>
      <c r="AF71" s="516"/>
      <c r="AG71" s="516"/>
      <c r="AH71" s="516"/>
      <c r="AI71" s="516"/>
      <c r="AJ71" s="516"/>
      <c r="AK71" s="495">
        <f t="shared" si="125"/>
        <v>0</v>
      </c>
      <c r="AL71" s="495">
        <f t="shared" si="126"/>
        <v>0</v>
      </c>
    </row>
    <row r="72" spans="1:38" ht="15.75" x14ac:dyDescent="0.2">
      <c r="A72" s="489"/>
      <c r="B72" s="493" t="s">
        <v>567</v>
      </c>
      <c r="C72" s="494" t="s">
        <v>568</v>
      </c>
      <c r="D72" s="516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489"/>
      <c r="U72" s="493" t="s">
        <v>567</v>
      </c>
      <c r="V72" s="494" t="s">
        <v>568</v>
      </c>
      <c r="W72" s="516"/>
      <c r="X72" s="516"/>
      <c r="Y72" s="516"/>
      <c r="Z72" s="516"/>
      <c r="AA72" s="516"/>
      <c r="AB72" s="516"/>
      <c r="AC72" s="516"/>
      <c r="AD72" s="516"/>
      <c r="AE72" s="516"/>
      <c r="AF72" s="516"/>
      <c r="AG72" s="516"/>
      <c r="AH72" s="516"/>
      <c r="AI72" s="516"/>
      <c r="AJ72" s="516"/>
      <c r="AK72" s="495">
        <f t="shared" si="125"/>
        <v>0</v>
      </c>
      <c r="AL72" s="495">
        <f t="shared" si="126"/>
        <v>0</v>
      </c>
    </row>
    <row r="73" spans="1:38" ht="15.75" x14ac:dyDescent="0.2">
      <c r="A73" s="498"/>
      <c r="B73" s="493" t="s">
        <v>610</v>
      </c>
      <c r="C73" s="494" t="s">
        <v>611</v>
      </c>
      <c r="D73" s="516"/>
      <c r="E73" s="516"/>
      <c r="F73" s="516"/>
      <c r="G73" s="516"/>
      <c r="H73" s="516"/>
      <c r="I73" s="516"/>
      <c r="J73" s="516"/>
      <c r="K73" s="516"/>
      <c r="L73" s="516"/>
      <c r="M73" s="516"/>
      <c r="N73" s="516"/>
      <c r="O73" s="516"/>
      <c r="P73" s="516"/>
      <c r="Q73" s="516"/>
      <c r="R73" s="516"/>
      <c r="S73" s="516"/>
      <c r="T73" s="498"/>
      <c r="U73" s="493" t="s">
        <v>610</v>
      </c>
      <c r="V73" s="494" t="s">
        <v>611</v>
      </c>
      <c r="W73" s="516"/>
      <c r="X73" s="516"/>
      <c r="Y73" s="516"/>
      <c r="Z73" s="516"/>
      <c r="AA73" s="516"/>
      <c r="AB73" s="516"/>
      <c r="AC73" s="516"/>
      <c r="AD73" s="516"/>
      <c r="AE73" s="516"/>
      <c r="AF73" s="516"/>
      <c r="AG73" s="516"/>
      <c r="AH73" s="516"/>
      <c r="AI73" s="516"/>
      <c r="AJ73" s="516"/>
      <c r="AK73" s="495">
        <f t="shared" si="125"/>
        <v>0</v>
      </c>
      <c r="AL73" s="495">
        <f t="shared" si="126"/>
        <v>0</v>
      </c>
    </row>
    <row r="74" spans="1:38" ht="15.75" x14ac:dyDescent="0.2">
      <c r="A74" s="489"/>
      <c r="B74" s="493" t="s">
        <v>573</v>
      </c>
      <c r="C74" s="494" t="s">
        <v>612</v>
      </c>
      <c r="D74" s="516"/>
      <c r="E74" s="516"/>
      <c r="F74" s="516"/>
      <c r="G74" s="516"/>
      <c r="H74" s="516"/>
      <c r="I74" s="516"/>
      <c r="J74" s="516"/>
      <c r="K74" s="516"/>
      <c r="L74" s="516"/>
      <c r="M74" s="516"/>
      <c r="N74" s="516"/>
      <c r="O74" s="516"/>
      <c r="P74" s="516"/>
      <c r="Q74" s="516"/>
      <c r="R74" s="516"/>
      <c r="S74" s="516"/>
      <c r="T74" s="489"/>
      <c r="U74" s="493" t="s">
        <v>573</v>
      </c>
      <c r="V74" s="494" t="s">
        <v>612</v>
      </c>
      <c r="W74" s="516"/>
      <c r="X74" s="516"/>
      <c r="Y74" s="516"/>
      <c r="Z74" s="516"/>
      <c r="AA74" s="516"/>
      <c r="AB74" s="516"/>
      <c r="AC74" s="516"/>
      <c r="AD74" s="516"/>
      <c r="AE74" s="516"/>
      <c r="AF74" s="516"/>
      <c r="AG74" s="516"/>
      <c r="AH74" s="516"/>
      <c r="AI74" s="516"/>
      <c r="AJ74" s="516"/>
      <c r="AK74" s="495">
        <f t="shared" si="125"/>
        <v>0</v>
      </c>
      <c r="AL74" s="495">
        <f t="shared" si="126"/>
        <v>0</v>
      </c>
    </row>
    <row r="75" spans="1:38" ht="15.75" x14ac:dyDescent="0.2">
      <c r="A75" s="489"/>
      <c r="B75" s="493" t="s">
        <v>578</v>
      </c>
      <c r="C75" s="494" t="s">
        <v>613</v>
      </c>
      <c r="D75" s="516"/>
      <c r="E75" s="516"/>
      <c r="F75" s="516"/>
      <c r="G75" s="516"/>
      <c r="H75" s="516"/>
      <c r="I75" s="516"/>
      <c r="J75" s="516"/>
      <c r="K75" s="516"/>
      <c r="L75" s="516"/>
      <c r="M75" s="516"/>
      <c r="N75" s="516"/>
      <c r="O75" s="516"/>
      <c r="P75" s="516"/>
      <c r="Q75" s="516"/>
      <c r="R75" s="516"/>
      <c r="S75" s="516"/>
      <c r="T75" s="489"/>
      <c r="U75" s="493" t="s">
        <v>578</v>
      </c>
      <c r="V75" s="494" t="s">
        <v>613</v>
      </c>
      <c r="W75" s="516"/>
      <c r="X75" s="516"/>
      <c r="Y75" s="516"/>
      <c r="Z75" s="516"/>
      <c r="AA75" s="516"/>
      <c r="AB75" s="516"/>
      <c r="AC75" s="516"/>
      <c r="AD75" s="516"/>
      <c r="AE75" s="516"/>
      <c r="AF75" s="516"/>
      <c r="AG75" s="516"/>
      <c r="AH75" s="516"/>
      <c r="AI75" s="516"/>
      <c r="AJ75" s="516"/>
      <c r="AK75" s="495">
        <f t="shared" si="125"/>
        <v>0</v>
      </c>
      <c r="AL75" s="495">
        <f t="shared" si="126"/>
        <v>0</v>
      </c>
    </row>
    <row r="76" spans="1:38" ht="15.75" x14ac:dyDescent="0.2">
      <c r="A76" s="489"/>
      <c r="B76" s="493" t="s">
        <v>580</v>
      </c>
      <c r="C76" s="494" t="s">
        <v>614</v>
      </c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  <c r="R76" s="516"/>
      <c r="S76" s="516"/>
      <c r="T76" s="489"/>
      <c r="U76" s="493" t="s">
        <v>580</v>
      </c>
      <c r="V76" s="494" t="s">
        <v>614</v>
      </c>
      <c r="W76" s="516"/>
      <c r="X76" s="516"/>
      <c r="Y76" s="516"/>
      <c r="Z76" s="516"/>
      <c r="AA76" s="516"/>
      <c r="AB76" s="516"/>
      <c r="AC76" s="516"/>
      <c r="AD76" s="516"/>
      <c r="AE76" s="516"/>
      <c r="AF76" s="516"/>
      <c r="AG76" s="516"/>
      <c r="AH76" s="516"/>
      <c r="AI76" s="516"/>
      <c r="AJ76" s="516"/>
      <c r="AK76" s="495">
        <f t="shared" si="125"/>
        <v>0</v>
      </c>
      <c r="AL76" s="495">
        <f t="shared" si="126"/>
        <v>0</v>
      </c>
    </row>
    <row r="77" spans="1:38" ht="15.75" x14ac:dyDescent="0.2">
      <c r="A77" s="489"/>
      <c r="B77" s="518" t="s">
        <v>581</v>
      </c>
      <c r="C77" s="494" t="s">
        <v>582</v>
      </c>
      <c r="D77" s="516"/>
      <c r="E77" s="516"/>
      <c r="F77" s="516"/>
      <c r="G77" s="516"/>
      <c r="H77" s="516"/>
      <c r="I77" s="516"/>
      <c r="J77" s="516"/>
      <c r="K77" s="516"/>
      <c r="L77" s="516"/>
      <c r="M77" s="516"/>
      <c r="N77" s="516">
        <v>13337243</v>
      </c>
      <c r="O77" s="516">
        <v>13337243</v>
      </c>
      <c r="P77" s="516"/>
      <c r="Q77" s="516"/>
      <c r="R77" s="516"/>
      <c r="S77" s="516"/>
      <c r="T77" s="489"/>
      <c r="U77" s="518" t="s">
        <v>581</v>
      </c>
      <c r="V77" s="494" t="s">
        <v>582</v>
      </c>
      <c r="W77" s="516"/>
      <c r="X77" s="516"/>
      <c r="Y77" s="516"/>
      <c r="Z77" s="516"/>
      <c r="AA77" s="516"/>
      <c r="AB77" s="516"/>
      <c r="AC77" s="516"/>
      <c r="AD77" s="516"/>
      <c r="AE77" s="516"/>
      <c r="AF77" s="516"/>
      <c r="AG77" s="516"/>
      <c r="AH77" s="516"/>
      <c r="AI77" s="516"/>
      <c r="AJ77" s="516"/>
      <c r="AK77" s="495">
        <f t="shared" si="125"/>
        <v>13337243</v>
      </c>
      <c r="AL77" s="495">
        <f t="shared" si="126"/>
        <v>13337243</v>
      </c>
    </row>
    <row r="78" spans="1:38" ht="15.75" x14ac:dyDescent="0.2">
      <c r="A78" s="489"/>
      <c r="B78" s="518" t="s">
        <v>615</v>
      </c>
      <c r="C78" s="494" t="s">
        <v>616</v>
      </c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>
        <v>2844800</v>
      </c>
      <c r="O78" s="516">
        <v>2844800</v>
      </c>
      <c r="P78" s="516"/>
      <c r="Q78" s="516"/>
      <c r="R78" s="516"/>
      <c r="S78" s="516"/>
      <c r="T78" s="489"/>
      <c r="U78" s="518" t="s">
        <v>615</v>
      </c>
      <c r="V78" s="494" t="s">
        <v>616</v>
      </c>
      <c r="W78" s="516"/>
      <c r="X78" s="516"/>
      <c r="Y78" s="516"/>
      <c r="Z78" s="516"/>
      <c r="AA78" s="516"/>
      <c r="AB78" s="516"/>
      <c r="AC78" s="516"/>
      <c r="AD78" s="516"/>
      <c r="AE78" s="516"/>
      <c r="AF78" s="516"/>
      <c r="AG78" s="516"/>
      <c r="AH78" s="516"/>
      <c r="AI78" s="516"/>
      <c r="AJ78" s="516"/>
      <c r="AK78" s="495">
        <f t="shared" si="125"/>
        <v>2844800</v>
      </c>
      <c r="AL78" s="495">
        <f t="shared" si="126"/>
        <v>2844800</v>
      </c>
    </row>
    <row r="79" spans="1:38" ht="15.75" x14ac:dyDescent="0.2">
      <c r="A79" s="489"/>
      <c r="B79" s="493" t="s">
        <v>702</v>
      </c>
      <c r="C79" s="494" t="s">
        <v>586</v>
      </c>
      <c r="D79" s="516"/>
      <c r="E79" s="516"/>
      <c r="F79" s="516"/>
      <c r="G79" s="516"/>
      <c r="H79" s="516"/>
      <c r="I79" s="516"/>
      <c r="J79" s="516"/>
      <c r="K79" s="516"/>
      <c r="L79" s="516"/>
      <c r="M79" s="516"/>
      <c r="N79" s="516">
        <v>1820000</v>
      </c>
      <c r="O79" s="516">
        <v>1820000</v>
      </c>
      <c r="P79" s="516"/>
      <c r="Q79" s="516"/>
      <c r="R79" s="516"/>
      <c r="S79" s="516"/>
      <c r="T79" s="489"/>
      <c r="U79" s="493" t="s">
        <v>702</v>
      </c>
      <c r="V79" s="494" t="s">
        <v>586</v>
      </c>
      <c r="W79" s="516"/>
      <c r="X79" s="516"/>
      <c r="Y79" s="516"/>
      <c r="Z79" s="516"/>
      <c r="AA79" s="516"/>
      <c r="AB79" s="516"/>
      <c r="AC79" s="516"/>
      <c r="AD79" s="516"/>
      <c r="AE79" s="516"/>
      <c r="AF79" s="516"/>
      <c r="AG79" s="516"/>
      <c r="AH79" s="516"/>
      <c r="AI79" s="516"/>
      <c r="AJ79" s="516"/>
      <c r="AK79" s="495">
        <f t="shared" si="125"/>
        <v>1820000</v>
      </c>
      <c r="AL79" s="495">
        <f t="shared" si="126"/>
        <v>1820000</v>
      </c>
    </row>
    <row r="80" spans="1:38" ht="15.75" x14ac:dyDescent="0.2">
      <c r="A80" s="489"/>
      <c r="B80" s="493" t="s">
        <v>587</v>
      </c>
      <c r="C80" s="494" t="s">
        <v>588</v>
      </c>
      <c r="D80" s="516"/>
      <c r="E80" s="516"/>
      <c r="F80" s="516"/>
      <c r="G80" s="516"/>
      <c r="H80" s="516"/>
      <c r="I80" s="516"/>
      <c r="J80" s="516"/>
      <c r="K80" s="516"/>
      <c r="L80" s="516"/>
      <c r="M80" s="516"/>
      <c r="N80" s="516"/>
      <c r="O80" s="516"/>
      <c r="P80" s="516"/>
      <c r="Q80" s="516"/>
      <c r="R80" s="516"/>
      <c r="S80" s="516"/>
      <c r="T80" s="489"/>
      <c r="U80" s="493" t="s">
        <v>587</v>
      </c>
      <c r="V80" s="494" t="s">
        <v>588</v>
      </c>
      <c r="W80" s="516"/>
      <c r="X80" s="516"/>
      <c r="Y80" s="516"/>
      <c r="Z80" s="516"/>
      <c r="AA80" s="516"/>
      <c r="AB80" s="516"/>
      <c r="AC80" s="516"/>
      <c r="AD80" s="516"/>
      <c r="AE80" s="516"/>
      <c r="AF80" s="516"/>
      <c r="AG80" s="516"/>
      <c r="AH80" s="516"/>
      <c r="AI80" s="516"/>
      <c r="AJ80" s="516"/>
      <c r="AK80" s="495">
        <f t="shared" si="125"/>
        <v>0</v>
      </c>
      <c r="AL80" s="495">
        <f t="shared" si="126"/>
        <v>0</v>
      </c>
    </row>
    <row r="81" spans="1:38" ht="15.75" x14ac:dyDescent="0.2">
      <c r="A81" s="489"/>
      <c r="B81" s="493" t="s">
        <v>617</v>
      </c>
      <c r="C81" s="494" t="s">
        <v>618</v>
      </c>
      <c r="D81" s="516"/>
      <c r="E81" s="516"/>
      <c r="F81" s="516"/>
      <c r="G81" s="516"/>
      <c r="H81" s="516"/>
      <c r="I81" s="516"/>
      <c r="J81" s="516"/>
      <c r="K81" s="516"/>
      <c r="L81" s="516"/>
      <c r="M81" s="516"/>
      <c r="N81" s="516"/>
      <c r="O81" s="516"/>
      <c r="P81" s="516"/>
      <c r="Q81" s="516"/>
      <c r="R81" s="516"/>
      <c r="S81" s="516"/>
      <c r="T81" s="489"/>
      <c r="U81" s="493" t="s">
        <v>617</v>
      </c>
      <c r="V81" s="494" t="s">
        <v>618</v>
      </c>
      <c r="W81" s="516"/>
      <c r="X81" s="516"/>
      <c r="Y81" s="516"/>
      <c r="Z81" s="516"/>
      <c r="AA81" s="516"/>
      <c r="AB81" s="516"/>
      <c r="AC81" s="516"/>
      <c r="AD81" s="516"/>
      <c r="AE81" s="516"/>
      <c r="AF81" s="516"/>
      <c r="AG81" s="516"/>
      <c r="AH81" s="516"/>
      <c r="AI81" s="516"/>
      <c r="AJ81" s="516"/>
      <c r="AK81" s="495">
        <f t="shared" si="125"/>
        <v>0</v>
      </c>
      <c r="AL81" s="495">
        <f t="shared" si="126"/>
        <v>0</v>
      </c>
    </row>
    <row r="82" spans="1:38" ht="15.75" x14ac:dyDescent="0.2">
      <c r="A82" s="610" t="s">
        <v>678</v>
      </c>
      <c r="B82" s="611"/>
      <c r="C82" s="612"/>
      <c r="D82" s="513">
        <f t="shared" ref="D82:AA82" si="137">SUM(D68:D81)</f>
        <v>0</v>
      </c>
      <c r="E82" s="513">
        <f t="shared" ref="E82" si="138">SUM(E68:E81)</f>
        <v>0</v>
      </c>
      <c r="F82" s="513">
        <f t="shared" si="137"/>
        <v>0</v>
      </c>
      <c r="G82" s="513">
        <f t="shared" ref="G82" si="139">SUM(G68:G81)</f>
        <v>0</v>
      </c>
      <c r="H82" s="513">
        <f t="shared" si="137"/>
        <v>0</v>
      </c>
      <c r="I82" s="513">
        <f t="shared" ref="I82" si="140">SUM(I68:I81)</f>
        <v>0</v>
      </c>
      <c r="J82" s="513">
        <f t="shared" si="137"/>
        <v>0</v>
      </c>
      <c r="K82" s="513">
        <f t="shared" ref="K82" si="141">SUM(K68:K81)</f>
        <v>0</v>
      </c>
      <c r="L82" s="513">
        <f t="shared" si="137"/>
        <v>0</v>
      </c>
      <c r="M82" s="513">
        <f t="shared" ref="M82" si="142">SUM(M68:M81)</f>
        <v>0</v>
      </c>
      <c r="N82" s="513">
        <f>SUM(N68:N81)</f>
        <v>49301727</v>
      </c>
      <c r="O82" s="513">
        <f t="shared" ref="O82" si="143">SUM(O68:O81)</f>
        <v>49301727</v>
      </c>
      <c r="P82" s="513">
        <f t="shared" si="137"/>
        <v>0</v>
      </c>
      <c r="Q82" s="513">
        <f t="shared" ref="Q82" si="144">SUM(Q68:Q81)</f>
        <v>0</v>
      </c>
      <c r="R82" s="513">
        <f t="shared" si="137"/>
        <v>0</v>
      </c>
      <c r="S82" s="513">
        <f t="shared" ref="S82" si="145">SUM(S68:S81)</f>
        <v>0</v>
      </c>
      <c r="T82" s="610" t="s">
        <v>678</v>
      </c>
      <c r="U82" s="611"/>
      <c r="V82" s="612"/>
      <c r="W82" s="513">
        <f t="shared" si="137"/>
        <v>0</v>
      </c>
      <c r="X82" s="513">
        <f t="shared" ref="X82" si="146">SUM(X68:X81)</f>
        <v>0</v>
      </c>
      <c r="Y82" s="513">
        <f t="shared" si="137"/>
        <v>0</v>
      </c>
      <c r="Z82" s="513">
        <f t="shared" ref="Z82" si="147">SUM(Z68:Z81)</f>
        <v>0</v>
      </c>
      <c r="AA82" s="513">
        <f t="shared" si="137"/>
        <v>0</v>
      </c>
      <c r="AB82" s="513">
        <f t="shared" ref="AB82" si="148">SUM(AB68:AB81)</f>
        <v>0</v>
      </c>
      <c r="AC82" s="513">
        <f>SUM(AC80:AC81)</f>
        <v>0</v>
      </c>
      <c r="AD82" s="513">
        <f t="shared" ref="AD82" si="149">SUM(AD68:AD81)</f>
        <v>0</v>
      </c>
      <c r="AE82" s="513">
        <f>SUM(AE80:AE81)</f>
        <v>0</v>
      </c>
      <c r="AF82" s="513">
        <f t="shared" ref="AF82" si="150">SUM(AF68:AF81)</f>
        <v>0</v>
      </c>
      <c r="AG82" s="513">
        <f>SUM(AG80:AG81)</f>
        <v>0</v>
      </c>
      <c r="AH82" s="513">
        <f t="shared" ref="AH82" si="151">SUM(AH68:AH81)</f>
        <v>0</v>
      </c>
      <c r="AI82" s="513">
        <f>SUM(AI68:AI81)</f>
        <v>0</v>
      </c>
      <c r="AJ82" s="513">
        <f t="shared" ref="AJ82" si="152">SUM(AJ68:AJ81)</f>
        <v>4019522</v>
      </c>
      <c r="AK82" s="513">
        <f t="shared" si="125"/>
        <v>49301727</v>
      </c>
      <c r="AL82" s="513">
        <f t="shared" si="126"/>
        <v>53321249</v>
      </c>
    </row>
    <row r="83" spans="1:38" ht="15.75" x14ac:dyDescent="0.2">
      <c r="A83" s="519"/>
      <c r="B83" s="509" t="s">
        <v>517</v>
      </c>
      <c r="C83" s="510" t="s">
        <v>604</v>
      </c>
      <c r="D83" s="512"/>
      <c r="E83" s="512"/>
      <c r="F83" s="512"/>
      <c r="G83" s="512"/>
      <c r="H83" s="512"/>
      <c r="I83" s="512"/>
      <c r="J83" s="512"/>
      <c r="K83" s="512"/>
      <c r="L83" s="512"/>
      <c r="M83" s="512"/>
      <c r="N83" s="512"/>
      <c r="O83" s="512"/>
      <c r="P83" s="512"/>
      <c r="Q83" s="512"/>
      <c r="R83" s="512"/>
      <c r="S83" s="512"/>
      <c r="T83" s="519"/>
      <c r="U83" s="509" t="s">
        <v>517</v>
      </c>
      <c r="V83" s="510" t="s">
        <v>604</v>
      </c>
      <c r="W83" s="512"/>
      <c r="X83" s="512"/>
      <c r="Y83" s="512"/>
      <c r="Z83" s="512"/>
      <c r="AA83" s="512"/>
      <c r="AB83" s="512"/>
      <c r="AC83" s="512"/>
      <c r="AD83" s="512"/>
      <c r="AE83" s="512"/>
      <c r="AF83" s="512"/>
      <c r="AG83" s="512"/>
      <c r="AH83" s="512"/>
      <c r="AI83" s="512"/>
      <c r="AJ83" s="565">
        <v>5751510</v>
      </c>
      <c r="AK83" s="495">
        <f t="shared" si="125"/>
        <v>0</v>
      </c>
      <c r="AL83" s="495">
        <f t="shared" si="126"/>
        <v>5751510</v>
      </c>
    </row>
    <row r="84" spans="1:38" ht="15.75" x14ac:dyDescent="0.2">
      <c r="A84" s="519"/>
      <c r="B84" s="509" t="s">
        <v>513</v>
      </c>
      <c r="C84" s="510" t="s">
        <v>514</v>
      </c>
      <c r="D84" s="512"/>
      <c r="E84" s="512"/>
      <c r="F84" s="512"/>
      <c r="G84" s="512"/>
      <c r="H84" s="512"/>
      <c r="I84" s="512"/>
      <c r="J84" s="512"/>
      <c r="K84" s="512"/>
      <c r="L84" s="512"/>
      <c r="M84" s="512"/>
      <c r="N84" s="512">
        <v>300000</v>
      </c>
      <c r="O84" s="512">
        <v>300000</v>
      </c>
      <c r="P84" s="512"/>
      <c r="Q84" s="512"/>
      <c r="R84" s="512"/>
      <c r="S84" s="512"/>
      <c r="T84" s="519"/>
      <c r="U84" s="509" t="s">
        <v>513</v>
      </c>
      <c r="V84" s="510" t="s">
        <v>514</v>
      </c>
      <c r="W84" s="512"/>
      <c r="X84" s="512"/>
      <c r="Y84" s="512"/>
      <c r="Z84" s="512"/>
      <c r="AA84" s="512"/>
      <c r="AB84" s="512"/>
      <c r="AC84" s="512"/>
      <c r="AD84" s="512"/>
      <c r="AE84" s="512"/>
      <c r="AF84" s="512"/>
      <c r="AG84" s="512"/>
      <c r="AH84" s="512"/>
      <c r="AI84" s="512"/>
      <c r="AJ84" s="512"/>
      <c r="AK84" s="495">
        <f t="shared" si="125"/>
        <v>300000</v>
      </c>
      <c r="AL84" s="495">
        <f t="shared" si="126"/>
        <v>300000</v>
      </c>
    </row>
    <row r="85" spans="1:38" ht="15.75" x14ac:dyDescent="0.2">
      <c r="A85" s="519"/>
      <c r="B85" s="509" t="s">
        <v>567</v>
      </c>
      <c r="C85" s="510" t="s">
        <v>568</v>
      </c>
      <c r="D85" s="512"/>
      <c r="E85" s="512"/>
      <c r="F85" s="512"/>
      <c r="G85" s="512"/>
      <c r="H85" s="512"/>
      <c r="I85" s="512"/>
      <c r="J85" s="512"/>
      <c r="K85" s="512"/>
      <c r="L85" s="512"/>
      <c r="M85" s="512"/>
      <c r="N85" s="512"/>
      <c r="O85" s="512"/>
      <c r="P85" s="512"/>
      <c r="Q85" s="512"/>
      <c r="R85" s="512"/>
      <c r="S85" s="512"/>
      <c r="T85" s="519"/>
      <c r="U85" s="509" t="s">
        <v>567</v>
      </c>
      <c r="V85" s="510" t="s">
        <v>568</v>
      </c>
      <c r="W85" s="512"/>
      <c r="X85" s="512"/>
      <c r="Y85" s="512"/>
      <c r="Z85" s="512"/>
      <c r="AA85" s="512"/>
      <c r="AB85" s="512"/>
      <c r="AC85" s="512"/>
      <c r="AD85" s="512"/>
      <c r="AE85" s="512"/>
      <c r="AF85" s="512"/>
      <c r="AG85" s="512"/>
      <c r="AH85" s="512"/>
      <c r="AI85" s="512"/>
      <c r="AJ85" s="512"/>
      <c r="AK85" s="495">
        <f t="shared" si="125"/>
        <v>0</v>
      </c>
      <c r="AL85" s="495">
        <f t="shared" si="126"/>
        <v>0</v>
      </c>
    </row>
    <row r="86" spans="1:38" ht="15.75" x14ac:dyDescent="0.2">
      <c r="A86" s="519"/>
      <c r="B86" s="509" t="s">
        <v>610</v>
      </c>
      <c r="C86" s="510" t="s">
        <v>620</v>
      </c>
      <c r="D86" s="512"/>
      <c r="E86" s="512"/>
      <c r="F86" s="512"/>
      <c r="G86" s="512"/>
      <c r="H86" s="512"/>
      <c r="I86" s="565">
        <v>3030000</v>
      </c>
      <c r="J86" s="512"/>
      <c r="K86" s="512"/>
      <c r="L86" s="512"/>
      <c r="M86" s="512"/>
      <c r="N86" s="512"/>
      <c r="O86" s="512"/>
      <c r="P86" s="512"/>
      <c r="Q86" s="512"/>
      <c r="R86" s="512"/>
      <c r="S86" s="512"/>
      <c r="T86" s="519"/>
      <c r="U86" s="509" t="s">
        <v>610</v>
      </c>
      <c r="V86" s="510" t="s">
        <v>620</v>
      </c>
      <c r="W86" s="512"/>
      <c r="X86" s="512"/>
      <c r="Y86" s="512"/>
      <c r="Z86" s="512"/>
      <c r="AA86" s="512"/>
      <c r="AB86" s="512"/>
      <c r="AC86" s="512"/>
      <c r="AD86" s="512"/>
      <c r="AE86" s="512"/>
      <c r="AF86" s="512"/>
      <c r="AG86" s="512"/>
      <c r="AH86" s="512"/>
      <c r="AI86" s="512"/>
      <c r="AJ86" s="512"/>
      <c r="AK86" s="495">
        <f t="shared" si="125"/>
        <v>0</v>
      </c>
      <c r="AL86" s="495">
        <f t="shared" si="126"/>
        <v>3030000</v>
      </c>
    </row>
    <row r="87" spans="1:38" ht="15.75" x14ac:dyDescent="0.2">
      <c r="A87" s="519"/>
      <c r="B87" s="509" t="s">
        <v>573</v>
      </c>
      <c r="C87" s="510" t="s">
        <v>621</v>
      </c>
      <c r="D87" s="512"/>
      <c r="E87" s="512"/>
      <c r="F87" s="512"/>
      <c r="G87" s="512"/>
      <c r="H87" s="512"/>
      <c r="I87" s="512"/>
      <c r="J87" s="512"/>
      <c r="K87" s="512"/>
      <c r="L87" s="512"/>
      <c r="M87" s="512"/>
      <c r="N87" s="512">
        <v>5000000</v>
      </c>
      <c r="O87" s="512">
        <v>5000000</v>
      </c>
      <c r="P87" s="512"/>
      <c r="Q87" s="512"/>
      <c r="R87" s="512"/>
      <c r="S87" s="512"/>
      <c r="T87" s="519"/>
      <c r="U87" s="509" t="s">
        <v>573</v>
      </c>
      <c r="V87" s="510" t="s">
        <v>621</v>
      </c>
      <c r="W87" s="512"/>
      <c r="X87" s="512"/>
      <c r="Y87" s="512"/>
      <c r="Z87" s="512"/>
      <c r="AA87" s="512"/>
      <c r="AB87" s="512"/>
      <c r="AC87" s="512"/>
      <c r="AD87" s="512"/>
      <c r="AE87" s="512"/>
      <c r="AF87" s="512"/>
      <c r="AG87" s="512"/>
      <c r="AH87" s="512"/>
      <c r="AI87" s="512"/>
      <c r="AJ87" s="512"/>
      <c r="AK87" s="495">
        <f t="shared" si="125"/>
        <v>5000000</v>
      </c>
      <c r="AL87" s="495">
        <f t="shared" si="126"/>
        <v>5000000</v>
      </c>
    </row>
    <row r="88" spans="1:38" ht="15.75" x14ac:dyDescent="0.2">
      <c r="A88" s="610" t="s">
        <v>679</v>
      </c>
      <c r="B88" s="611"/>
      <c r="C88" s="612"/>
      <c r="D88" s="513">
        <f t="shared" ref="D88:M88" si="153">SUM(D83:D87)</f>
        <v>0</v>
      </c>
      <c r="E88" s="513">
        <f t="shared" si="153"/>
        <v>0</v>
      </c>
      <c r="F88" s="513">
        <f t="shared" si="153"/>
        <v>0</v>
      </c>
      <c r="G88" s="513">
        <f t="shared" si="153"/>
        <v>0</v>
      </c>
      <c r="H88" s="513">
        <f t="shared" si="153"/>
        <v>0</v>
      </c>
      <c r="I88" s="513">
        <f t="shared" si="153"/>
        <v>3030000</v>
      </c>
      <c r="J88" s="513">
        <f t="shared" si="153"/>
        <v>0</v>
      </c>
      <c r="K88" s="513">
        <f t="shared" si="153"/>
        <v>0</v>
      </c>
      <c r="L88" s="513">
        <f t="shared" si="153"/>
        <v>0</v>
      </c>
      <c r="M88" s="513">
        <f t="shared" si="153"/>
        <v>0</v>
      </c>
      <c r="N88" s="513">
        <v>5300000</v>
      </c>
      <c r="O88" s="513">
        <f>SUM(O83:O87)</f>
        <v>5300000</v>
      </c>
      <c r="P88" s="513">
        <f>SUM(P83:P87)</f>
        <v>0</v>
      </c>
      <c r="Q88" s="513">
        <f>SUM(Q83:Q87)</f>
        <v>0</v>
      </c>
      <c r="R88" s="513">
        <f>SUM(R83:R87)</f>
        <v>0</v>
      </c>
      <c r="S88" s="513">
        <f>SUM(S83:S87)</f>
        <v>0</v>
      </c>
      <c r="T88" s="610" t="s">
        <v>679</v>
      </c>
      <c r="U88" s="611"/>
      <c r="V88" s="612"/>
      <c r="W88" s="513">
        <f t="shared" ref="W88:AI88" si="154">SUM(W83:W87)</f>
        <v>0</v>
      </c>
      <c r="X88" s="513">
        <f>SUM(X83:X87)</f>
        <v>0</v>
      </c>
      <c r="Y88" s="513">
        <f t="shared" si="154"/>
        <v>0</v>
      </c>
      <c r="Z88" s="513">
        <f>SUM(Z83:Z87)</f>
        <v>0</v>
      </c>
      <c r="AA88" s="513">
        <f t="shared" si="154"/>
        <v>0</v>
      </c>
      <c r="AB88" s="513">
        <f>SUM(AB83:AB87)</f>
        <v>0</v>
      </c>
      <c r="AC88" s="513">
        <f t="shared" si="154"/>
        <v>0</v>
      </c>
      <c r="AD88" s="513">
        <f>SUM(AD83:AD87)</f>
        <v>0</v>
      </c>
      <c r="AE88" s="513">
        <f t="shared" si="154"/>
        <v>0</v>
      </c>
      <c r="AF88" s="513">
        <f>SUM(AF83:AF87)</f>
        <v>0</v>
      </c>
      <c r="AG88" s="513">
        <f t="shared" si="154"/>
        <v>0</v>
      </c>
      <c r="AH88" s="513">
        <f>SUM(AH83:AH87)</f>
        <v>0</v>
      </c>
      <c r="AI88" s="513">
        <f t="shared" si="154"/>
        <v>0</v>
      </c>
      <c r="AJ88" s="513">
        <f>SUM(AJ83:AJ87)</f>
        <v>5751510</v>
      </c>
      <c r="AK88" s="513">
        <f t="shared" si="125"/>
        <v>5300000</v>
      </c>
      <c r="AL88" s="513">
        <f t="shared" si="126"/>
        <v>14081510</v>
      </c>
    </row>
    <row r="89" spans="1:38" ht="15.75" x14ac:dyDescent="0.2">
      <c r="A89" s="613" t="s">
        <v>622</v>
      </c>
      <c r="B89" s="614"/>
      <c r="C89" s="615"/>
      <c r="D89" s="520">
        <f t="shared" ref="D89:R89" si="155">SUM(D61+D66+D82+D88)</f>
        <v>332390615</v>
      </c>
      <c r="E89" s="520">
        <f t="shared" ref="E89" si="156">SUM(E61+E66+E82+E88)</f>
        <v>336907612</v>
      </c>
      <c r="F89" s="520">
        <f t="shared" si="155"/>
        <v>0</v>
      </c>
      <c r="G89" s="520">
        <f t="shared" ref="G89" si="157">SUM(G61+G66+G82+G88)</f>
        <v>11760358</v>
      </c>
      <c r="H89" s="520">
        <f t="shared" si="155"/>
        <v>17849779</v>
      </c>
      <c r="I89" s="520">
        <f t="shared" ref="I89" si="158">SUM(I61+I66+I82+I88)</f>
        <v>55592988</v>
      </c>
      <c r="J89" s="520">
        <f t="shared" si="155"/>
        <v>0</v>
      </c>
      <c r="K89" s="520">
        <f t="shared" ref="K89" si="159">SUM(K61+K66+K82+K88)</f>
        <v>0</v>
      </c>
      <c r="L89" s="520">
        <f t="shared" si="155"/>
        <v>410000000</v>
      </c>
      <c r="M89" s="520">
        <f t="shared" ref="M89" si="160">SUM(M61+M66+M82+M88)</f>
        <v>410000000</v>
      </c>
      <c r="N89" s="520">
        <f t="shared" si="155"/>
        <v>129671855</v>
      </c>
      <c r="O89" s="520">
        <f t="shared" ref="O89" si="161">SUM(O61+O66+O82+O88)</f>
        <v>141337535</v>
      </c>
      <c r="P89" s="520">
        <f t="shared" si="155"/>
        <v>570000</v>
      </c>
      <c r="Q89" s="520">
        <f t="shared" ref="Q89" si="162">SUM(Q61+Q66+Q82+Q88)</f>
        <v>570000</v>
      </c>
      <c r="R89" s="520">
        <f t="shared" si="155"/>
        <v>10000</v>
      </c>
      <c r="S89" s="520">
        <f t="shared" ref="S89" si="163">SUM(S61+S66+S82+S88)</f>
        <v>5011000</v>
      </c>
      <c r="T89" s="613" t="s">
        <v>622</v>
      </c>
      <c r="U89" s="614"/>
      <c r="V89" s="615"/>
      <c r="W89" s="520">
        <f t="shared" ref="W89:AJ89" si="164">SUM(W61+W66+W82+W88)</f>
        <v>5000000</v>
      </c>
      <c r="X89" s="520">
        <f t="shared" si="164"/>
        <v>7572520</v>
      </c>
      <c r="Y89" s="520">
        <f t="shared" si="164"/>
        <v>880000</v>
      </c>
      <c r="Z89" s="520">
        <f t="shared" si="164"/>
        <v>880000</v>
      </c>
      <c r="AA89" s="520">
        <f t="shared" si="164"/>
        <v>509844</v>
      </c>
      <c r="AB89" s="520">
        <f t="shared" si="164"/>
        <v>816025</v>
      </c>
      <c r="AC89" s="520">
        <f t="shared" si="164"/>
        <v>0</v>
      </c>
      <c r="AD89" s="520">
        <f t="shared" si="164"/>
        <v>0</v>
      </c>
      <c r="AE89" s="520">
        <f t="shared" si="164"/>
        <v>0</v>
      </c>
      <c r="AF89" s="520">
        <f t="shared" si="164"/>
        <v>0</v>
      </c>
      <c r="AG89" s="520">
        <f t="shared" si="164"/>
        <v>180000000</v>
      </c>
      <c r="AH89" s="520">
        <f t="shared" si="164"/>
        <v>320000000</v>
      </c>
      <c r="AI89" s="520">
        <f t="shared" si="164"/>
        <v>51522907</v>
      </c>
      <c r="AJ89" s="520">
        <f t="shared" si="164"/>
        <v>64784046</v>
      </c>
      <c r="AK89" s="520">
        <f t="shared" si="125"/>
        <v>1128405000</v>
      </c>
      <c r="AL89" s="520">
        <f t="shared" si="126"/>
        <v>1355232084</v>
      </c>
    </row>
  </sheetData>
  <mergeCells count="37">
    <mergeCell ref="AL1:AL2"/>
    <mergeCell ref="F2:G2"/>
    <mergeCell ref="H2:I2"/>
    <mergeCell ref="P2:Q2"/>
    <mergeCell ref="R2:S2"/>
    <mergeCell ref="Y2:Z2"/>
    <mergeCell ref="AA2:AB2"/>
    <mergeCell ref="AC2:AD2"/>
    <mergeCell ref="AE2:AF2"/>
    <mergeCell ref="AG2:AH2"/>
    <mergeCell ref="AI2:AJ2"/>
    <mergeCell ref="J1:K2"/>
    <mergeCell ref="L1:M2"/>
    <mergeCell ref="N1:O2"/>
    <mergeCell ref="P1:S1"/>
    <mergeCell ref="W1:X2"/>
    <mergeCell ref="A66:C66"/>
    <mergeCell ref="T66:V66"/>
    <mergeCell ref="T1:T2"/>
    <mergeCell ref="U1:U2"/>
    <mergeCell ref="V1:V2"/>
    <mergeCell ref="A1:A2"/>
    <mergeCell ref="B1:B2"/>
    <mergeCell ref="C1:C2"/>
    <mergeCell ref="D1:I1"/>
    <mergeCell ref="D2:E2"/>
    <mergeCell ref="AK1:AK2"/>
    <mergeCell ref="A61:C61"/>
    <mergeCell ref="T61:V61"/>
    <mergeCell ref="Y1:AB1"/>
    <mergeCell ref="AC1:AJ1"/>
    <mergeCell ref="A82:C82"/>
    <mergeCell ref="T82:V82"/>
    <mergeCell ref="A88:C88"/>
    <mergeCell ref="T88:V88"/>
    <mergeCell ref="A89:C89"/>
    <mergeCell ref="T89:V89"/>
  </mergeCells>
  <pageMargins left="0.70866141732283472" right="0.70866141732283472" top="0.74803149606299213" bottom="0.74803149606299213" header="0.31496062992125984" footer="0.31496062992125984"/>
  <pageSetup paperSize="8" scale="32" orientation="landscape" r:id="rId1"/>
  <headerFooter>
    <oddHeader xml:space="preserve">&amp;C&amp;"Arial CE,Félkövér" 18/2017. (VI.21.)  számú költségvetési rendelethez
ZALAKAROS VÁROS ÖNKORMÁNYZATA ÉS KÖLTSÉGVETÉSI SZERVEI 
2017. ÉVI BEVÉTELI ELŐIRÁNYZATAI &amp;R&amp;P.oldal
&amp;A
1000.-Ft-ban
</oddHeader>
  </headerFooter>
  <rowBreaks count="1" manualBreakCount="1">
    <brk id="61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83"/>
  <sheetViews>
    <sheetView zoomScale="75" zoomScaleNormal="75" zoomScaleSheetLayoutView="75" workbookViewId="0">
      <selection activeCell="V7" sqref="V7"/>
    </sheetView>
  </sheetViews>
  <sheetFormatPr defaultRowHeight="12.75" x14ac:dyDescent="0.2"/>
  <cols>
    <col min="1" max="1" width="11.140625" style="427" customWidth="1"/>
    <col min="2" max="2" width="50.7109375" style="427" customWidth="1"/>
    <col min="3" max="3" width="6.85546875" style="427" customWidth="1"/>
    <col min="4" max="4" width="7.85546875" style="427" customWidth="1"/>
    <col min="5" max="5" width="14.42578125" style="427" bestFit="1" customWidth="1"/>
    <col min="6" max="6" width="15.85546875" style="427" customWidth="1"/>
    <col min="7" max="7" width="13.140625" style="427" bestFit="1" customWidth="1"/>
    <col min="8" max="8" width="15.28515625" style="427" customWidth="1"/>
    <col min="9" max="9" width="14.42578125" style="427" bestFit="1" customWidth="1"/>
    <col min="10" max="10" width="17" style="427" customWidth="1"/>
    <col min="11" max="11" width="12.85546875" style="427" bestFit="1" customWidth="1"/>
    <col min="12" max="12" width="14" style="427" customWidth="1"/>
    <col min="13" max="13" width="12.28515625" style="427" customWidth="1"/>
    <col min="14" max="15" width="13.140625" style="427" bestFit="1" customWidth="1"/>
    <col min="16" max="16" width="17.42578125" style="427" customWidth="1"/>
    <col min="17" max="17" width="12.85546875" style="427" bestFit="1" customWidth="1"/>
    <col min="18" max="18" width="14.140625" style="427" customWidth="1"/>
    <col min="19" max="19" width="13.140625" style="427" bestFit="1" customWidth="1"/>
    <col min="20" max="20" width="15.42578125" style="427" customWidth="1"/>
    <col min="21" max="21" width="14.42578125" style="427" bestFit="1" customWidth="1"/>
    <col min="22" max="22" width="16.42578125" style="427" customWidth="1"/>
    <col min="23" max="23" width="9.42578125" style="427" customWidth="1"/>
    <col min="24" max="24" width="50" style="427" customWidth="1"/>
    <col min="25" max="25" width="13.140625" style="427" bestFit="1" customWidth="1"/>
    <col min="26" max="26" width="14" style="427" customWidth="1"/>
    <col min="27" max="27" width="13.140625" style="427" bestFit="1" customWidth="1"/>
    <col min="28" max="28" width="14.7109375" style="427" customWidth="1"/>
    <col min="29" max="30" width="10.5703125" style="427" customWidth="1"/>
    <col min="31" max="31" width="12.85546875" style="427" bestFit="1" customWidth="1"/>
    <col min="32" max="32" width="13.5703125" style="427" customWidth="1"/>
    <col min="33" max="33" width="12.85546875" style="427" bestFit="1" customWidth="1"/>
    <col min="34" max="34" width="13.140625" style="427" customWidth="1"/>
    <col min="35" max="35" width="13.140625" style="427" bestFit="1" customWidth="1"/>
    <col min="36" max="36" width="16.85546875" style="427" customWidth="1"/>
    <col min="37" max="37" width="13.140625" style="427" bestFit="1" customWidth="1"/>
    <col min="38" max="38" width="14.5703125" style="427" customWidth="1"/>
    <col min="39" max="39" width="9" style="427" customWidth="1"/>
    <col min="40" max="40" width="15.140625" style="427" customWidth="1"/>
    <col min="41" max="41" width="16.5703125" style="427" bestFit="1" customWidth="1"/>
    <col min="42" max="42" width="17.7109375" style="427" customWidth="1"/>
    <col min="43" max="272" width="9.140625" style="427"/>
    <col min="273" max="273" width="11.140625" style="427" customWidth="1"/>
    <col min="274" max="274" width="50.7109375" style="427" customWidth="1"/>
    <col min="275" max="275" width="6.85546875" style="427" customWidth="1"/>
    <col min="276" max="276" width="7.85546875" style="427" customWidth="1"/>
    <col min="277" max="277" width="15.85546875" style="427" customWidth="1"/>
    <col min="278" max="278" width="15.28515625" style="427" customWidth="1"/>
    <col min="279" max="279" width="17" style="427" customWidth="1"/>
    <col min="280" max="280" width="14" style="427" customWidth="1"/>
    <col min="281" max="281" width="12.28515625" style="427" customWidth="1"/>
    <col min="282" max="282" width="17.42578125" style="427" customWidth="1"/>
    <col min="283" max="283" width="14.140625" style="427" customWidth="1"/>
    <col min="284" max="284" width="15.42578125" style="427" customWidth="1"/>
    <col min="285" max="286" width="9.42578125" style="427" customWidth="1"/>
    <col min="287" max="287" width="50" style="427" customWidth="1"/>
    <col min="288" max="288" width="14" style="427" customWidth="1"/>
    <col min="289" max="289" width="11" style="427" customWidth="1"/>
    <col min="290" max="290" width="10.5703125" style="427" customWidth="1"/>
    <col min="291" max="291" width="13.5703125" style="427" customWidth="1"/>
    <col min="292" max="292" width="10.5703125" style="427" customWidth="1"/>
    <col min="293" max="293" width="13.140625" style="427" customWidth="1"/>
    <col min="294" max="294" width="15.5703125" style="427" customWidth="1"/>
    <col min="295" max="295" width="14.5703125" style="427" customWidth="1"/>
    <col min="296" max="296" width="9" style="427" customWidth="1"/>
    <col min="297" max="297" width="17.7109375" style="427" customWidth="1"/>
    <col min="298" max="528" width="9.140625" style="427"/>
    <col min="529" max="529" width="11.140625" style="427" customWidth="1"/>
    <col min="530" max="530" width="50.7109375" style="427" customWidth="1"/>
    <col min="531" max="531" width="6.85546875" style="427" customWidth="1"/>
    <col min="532" max="532" width="7.85546875" style="427" customWidth="1"/>
    <col min="533" max="533" width="15.85546875" style="427" customWidth="1"/>
    <col min="534" max="534" width="15.28515625" style="427" customWidth="1"/>
    <col min="535" max="535" width="17" style="427" customWidth="1"/>
    <col min="536" max="536" width="14" style="427" customWidth="1"/>
    <col min="537" max="537" width="12.28515625" style="427" customWidth="1"/>
    <col min="538" max="538" width="17.42578125" style="427" customWidth="1"/>
    <col min="539" max="539" width="14.140625" style="427" customWidth="1"/>
    <col min="540" max="540" width="15.42578125" style="427" customWidth="1"/>
    <col min="541" max="542" width="9.42578125" style="427" customWidth="1"/>
    <col min="543" max="543" width="50" style="427" customWidth="1"/>
    <col min="544" max="544" width="14" style="427" customWidth="1"/>
    <col min="545" max="545" width="11" style="427" customWidth="1"/>
    <col min="546" max="546" width="10.5703125" style="427" customWidth="1"/>
    <col min="547" max="547" width="13.5703125" style="427" customWidth="1"/>
    <col min="548" max="548" width="10.5703125" style="427" customWidth="1"/>
    <col min="549" max="549" width="13.140625" style="427" customWidth="1"/>
    <col min="550" max="550" width="15.5703125" style="427" customWidth="1"/>
    <col min="551" max="551" width="14.5703125" style="427" customWidth="1"/>
    <col min="552" max="552" width="9" style="427" customWidth="1"/>
    <col min="553" max="553" width="17.7109375" style="427" customWidth="1"/>
    <col min="554" max="784" width="9.140625" style="427"/>
    <col min="785" max="785" width="11.140625" style="427" customWidth="1"/>
    <col min="786" max="786" width="50.7109375" style="427" customWidth="1"/>
    <col min="787" max="787" width="6.85546875" style="427" customWidth="1"/>
    <col min="788" max="788" width="7.85546875" style="427" customWidth="1"/>
    <col min="789" max="789" width="15.85546875" style="427" customWidth="1"/>
    <col min="790" max="790" width="15.28515625" style="427" customWidth="1"/>
    <col min="791" max="791" width="17" style="427" customWidth="1"/>
    <col min="792" max="792" width="14" style="427" customWidth="1"/>
    <col min="793" max="793" width="12.28515625" style="427" customWidth="1"/>
    <col min="794" max="794" width="17.42578125" style="427" customWidth="1"/>
    <col min="795" max="795" width="14.140625" style="427" customWidth="1"/>
    <col min="796" max="796" width="15.42578125" style="427" customWidth="1"/>
    <col min="797" max="798" width="9.42578125" style="427" customWidth="1"/>
    <col min="799" max="799" width="50" style="427" customWidth="1"/>
    <col min="800" max="800" width="14" style="427" customWidth="1"/>
    <col min="801" max="801" width="11" style="427" customWidth="1"/>
    <col min="802" max="802" width="10.5703125" style="427" customWidth="1"/>
    <col min="803" max="803" width="13.5703125" style="427" customWidth="1"/>
    <col min="804" max="804" width="10.5703125" style="427" customWidth="1"/>
    <col min="805" max="805" width="13.140625" style="427" customWidth="1"/>
    <col min="806" max="806" width="15.5703125" style="427" customWidth="1"/>
    <col min="807" max="807" width="14.5703125" style="427" customWidth="1"/>
    <col min="808" max="808" width="9" style="427" customWidth="1"/>
    <col min="809" max="809" width="17.7109375" style="427" customWidth="1"/>
    <col min="810" max="1040" width="9.140625" style="427"/>
    <col min="1041" max="1041" width="11.140625" style="427" customWidth="1"/>
    <col min="1042" max="1042" width="50.7109375" style="427" customWidth="1"/>
    <col min="1043" max="1043" width="6.85546875" style="427" customWidth="1"/>
    <col min="1044" max="1044" width="7.85546875" style="427" customWidth="1"/>
    <col min="1045" max="1045" width="15.85546875" style="427" customWidth="1"/>
    <col min="1046" max="1046" width="15.28515625" style="427" customWidth="1"/>
    <col min="1047" max="1047" width="17" style="427" customWidth="1"/>
    <col min="1048" max="1048" width="14" style="427" customWidth="1"/>
    <col min="1049" max="1049" width="12.28515625" style="427" customWidth="1"/>
    <col min="1050" max="1050" width="17.42578125" style="427" customWidth="1"/>
    <col min="1051" max="1051" width="14.140625" style="427" customWidth="1"/>
    <col min="1052" max="1052" width="15.42578125" style="427" customWidth="1"/>
    <col min="1053" max="1054" width="9.42578125" style="427" customWidth="1"/>
    <col min="1055" max="1055" width="50" style="427" customWidth="1"/>
    <col min="1056" max="1056" width="14" style="427" customWidth="1"/>
    <col min="1057" max="1057" width="11" style="427" customWidth="1"/>
    <col min="1058" max="1058" width="10.5703125" style="427" customWidth="1"/>
    <col min="1059" max="1059" width="13.5703125" style="427" customWidth="1"/>
    <col min="1060" max="1060" width="10.5703125" style="427" customWidth="1"/>
    <col min="1061" max="1061" width="13.140625" style="427" customWidth="1"/>
    <col min="1062" max="1062" width="15.5703125" style="427" customWidth="1"/>
    <col min="1063" max="1063" width="14.5703125" style="427" customWidth="1"/>
    <col min="1064" max="1064" width="9" style="427" customWidth="1"/>
    <col min="1065" max="1065" width="17.7109375" style="427" customWidth="1"/>
    <col min="1066" max="1296" width="9.140625" style="427"/>
    <col min="1297" max="1297" width="11.140625" style="427" customWidth="1"/>
    <col min="1298" max="1298" width="50.7109375" style="427" customWidth="1"/>
    <col min="1299" max="1299" width="6.85546875" style="427" customWidth="1"/>
    <col min="1300" max="1300" width="7.85546875" style="427" customWidth="1"/>
    <col min="1301" max="1301" width="15.85546875" style="427" customWidth="1"/>
    <col min="1302" max="1302" width="15.28515625" style="427" customWidth="1"/>
    <col min="1303" max="1303" width="17" style="427" customWidth="1"/>
    <col min="1304" max="1304" width="14" style="427" customWidth="1"/>
    <col min="1305" max="1305" width="12.28515625" style="427" customWidth="1"/>
    <col min="1306" max="1306" width="17.42578125" style="427" customWidth="1"/>
    <col min="1307" max="1307" width="14.140625" style="427" customWidth="1"/>
    <col min="1308" max="1308" width="15.42578125" style="427" customWidth="1"/>
    <col min="1309" max="1310" width="9.42578125" style="427" customWidth="1"/>
    <col min="1311" max="1311" width="50" style="427" customWidth="1"/>
    <col min="1312" max="1312" width="14" style="427" customWidth="1"/>
    <col min="1313" max="1313" width="11" style="427" customWidth="1"/>
    <col min="1314" max="1314" width="10.5703125" style="427" customWidth="1"/>
    <col min="1315" max="1315" width="13.5703125" style="427" customWidth="1"/>
    <col min="1316" max="1316" width="10.5703125" style="427" customWidth="1"/>
    <col min="1317" max="1317" width="13.140625" style="427" customWidth="1"/>
    <col min="1318" max="1318" width="15.5703125" style="427" customWidth="1"/>
    <col min="1319" max="1319" width="14.5703125" style="427" customWidth="1"/>
    <col min="1320" max="1320" width="9" style="427" customWidth="1"/>
    <col min="1321" max="1321" width="17.7109375" style="427" customWidth="1"/>
    <col min="1322" max="1552" width="9.140625" style="427"/>
    <col min="1553" max="1553" width="11.140625" style="427" customWidth="1"/>
    <col min="1554" max="1554" width="50.7109375" style="427" customWidth="1"/>
    <col min="1555" max="1555" width="6.85546875" style="427" customWidth="1"/>
    <col min="1556" max="1556" width="7.85546875" style="427" customWidth="1"/>
    <col min="1557" max="1557" width="15.85546875" style="427" customWidth="1"/>
    <col min="1558" max="1558" width="15.28515625" style="427" customWidth="1"/>
    <col min="1559" max="1559" width="17" style="427" customWidth="1"/>
    <col min="1560" max="1560" width="14" style="427" customWidth="1"/>
    <col min="1561" max="1561" width="12.28515625" style="427" customWidth="1"/>
    <col min="1562" max="1562" width="17.42578125" style="427" customWidth="1"/>
    <col min="1563" max="1563" width="14.140625" style="427" customWidth="1"/>
    <col min="1564" max="1564" width="15.42578125" style="427" customWidth="1"/>
    <col min="1565" max="1566" width="9.42578125" style="427" customWidth="1"/>
    <col min="1567" max="1567" width="50" style="427" customWidth="1"/>
    <col min="1568" max="1568" width="14" style="427" customWidth="1"/>
    <col min="1569" max="1569" width="11" style="427" customWidth="1"/>
    <col min="1570" max="1570" width="10.5703125" style="427" customWidth="1"/>
    <col min="1571" max="1571" width="13.5703125" style="427" customWidth="1"/>
    <col min="1572" max="1572" width="10.5703125" style="427" customWidth="1"/>
    <col min="1573" max="1573" width="13.140625" style="427" customWidth="1"/>
    <col min="1574" max="1574" width="15.5703125" style="427" customWidth="1"/>
    <col min="1575" max="1575" width="14.5703125" style="427" customWidth="1"/>
    <col min="1576" max="1576" width="9" style="427" customWidth="1"/>
    <col min="1577" max="1577" width="17.7109375" style="427" customWidth="1"/>
    <col min="1578" max="1808" width="9.140625" style="427"/>
    <col min="1809" max="1809" width="11.140625" style="427" customWidth="1"/>
    <col min="1810" max="1810" width="50.7109375" style="427" customWidth="1"/>
    <col min="1811" max="1811" width="6.85546875" style="427" customWidth="1"/>
    <col min="1812" max="1812" width="7.85546875" style="427" customWidth="1"/>
    <col min="1813" max="1813" width="15.85546875" style="427" customWidth="1"/>
    <col min="1814" max="1814" width="15.28515625" style="427" customWidth="1"/>
    <col min="1815" max="1815" width="17" style="427" customWidth="1"/>
    <col min="1816" max="1816" width="14" style="427" customWidth="1"/>
    <col min="1817" max="1817" width="12.28515625" style="427" customWidth="1"/>
    <col min="1818" max="1818" width="17.42578125" style="427" customWidth="1"/>
    <col min="1819" max="1819" width="14.140625" style="427" customWidth="1"/>
    <col min="1820" max="1820" width="15.42578125" style="427" customWidth="1"/>
    <col min="1821" max="1822" width="9.42578125" style="427" customWidth="1"/>
    <col min="1823" max="1823" width="50" style="427" customWidth="1"/>
    <col min="1824" max="1824" width="14" style="427" customWidth="1"/>
    <col min="1825" max="1825" width="11" style="427" customWidth="1"/>
    <col min="1826" max="1826" width="10.5703125" style="427" customWidth="1"/>
    <col min="1827" max="1827" width="13.5703125" style="427" customWidth="1"/>
    <col min="1828" max="1828" width="10.5703125" style="427" customWidth="1"/>
    <col min="1829" max="1829" width="13.140625" style="427" customWidth="1"/>
    <col min="1830" max="1830" width="15.5703125" style="427" customWidth="1"/>
    <col min="1831" max="1831" width="14.5703125" style="427" customWidth="1"/>
    <col min="1832" max="1832" width="9" style="427" customWidth="1"/>
    <col min="1833" max="1833" width="17.7109375" style="427" customWidth="1"/>
    <col min="1834" max="2064" width="9.140625" style="427"/>
    <col min="2065" max="2065" width="11.140625" style="427" customWidth="1"/>
    <col min="2066" max="2066" width="50.7109375" style="427" customWidth="1"/>
    <col min="2067" max="2067" width="6.85546875" style="427" customWidth="1"/>
    <col min="2068" max="2068" width="7.85546875" style="427" customWidth="1"/>
    <col min="2069" max="2069" width="15.85546875" style="427" customWidth="1"/>
    <col min="2070" max="2070" width="15.28515625" style="427" customWidth="1"/>
    <col min="2071" max="2071" width="17" style="427" customWidth="1"/>
    <col min="2072" max="2072" width="14" style="427" customWidth="1"/>
    <col min="2073" max="2073" width="12.28515625" style="427" customWidth="1"/>
    <col min="2074" max="2074" width="17.42578125" style="427" customWidth="1"/>
    <col min="2075" max="2075" width="14.140625" style="427" customWidth="1"/>
    <col min="2076" max="2076" width="15.42578125" style="427" customWidth="1"/>
    <col min="2077" max="2078" width="9.42578125" style="427" customWidth="1"/>
    <col min="2079" max="2079" width="50" style="427" customWidth="1"/>
    <col min="2080" max="2080" width="14" style="427" customWidth="1"/>
    <col min="2081" max="2081" width="11" style="427" customWidth="1"/>
    <col min="2082" max="2082" width="10.5703125" style="427" customWidth="1"/>
    <col min="2083" max="2083" width="13.5703125" style="427" customWidth="1"/>
    <col min="2084" max="2084" width="10.5703125" style="427" customWidth="1"/>
    <col min="2085" max="2085" width="13.140625" style="427" customWidth="1"/>
    <col min="2086" max="2086" width="15.5703125" style="427" customWidth="1"/>
    <col min="2087" max="2087" width="14.5703125" style="427" customWidth="1"/>
    <col min="2088" max="2088" width="9" style="427" customWidth="1"/>
    <col min="2089" max="2089" width="17.7109375" style="427" customWidth="1"/>
    <col min="2090" max="2320" width="9.140625" style="427"/>
    <col min="2321" max="2321" width="11.140625" style="427" customWidth="1"/>
    <col min="2322" max="2322" width="50.7109375" style="427" customWidth="1"/>
    <col min="2323" max="2323" width="6.85546875" style="427" customWidth="1"/>
    <col min="2324" max="2324" width="7.85546875" style="427" customWidth="1"/>
    <col min="2325" max="2325" width="15.85546875" style="427" customWidth="1"/>
    <col min="2326" max="2326" width="15.28515625" style="427" customWidth="1"/>
    <col min="2327" max="2327" width="17" style="427" customWidth="1"/>
    <col min="2328" max="2328" width="14" style="427" customWidth="1"/>
    <col min="2329" max="2329" width="12.28515625" style="427" customWidth="1"/>
    <col min="2330" max="2330" width="17.42578125" style="427" customWidth="1"/>
    <col min="2331" max="2331" width="14.140625" style="427" customWidth="1"/>
    <col min="2332" max="2332" width="15.42578125" style="427" customWidth="1"/>
    <col min="2333" max="2334" width="9.42578125" style="427" customWidth="1"/>
    <col min="2335" max="2335" width="50" style="427" customWidth="1"/>
    <col min="2336" max="2336" width="14" style="427" customWidth="1"/>
    <col min="2337" max="2337" width="11" style="427" customWidth="1"/>
    <col min="2338" max="2338" width="10.5703125" style="427" customWidth="1"/>
    <col min="2339" max="2339" width="13.5703125" style="427" customWidth="1"/>
    <col min="2340" max="2340" width="10.5703125" style="427" customWidth="1"/>
    <col min="2341" max="2341" width="13.140625" style="427" customWidth="1"/>
    <col min="2342" max="2342" width="15.5703125" style="427" customWidth="1"/>
    <col min="2343" max="2343" width="14.5703125" style="427" customWidth="1"/>
    <col min="2344" max="2344" width="9" style="427" customWidth="1"/>
    <col min="2345" max="2345" width="17.7109375" style="427" customWidth="1"/>
    <col min="2346" max="2576" width="9.140625" style="427"/>
    <col min="2577" max="2577" width="11.140625" style="427" customWidth="1"/>
    <col min="2578" max="2578" width="50.7109375" style="427" customWidth="1"/>
    <col min="2579" max="2579" width="6.85546875" style="427" customWidth="1"/>
    <col min="2580" max="2580" width="7.85546875" style="427" customWidth="1"/>
    <col min="2581" max="2581" width="15.85546875" style="427" customWidth="1"/>
    <col min="2582" max="2582" width="15.28515625" style="427" customWidth="1"/>
    <col min="2583" max="2583" width="17" style="427" customWidth="1"/>
    <col min="2584" max="2584" width="14" style="427" customWidth="1"/>
    <col min="2585" max="2585" width="12.28515625" style="427" customWidth="1"/>
    <col min="2586" max="2586" width="17.42578125" style="427" customWidth="1"/>
    <col min="2587" max="2587" width="14.140625" style="427" customWidth="1"/>
    <col min="2588" max="2588" width="15.42578125" style="427" customWidth="1"/>
    <col min="2589" max="2590" width="9.42578125" style="427" customWidth="1"/>
    <col min="2591" max="2591" width="50" style="427" customWidth="1"/>
    <col min="2592" max="2592" width="14" style="427" customWidth="1"/>
    <col min="2593" max="2593" width="11" style="427" customWidth="1"/>
    <col min="2594" max="2594" width="10.5703125" style="427" customWidth="1"/>
    <col min="2595" max="2595" width="13.5703125" style="427" customWidth="1"/>
    <col min="2596" max="2596" width="10.5703125" style="427" customWidth="1"/>
    <col min="2597" max="2597" width="13.140625" style="427" customWidth="1"/>
    <col min="2598" max="2598" width="15.5703125" style="427" customWidth="1"/>
    <col min="2599" max="2599" width="14.5703125" style="427" customWidth="1"/>
    <col min="2600" max="2600" width="9" style="427" customWidth="1"/>
    <col min="2601" max="2601" width="17.7109375" style="427" customWidth="1"/>
    <col min="2602" max="2832" width="9.140625" style="427"/>
    <col min="2833" max="2833" width="11.140625" style="427" customWidth="1"/>
    <col min="2834" max="2834" width="50.7109375" style="427" customWidth="1"/>
    <col min="2835" max="2835" width="6.85546875" style="427" customWidth="1"/>
    <col min="2836" max="2836" width="7.85546875" style="427" customWidth="1"/>
    <col min="2837" max="2837" width="15.85546875" style="427" customWidth="1"/>
    <col min="2838" max="2838" width="15.28515625" style="427" customWidth="1"/>
    <col min="2839" max="2839" width="17" style="427" customWidth="1"/>
    <col min="2840" max="2840" width="14" style="427" customWidth="1"/>
    <col min="2841" max="2841" width="12.28515625" style="427" customWidth="1"/>
    <col min="2842" max="2842" width="17.42578125" style="427" customWidth="1"/>
    <col min="2843" max="2843" width="14.140625" style="427" customWidth="1"/>
    <col min="2844" max="2844" width="15.42578125" style="427" customWidth="1"/>
    <col min="2845" max="2846" width="9.42578125" style="427" customWidth="1"/>
    <col min="2847" max="2847" width="50" style="427" customWidth="1"/>
    <col min="2848" max="2848" width="14" style="427" customWidth="1"/>
    <col min="2849" max="2849" width="11" style="427" customWidth="1"/>
    <col min="2850" max="2850" width="10.5703125" style="427" customWidth="1"/>
    <col min="2851" max="2851" width="13.5703125" style="427" customWidth="1"/>
    <col min="2852" max="2852" width="10.5703125" style="427" customWidth="1"/>
    <col min="2853" max="2853" width="13.140625" style="427" customWidth="1"/>
    <col min="2854" max="2854" width="15.5703125" style="427" customWidth="1"/>
    <col min="2855" max="2855" width="14.5703125" style="427" customWidth="1"/>
    <col min="2856" max="2856" width="9" style="427" customWidth="1"/>
    <col min="2857" max="2857" width="17.7109375" style="427" customWidth="1"/>
    <col min="2858" max="3088" width="9.140625" style="427"/>
    <col min="3089" max="3089" width="11.140625" style="427" customWidth="1"/>
    <col min="3090" max="3090" width="50.7109375" style="427" customWidth="1"/>
    <col min="3091" max="3091" width="6.85546875" style="427" customWidth="1"/>
    <col min="3092" max="3092" width="7.85546875" style="427" customWidth="1"/>
    <col min="3093" max="3093" width="15.85546875" style="427" customWidth="1"/>
    <col min="3094" max="3094" width="15.28515625" style="427" customWidth="1"/>
    <col min="3095" max="3095" width="17" style="427" customWidth="1"/>
    <col min="3096" max="3096" width="14" style="427" customWidth="1"/>
    <col min="3097" max="3097" width="12.28515625" style="427" customWidth="1"/>
    <col min="3098" max="3098" width="17.42578125" style="427" customWidth="1"/>
    <col min="3099" max="3099" width="14.140625" style="427" customWidth="1"/>
    <col min="3100" max="3100" width="15.42578125" style="427" customWidth="1"/>
    <col min="3101" max="3102" width="9.42578125" style="427" customWidth="1"/>
    <col min="3103" max="3103" width="50" style="427" customWidth="1"/>
    <col min="3104" max="3104" width="14" style="427" customWidth="1"/>
    <col min="3105" max="3105" width="11" style="427" customWidth="1"/>
    <col min="3106" max="3106" width="10.5703125" style="427" customWidth="1"/>
    <col min="3107" max="3107" width="13.5703125" style="427" customWidth="1"/>
    <col min="3108" max="3108" width="10.5703125" style="427" customWidth="1"/>
    <col min="3109" max="3109" width="13.140625" style="427" customWidth="1"/>
    <col min="3110" max="3110" width="15.5703125" style="427" customWidth="1"/>
    <col min="3111" max="3111" width="14.5703125" style="427" customWidth="1"/>
    <col min="3112" max="3112" width="9" style="427" customWidth="1"/>
    <col min="3113" max="3113" width="17.7109375" style="427" customWidth="1"/>
    <col min="3114" max="3344" width="9.140625" style="427"/>
    <col min="3345" max="3345" width="11.140625" style="427" customWidth="1"/>
    <col min="3346" max="3346" width="50.7109375" style="427" customWidth="1"/>
    <col min="3347" max="3347" width="6.85546875" style="427" customWidth="1"/>
    <col min="3348" max="3348" width="7.85546875" style="427" customWidth="1"/>
    <col min="3349" max="3349" width="15.85546875" style="427" customWidth="1"/>
    <col min="3350" max="3350" width="15.28515625" style="427" customWidth="1"/>
    <col min="3351" max="3351" width="17" style="427" customWidth="1"/>
    <col min="3352" max="3352" width="14" style="427" customWidth="1"/>
    <col min="3353" max="3353" width="12.28515625" style="427" customWidth="1"/>
    <col min="3354" max="3354" width="17.42578125" style="427" customWidth="1"/>
    <col min="3355" max="3355" width="14.140625" style="427" customWidth="1"/>
    <col min="3356" max="3356" width="15.42578125" style="427" customWidth="1"/>
    <col min="3357" max="3358" width="9.42578125" style="427" customWidth="1"/>
    <col min="3359" max="3359" width="50" style="427" customWidth="1"/>
    <col min="3360" max="3360" width="14" style="427" customWidth="1"/>
    <col min="3361" max="3361" width="11" style="427" customWidth="1"/>
    <col min="3362" max="3362" width="10.5703125" style="427" customWidth="1"/>
    <col min="3363" max="3363" width="13.5703125" style="427" customWidth="1"/>
    <col min="3364" max="3364" width="10.5703125" style="427" customWidth="1"/>
    <col min="3365" max="3365" width="13.140625" style="427" customWidth="1"/>
    <col min="3366" max="3366" width="15.5703125" style="427" customWidth="1"/>
    <col min="3367" max="3367" width="14.5703125" style="427" customWidth="1"/>
    <col min="3368" max="3368" width="9" style="427" customWidth="1"/>
    <col min="3369" max="3369" width="17.7109375" style="427" customWidth="1"/>
    <col min="3370" max="3600" width="9.140625" style="427"/>
    <col min="3601" max="3601" width="11.140625" style="427" customWidth="1"/>
    <col min="3602" max="3602" width="50.7109375" style="427" customWidth="1"/>
    <col min="3603" max="3603" width="6.85546875" style="427" customWidth="1"/>
    <col min="3604" max="3604" width="7.85546875" style="427" customWidth="1"/>
    <col min="3605" max="3605" width="15.85546875" style="427" customWidth="1"/>
    <col min="3606" max="3606" width="15.28515625" style="427" customWidth="1"/>
    <col min="3607" max="3607" width="17" style="427" customWidth="1"/>
    <col min="3608" max="3608" width="14" style="427" customWidth="1"/>
    <col min="3609" max="3609" width="12.28515625" style="427" customWidth="1"/>
    <col min="3610" max="3610" width="17.42578125" style="427" customWidth="1"/>
    <col min="3611" max="3611" width="14.140625" style="427" customWidth="1"/>
    <col min="3612" max="3612" width="15.42578125" style="427" customWidth="1"/>
    <col min="3613" max="3614" width="9.42578125" style="427" customWidth="1"/>
    <col min="3615" max="3615" width="50" style="427" customWidth="1"/>
    <col min="3616" max="3616" width="14" style="427" customWidth="1"/>
    <col min="3617" max="3617" width="11" style="427" customWidth="1"/>
    <col min="3618" max="3618" width="10.5703125" style="427" customWidth="1"/>
    <col min="3619" max="3619" width="13.5703125" style="427" customWidth="1"/>
    <col min="3620" max="3620" width="10.5703125" style="427" customWidth="1"/>
    <col min="3621" max="3621" width="13.140625" style="427" customWidth="1"/>
    <col min="3622" max="3622" width="15.5703125" style="427" customWidth="1"/>
    <col min="3623" max="3623" width="14.5703125" style="427" customWidth="1"/>
    <col min="3624" max="3624" width="9" style="427" customWidth="1"/>
    <col min="3625" max="3625" width="17.7109375" style="427" customWidth="1"/>
    <col min="3626" max="3856" width="9.140625" style="427"/>
    <col min="3857" max="3857" width="11.140625" style="427" customWidth="1"/>
    <col min="3858" max="3858" width="50.7109375" style="427" customWidth="1"/>
    <col min="3859" max="3859" width="6.85546875" style="427" customWidth="1"/>
    <col min="3860" max="3860" width="7.85546875" style="427" customWidth="1"/>
    <col min="3861" max="3861" width="15.85546875" style="427" customWidth="1"/>
    <col min="3862" max="3862" width="15.28515625" style="427" customWidth="1"/>
    <col min="3863" max="3863" width="17" style="427" customWidth="1"/>
    <col min="3864" max="3864" width="14" style="427" customWidth="1"/>
    <col min="3865" max="3865" width="12.28515625" style="427" customWidth="1"/>
    <col min="3866" max="3866" width="17.42578125" style="427" customWidth="1"/>
    <col min="3867" max="3867" width="14.140625" style="427" customWidth="1"/>
    <col min="3868" max="3868" width="15.42578125" style="427" customWidth="1"/>
    <col min="3869" max="3870" width="9.42578125" style="427" customWidth="1"/>
    <col min="3871" max="3871" width="50" style="427" customWidth="1"/>
    <col min="3872" max="3872" width="14" style="427" customWidth="1"/>
    <col min="3873" max="3873" width="11" style="427" customWidth="1"/>
    <col min="3874" max="3874" width="10.5703125" style="427" customWidth="1"/>
    <col min="3875" max="3875" width="13.5703125" style="427" customWidth="1"/>
    <col min="3876" max="3876" width="10.5703125" style="427" customWidth="1"/>
    <col min="3877" max="3877" width="13.140625" style="427" customWidth="1"/>
    <col min="3878" max="3878" width="15.5703125" style="427" customWidth="1"/>
    <col min="3879" max="3879" width="14.5703125" style="427" customWidth="1"/>
    <col min="3880" max="3880" width="9" style="427" customWidth="1"/>
    <col min="3881" max="3881" width="17.7109375" style="427" customWidth="1"/>
    <col min="3882" max="4112" width="9.140625" style="427"/>
    <col min="4113" max="4113" width="11.140625" style="427" customWidth="1"/>
    <col min="4114" max="4114" width="50.7109375" style="427" customWidth="1"/>
    <col min="4115" max="4115" width="6.85546875" style="427" customWidth="1"/>
    <col min="4116" max="4116" width="7.85546875" style="427" customWidth="1"/>
    <col min="4117" max="4117" width="15.85546875" style="427" customWidth="1"/>
    <col min="4118" max="4118" width="15.28515625" style="427" customWidth="1"/>
    <col min="4119" max="4119" width="17" style="427" customWidth="1"/>
    <col min="4120" max="4120" width="14" style="427" customWidth="1"/>
    <col min="4121" max="4121" width="12.28515625" style="427" customWidth="1"/>
    <col min="4122" max="4122" width="17.42578125" style="427" customWidth="1"/>
    <col min="4123" max="4123" width="14.140625" style="427" customWidth="1"/>
    <col min="4124" max="4124" width="15.42578125" style="427" customWidth="1"/>
    <col min="4125" max="4126" width="9.42578125" style="427" customWidth="1"/>
    <col min="4127" max="4127" width="50" style="427" customWidth="1"/>
    <col min="4128" max="4128" width="14" style="427" customWidth="1"/>
    <col min="4129" max="4129" width="11" style="427" customWidth="1"/>
    <col min="4130" max="4130" width="10.5703125" style="427" customWidth="1"/>
    <col min="4131" max="4131" width="13.5703125" style="427" customWidth="1"/>
    <col min="4132" max="4132" width="10.5703125" style="427" customWidth="1"/>
    <col min="4133" max="4133" width="13.140625" style="427" customWidth="1"/>
    <col min="4134" max="4134" width="15.5703125" style="427" customWidth="1"/>
    <col min="4135" max="4135" width="14.5703125" style="427" customWidth="1"/>
    <col min="4136" max="4136" width="9" style="427" customWidth="1"/>
    <col min="4137" max="4137" width="17.7109375" style="427" customWidth="1"/>
    <col min="4138" max="4368" width="9.140625" style="427"/>
    <col min="4369" max="4369" width="11.140625" style="427" customWidth="1"/>
    <col min="4370" max="4370" width="50.7109375" style="427" customWidth="1"/>
    <col min="4371" max="4371" width="6.85546875" style="427" customWidth="1"/>
    <col min="4372" max="4372" width="7.85546875" style="427" customWidth="1"/>
    <col min="4373" max="4373" width="15.85546875" style="427" customWidth="1"/>
    <col min="4374" max="4374" width="15.28515625" style="427" customWidth="1"/>
    <col min="4375" max="4375" width="17" style="427" customWidth="1"/>
    <col min="4376" max="4376" width="14" style="427" customWidth="1"/>
    <col min="4377" max="4377" width="12.28515625" style="427" customWidth="1"/>
    <col min="4378" max="4378" width="17.42578125" style="427" customWidth="1"/>
    <col min="4379" max="4379" width="14.140625" style="427" customWidth="1"/>
    <col min="4380" max="4380" width="15.42578125" style="427" customWidth="1"/>
    <col min="4381" max="4382" width="9.42578125" style="427" customWidth="1"/>
    <col min="4383" max="4383" width="50" style="427" customWidth="1"/>
    <col min="4384" max="4384" width="14" style="427" customWidth="1"/>
    <col min="4385" max="4385" width="11" style="427" customWidth="1"/>
    <col min="4386" max="4386" width="10.5703125" style="427" customWidth="1"/>
    <col min="4387" max="4387" width="13.5703125" style="427" customWidth="1"/>
    <col min="4388" max="4388" width="10.5703125" style="427" customWidth="1"/>
    <col min="4389" max="4389" width="13.140625" style="427" customWidth="1"/>
    <col min="4390" max="4390" width="15.5703125" style="427" customWidth="1"/>
    <col min="4391" max="4391" width="14.5703125" style="427" customWidth="1"/>
    <col min="4392" max="4392" width="9" style="427" customWidth="1"/>
    <col min="4393" max="4393" width="17.7109375" style="427" customWidth="1"/>
    <col min="4394" max="4624" width="9.140625" style="427"/>
    <col min="4625" max="4625" width="11.140625" style="427" customWidth="1"/>
    <col min="4626" max="4626" width="50.7109375" style="427" customWidth="1"/>
    <col min="4627" max="4627" width="6.85546875" style="427" customWidth="1"/>
    <col min="4628" max="4628" width="7.85546875" style="427" customWidth="1"/>
    <col min="4629" max="4629" width="15.85546875" style="427" customWidth="1"/>
    <col min="4630" max="4630" width="15.28515625" style="427" customWidth="1"/>
    <col min="4631" max="4631" width="17" style="427" customWidth="1"/>
    <col min="4632" max="4632" width="14" style="427" customWidth="1"/>
    <col min="4633" max="4633" width="12.28515625" style="427" customWidth="1"/>
    <col min="4634" max="4634" width="17.42578125" style="427" customWidth="1"/>
    <col min="4635" max="4635" width="14.140625" style="427" customWidth="1"/>
    <col min="4636" max="4636" width="15.42578125" style="427" customWidth="1"/>
    <col min="4637" max="4638" width="9.42578125" style="427" customWidth="1"/>
    <col min="4639" max="4639" width="50" style="427" customWidth="1"/>
    <col min="4640" max="4640" width="14" style="427" customWidth="1"/>
    <col min="4641" max="4641" width="11" style="427" customWidth="1"/>
    <col min="4642" max="4642" width="10.5703125" style="427" customWidth="1"/>
    <col min="4643" max="4643" width="13.5703125" style="427" customWidth="1"/>
    <col min="4644" max="4644" width="10.5703125" style="427" customWidth="1"/>
    <col min="4645" max="4645" width="13.140625" style="427" customWidth="1"/>
    <col min="4646" max="4646" width="15.5703125" style="427" customWidth="1"/>
    <col min="4647" max="4647" width="14.5703125" style="427" customWidth="1"/>
    <col min="4648" max="4648" width="9" style="427" customWidth="1"/>
    <col min="4649" max="4649" width="17.7109375" style="427" customWidth="1"/>
    <col min="4650" max="4880" width="9.140625" style="427"/>
    <col min="4881" max="4881" width="11.140625" style="427" customWidth="1"/>
    <col min="4882" max="4882" width="50.7109375" style="427" customWidth="1"/>
    <col min="4883" max="4883" width="6.85546875" style="427" customWidth="1"/>
    <col min="4884" max="4884" width="7.85546875" style="427" customWidth="1"/>
    <col min="4885" max="4885" width="15.85546875" style="427" customWidth="1"/>
    <col min="4886" max="4886" width="15.28515625" style="427" customWidth="1"/>
    <col min="4887" max="4887" width="17" style="427" customWidth="1"/>
    <col min="4888" max="4888" width="14" style="427" customWidth="1"/>
    <col min="4889" max="4889" width="12.28515625" style="427" customWidth="1"/>
    <col min="4890" max="4890" width="17.42578125" style="427" customWidth="1"/>
    <col min="4891" max="4891" width="14.140625" style="427" customWidth="1"/>
    <col min="4892" max="4892" width="15.42578125" style="427" customWidth="1"/>
    <col min="4893" max="4894" width="9.42578125" style="427" customWidth="1"/>
    <col min="4895" max="4895" width="50" style="427" customWidth="1"/>
    <col min="4896" max="4896" width="14" style="427" customWidth="1"/>
    <col min="4897" max="4897" width="11" style="427" customWidth="1"/>
    <col min="4898" max="4898" width="10.5703125" style="427" customWidth="1"/>
    <col min="4899" max="4899" width="13.5703125" style="427" customWidth="1"/>
    <col min="4900" max="4900" width="10.5703125" style="427" customWidth="1"/>
    <col min="4901" max="4901" width="13.140625" style="427" customWidth="1"/>
    <col min="4902" max="4902" width="15.5703125" style="427" customWidth="1"/>
    <col min="4903" max="4903" width="14.5703125" style="427" customWidth="1"/>
    <col min="4904" max="4904" width="9" style="427" customWidth="1"/>
    <col min="4905" max="4905" width="17.7109375" style="427" customWidth="1"/>
    <col min="4906" max="5136" width="9.140625" style="427"/>
    <col min="5137" max="5137" width="11.140625" style="427" customWidth="1"/>
    <col min="5138" max="5138" width="50.7109375" style="427" customWidth="1"/>
    <col min="5139" max="5139" width="6.85546875" style="427" customWidth="1"/>
    <col min="5140" max="5140" width="7.85546875" style="427" customWidth="1"/>
    <col min="5141" max="5141" width="15.85546875" style="427" customWidth="1"/>
    <col min="5142" max="5142" width="15.28515625" style="427" customWidth="1"/>
    <col min="5143" max="5143" width="17" style="427" customWidth="1"/>
    <col min="5144" max="5144" width="14" style="427" customWidth="1"/>
    <col min="5145" max="5145" width="12.28515625" style="427" customWidth="1"/>
    <col min="5146" max="5146" width="17.42578125" style="427" customWidth="1"/>
    <col min="5147" max="5147" width="14.140625" style="427" customWidth="1"/>
    <col min="5148" max="5148" width="15.42578125" style="427" customWidth="1"/>
    <col min="5149" max="5150" width="9.42578125" style="427" customWidth="1"/>
    <col min="5151" max="5151" width="50" style="427" customWidth="1"/>
    <col min="5152" max="5152" width="14" style="427" customWidth="1"/>
    <col min="5153" max="5153" width="11" style="427" customWidth="1"/>
    <col min="5154" max="5154" width="10.5703125" style="427" customWidth="1"/>
    <col min="5155" max="5155" width="13.5703125" style="427" customWidth="1"/>
    <col min="5156" max="5156" width="10.5703125" style="427" customWidth="1"/>
    <col min="5157" max="5157" width="13.140625" style="427" customWidth="1"/>
    <col min="5158" max="5158" width="15.5703125" style="427" customWidth="1"/>
    <col min="5159" max="5159" width="14.5703125" style="427" customWidth="1"/>
    <col min="5160" max="5160" width="9" style="427" customWidth="1"/>
    <col min="5161" max="5161" width="17.7109375" style="427" customWidth="1"/>
    <col min="5162" max="5392" width="9.140625" style="427"/>
    <col min="5393" max="5393" width="11.140625" style="427" customWidth="1"/>
    <col min="5394" max="5394" width="50.7109375" style="427" customWidth="1"/>
    <col min="5395" max="5395" width="6.85546875" style="427" customWidth="1"/>
    <col min="5396" max="5396" width="7.85546875" style="427" customWidth="1"/>
    <col min="5397" max="5397" width="15.85546875" style="427" customWidth="1"/>
    <col min="5398" max="5398" width="15.28515625" style="427" customWidth="1"/>
    <col min="5399" max="5399" width="17" style="427" customWidth="1"/>
    <col min="5400" max="5400" width="14" style="427" customWidth="1"/>
    <col min="5401" max="5401" width="12.28515625" style="427" customWidth="1"/>
    <col min="5402" max="5402" width="17.42578125" style="427" customWidth="1"/>
    <col min="5403" max="5403" width="14.140625" style="427" customWidth="1"/>
    <col min="5404" max="5404" width="15.42578125" style="427" customWidth="1"/>
    <col min="5405" max="5406" width="9.42578125" style="427" customWidth="1"/>
    <col min="5407" max="5407" width="50" style="427" customWidth="1"/>
    <col min="5408" max="5408" width="14" style="427" customWidth="1"/>
    <col min="5409" max="5409" width="11" style="427" customWidth="1"/>
    <col min="5410" max="5410" width="10.5703125" style="427" customWidth="1"/>
    <col min="5411" max="5411" width="13.5703125" style="427" customWidth="1"/>
    <col min="5412" max="5412" width="10.5703125" style="427" customWidth="1"/>
    <col min="5413" max="5413" width="13.140625" style="427" customWidth="1"/>
    <col min="5414" max="5414" width="15.5703125" style="427" customWidth="1"/>
    <col min="5415" max="5415" width="14.5703125" style="427" customWidth="1"/>
    <col min="5416" max="5416" width="9" style="427" customWidth="1"/>
    <col min="5417" max="5417" width="17.7109375" style="427" customWidth="1"/>
    <col min="5418" max="5648" width="9.140625" style="427"/>
    <col min="5649" max="5649" width="11.140625" style="427" customWidth="1"/>
    <col min="5650" max="5650" width="50.7109375" style="427" customWidth="1"/>
    <col min="5651" max="5651" width="6.85546875" style="427" customWidth="1"/>
    <col min="5652" max="5652" width="7.85546875" style="427" customWidth="1"/>
    <col min="5653" max="5653" width="15.85546875" style="427" customWidth="1"/>
    <col min="5654" max="5654" width="15.28515625" style="427" customWidth="1"/>
    <col min="5655" max="5655" width="17" style="427" customWidth="1"/>
    <col min="5656" max="5656" width="14" style="427" customWidth="1"/>
    <col min="5657" max="5657" width="12.28515625" style="427" customWidth="1"/>
    <col min="5658" max="5658" width="17.42578125" style="427" customWidth="1"/>
    <col min="5659" max="5659" width="14.140625" style="427" customWidth="1"/>
    <col min="5660" max="5660" width="15.42578125" style="427" customWidth="1"/>
    <col min="5661" max="5662" width="9.42578125" style="427" customWidth="1"/>
    <col min="5663" max="5663" width="50" style="427" customWidth="1"/>
    <col min="5664" max="5664" width="14" style="427" customWidth="1"/>
    <col min="5665" max="5665" width="11" style="427" customWidth="1"/>
    <col min="5666" max="5666" width="10.5703125" style="427" customWidth="1"/>
    <col min="5667" max="5667" width="13.5703125" style="427" customWidth="1"/>
    <col min="5668" max="5668" width="10.5703125" style="427" customWidth="1"/>
    <col min="5669" max="5669" width="13.140625" style="427" customWidth="1"/>
    <col min="5670" max="5670" width="15.5703125" style="427" customWidth="1"/>
    <col min="5671" max="5671" width="14.5703125" style="427" customWidth="1"/>
    <col min="5672" max="5672" width="9" style="427" customWidth="1"/>
    <col min="5673" max="5673" width="17.7109375" style="427" customWidth="1"/>
    <col min="5674" max="5904" width="9.140625" style="427"/>
    <col min="5905" max="5905" width="11.140625" style="427" customWidth="1"/>
    <col min="5906" max="5906" width="50.7109375" style="427" customWidth="1"/>
    <col min="5907" max="5907" width="6.85546875" style="427" customWidth="1"/>
    <col min="5908" max="5908" width="7.85546875" style="427" customWidth="1"/>
    <col min="5909" max="5909" width="15.85546875" style="427" customWidth="1"/>
    <col min="5910" max="5910" width="15.28515625" style="427" customWidth="1"/>
    <col min="5911" max="5911" width="17" style="427" customWidth="1"/>
    <col min="5912" max="5912" width="14" style="427" customWidth="1"/>
    <col min="5913" max="5913" width="12.28515625" style="427" customWidth="1"/>
    <col min="5914" max="5914" width="17.42578125" style="427" customWidth="1"/>
    <col min="5915" max="5915" width="14.140625" style="427" customWidth="1"/>
    <col min="5916" max="5916" width="15.42578125" style="427" customWidth="1"/>
    <col min="5917" max="5918" width="9.42578125" style="427" customWidth="1"/>
    <col min="5919" max="5919" width="50" style="427" customWidth="1"/>
    <col min="5920" max="5920" width="14" style="427" customWidth="1"/>
    <col min="5921" max="5921" width="11" style="427" customWidth="1"/>
    <col min="5922" max="5922" width="10.5703125" style="427" customWidth="1"/>
    <col min="5923" max="5923" width="13.5703125" style="427" customWidth="1"/>
    <col min="5924" max="5924" width="10.5703125" style="427" customWidth="1"/>
    <col min="5925" max="5925" width="13.140625" style="427" customWidth="1"/>
    <col min="5926" max="5926" width="15.5703125" style="427" customWidth="1"/>
    <col min="5927" max="5927" width="14.5703125" style="427" customWidth="1"/>
    <col min="5928" max="5928" width="9" style="427" customWidth="1"/>
    <col min="5929" max="5929" width="17.7109375" style="427" customWidth="1"/>
    <col min="5930" max="6160" width="9.140625" style="427"/>
    <col min="6161" max="6161" width="11.140625" style="427" customWidth="1"/>
    <col min="6162" max="6162" width="50.7109375" style="427" customWidth="1"/>
    <col min="6163" max="6163" width="6.85546875" style="427" customWidth="1"/>
    <col min="6164" max="6164" width="7.85546875" style="427" customWidth="1"/>
    <col min="6165" max="6165" width="15.85546875" style="427" customWidth="1"/>
    <col min="6166" max="6166" width="15.28515625" style="427" customWidth="1"/>
    <col min="6167" max="6167" width="17" style="427" customWidth="1"/>
    <col min="6168" max="6168" width="14" style="427" customWidth="1"/>
    <col min="6169" max="6169" width="12.28515625" style="427" customWidth="1"/>
    <col min="6170" max="6170" width="17.42578125" style="427" customWidth="1"/>
    <col min="6171" max="6171" width="14.140625" style="427" customWidth="1"/>
    <col min="6172" max="6172" width="15.42578125" style="427" customWidth="1"/>
    <col min="6173" max="6174" width="9.42578125" style="427" customWidth="1"/>
    <col min="6175" max="6175" width="50" style="427" customWidth="1"/>
    <col min="6176" max="6176" width="14" style="427" customWidth="1"/>
    <col min="6177" max="6177" width="11" style="427" customWidth="1"/>
    <col min="6178" max="6178" width="10.5703125" style="427" customWidth="1"/>
    <col min="6179" max="6179" width="13.5703125" style="427" customWidth="1"/>
    <col min="6180" max="6180" width="10.5703125" style="427" customWidth="1"/>
    <col min="6181" max="6181" width="13.140625" style="427" customWidth="1"/>
    <col min="6182" max="6182" width="15.5703125" style="427" customWidth="1"/>
    <col min="6183" max="6183" width="14.5703125" style="427" customWidth="1"/>
    <col min="6184" max="6184" width="9" style="427" customWidth="1"/>
    <col min="6185" max="6185" width="17.7109375" style="427" customWidth="1"/>
    <col min="6186" max="6416" width="9.140625" style="427"/>
    <col min="6417" max="6417" width="11.140625" style="427" customWidth="1"/>
    <col min="6418" max="6418" width="50.7109375" style="427" customWidth="1"/>
    <col min="6419" max="6419" width="6.85546875" style="427" customWidth="1"/>
    <col min="6420" max="6420" width="7.85546875" style="427" customWidth="1"/>
    <col min="6421" max="6421" width="15.85546875" style="427" customWidth="1"/>
    <col min="6422" max="6422" width="15.28515625" style="427" customWidth="1"/>
    <col min="6423" max="6423" width="17" style="427" customWidth="1"/>
    <col min="6424" max="6424" width="14" style="427" customWidth="1"/>
    <col min="6425" max="6425" width="12.28515625" style="427" customWidth="1"/>
    <col min="6426" max="6426" width="17.42578125" style="427" customWidth="1"/>
    <col min="6427" max="6427" width="14.140625" style="427" customWidth="1"/>
    <col min="6428" max="6428" width="15.42578125" style="427" customWidth="1"/>
    <col min="6429" max="6430" width="9.42578125" style="427" customWidth="1"/>
    <col min="6431" max="6431" width="50" style="427" customWidth="1"/>
    <col min="6432" max="6432" width="14" style="427" customWidth="1"/>
    <col min="6433" max="6433" width="11" style="427" customWidth="1"/>
    <col min="6434" max="6434" width="10.5703125" style="427" customWidth="1"/>
    <col min="6435" max="6435" width="13.5703125" style="427" customWidth="1"/>
    <col min="6436" max="6436" width="10.5703125" style="427" customWidth="1"/>
    <col min="6437" max="6437" width="13.140625" style="427" customWidth="1"/>
    <col min="6438" max="6438" width="15.5703125" style="427" customWidth="1"/>
    <col min="6439" max="6439" width="14.5703125" style="427" customWidth="1"/>
    <col min="6440" max="6440" width="9" style="427" customWidth="1"/>
    <col min="6441" max="6441" width="17.7109375" style="427" customWidth="1"/>
    <col min="6442" max="6672" width="9.140625" style="427"/>
    <col min="6673" max="6673" width="11.140625" style="427" customWidth="1"/>
    <col min="6674" max="6674" width="50.7109375" style="427" customWidth="1"/>
    <col min="6675" max="6675" width="6.85546875" style="427" customWidth="1"/>
    <col min="6676" max="6676" width="7.85546875" style="427" customWidth="1"/>
    <col min="6677" max="6677" width="15.85546875" style="427" customWidth="1"/>
    <col min="6678" max="6678" width="15.28515625" style="427" customWidth="1"/>
    <col min="6679" max="6679" width="17" style="427" customWidth="1"/>
    <col min="6680" max="6680" width="14" style="427" customWidth="1"/>
    <col min="6681" max="6681" width="12.28515625" style="427" customWidth="1"/>
    <col min="6682" max="6682" width="17.42578125" style="427" customWidth="1"/>
    <col min="6683" max="6683" width="14.140625" style="427" customWidth="1"/>
    <col min="6684" max="6684" width="15.42578125" style="427" customWidth="1"/>
    <col min="6685" max="6686" width="9.42578125" style="427" customWidth="1"/>
    <col min="6687" max="6687" width="50" style="427" customWidth="1"/>
    <col min="6688" max="6688" width="14" style="427" customWidth="1"/>
    <col min="6689" max="6689" width="11" style="427" customWidth="1"/>
    <col min="6690" max="6690" width="10.5703125" style="427" customWidth="1"/>
    <col min="6691" max="6691" width="13.5703125" style="427" customWidth="1"/>
    <col min="6692" max="6692" width="10.5703125" style="427" customWidth="1"/>
    <col min="6693" max="6693" width="13.140625" style="427" customWidth="1"/>
    <col min="6694" max="6694" width="15.5703125" style="427" customWidth="1"/>
    <col min="6695" max="6695" width="14.5703125" style="427" customWidth="1"/>
    <col min="6696" max="6696" width="9" style="427" customWidth="1"/>
    <col min="6697" max="6697" width="17.7109375" style="427" customWidth="1"/>
    <col min="6698" max="6928" width="9.140625" style="427"/>
    <col min="6929" max="6929" width="11.140625" style="427" customWidth="1"/>
    <col min="6930" max="6930" width="50.7109375" style="427" customWidth="1"/>
    <col min="6931" max="6931" width="6.85546875" style="427" customWidth="1"/>
    <col min="6932" max="6932" width="7.85546875" style="427" customWidth="1"/>
    <col min="6933" max="6933" width="15.85546875" style="427" customWidth="1"/>
    <col min="6934" max="6934" width="15.28515625" style="427" customWidth="1"/>
    <col min="6935" max="6935" width="17" style="427" customWidth="1"/>
    <col min="6936" max="6936" width="14" style="427" customWidth="1"/>
    <col min="6937" max="6937" width="12.28515625" style="427" customWidth="1"/>
    <col min="6938" max="6938" width="17.42578125" style="427" customWidth="1"/>
    <col min="6939" max="6939" width="14.140625" style="427" customWidth="1"/>
    <col min="6940" max="6940" width="15.42578125" style="427" customWidth="1"/>
    <col min="6941" max="6942" width="9.42578125" style="427" customWidth="1"/>
    <col min="6943" max="6943" width="50" style="427" customWidth="1"/>
    <col min="6944" max="6944" width="14" style="427" customWidth="1"/>
    <col min="6945" max="6945" width="11" style="427" customWidth="1"/>
    <col min="6946" max="6946" width="10.5703125" style="427" customWidth="1"/>
    <col min="6947" max="6947" width="13.5703125" style="427" customWidth="1"/>
    <col min="6948" max="6948" width="10.5703125" style="427" customWidth="1"/>
    <col min="6949" max="6949" width="13.140625" style="427" customWidth="1"/>
    <col min="6950" max="6950" width="15.5703125" style="427" customWidth="1"/>
    <col min="6951" max="6951" width="14.5703125" style="427" customWidth="1"/>
    <col min="6952" max="6952" width="9" style="427" customWidth="1"/>
    <col min="6953" max="6953" width="17.7109375" style="427" customWidth="1"/>
    <col min="6954" max="7184" width="9.140625" style="427"/>
    <col min="7185" max="7185" width="11.140625" style="427" customWidth="1"/>
    <col min="7186" max="7186" width="50.7109375" style="427" customWidth="1"/>
    <col min="7187" max="7187" width="6.85546875" style="427" customWidth="1"/>
    <col min="7188" max="7188" width="7.85546875" style="427" customWidth="1"/>
    <col min="7189" max="7189" width="15.85546875" style="427" customWidth="1"/>
    <col min="7190" max="7190" width="15.28515625" style="427" customWidth="1"/>
    <col min="7191" max="7191" width="17" style="427" customWidth="1"/>
    <col min="7192" max="7192" width="14" style="427" customWidth="1"/>
    <col min="7193" max="7193" width="12.28515625" style="427" customWidth="1"/>
    <col min="7194" max="7194" width="17.42578125" style="427" customWidth="1"/>
    <col min="7195" max="7195" width="14.140625" style="427" customWidth="1"/>
    <col min="7196" max="7196" width="15.42578125" style="427" customWidth="1"/>
    <col min="7197" max="7198" width="9.42578125" style="427" customWidth="1"/>
    <col min="7199" max="7199" width="50" style="427" customWidth="1"/>
    <col min="7200" max="7200" width="14" style="427" customWidth="1"/>
    <col min="7201" max="7201" width="11" style="427" customWidth="1"/>
    <col min="7202" max="7202" width="10.5703125" style="427" customWidth="1"/>
    <col min="7203" max="7203" width="13.5703125" style="427" customWidth="1"/>
    <col min="7204" max="7204" width="10.5703125" style="427" customWidth="1"/>
    <col min="7205" max="7205" width="13.140625" style="427" customWidth="1"/>
    <col min="7206" max="7206" width="15.5703125" style="427" customWidth="1"/>
    <col min="7207" max="7207" width="14.5703125" style="427" customWidth="1"/>
    <col min="7208" max="7208" width="9" style="427" customWidth="1"/>
    <col min="7209" max="7209" width="17.7109375" style="427" customWidth="1"/>
    <col min="7210" max="7440" width="9.140625" style="427"/>
    <col min="7441" max="7441" width="11.140625" style="427" customWidth="1"/>
    <col min="7442" max="7442" width="50.7109375" style="427" customWidth="1"/>
    <col min="7443" max="7443" width="6.85546875" style="427" customWidth="1"/>
    <col min="7444" max="7444" width="7.85546875" style="427" customWidth="1"/>
    <col min="7445" max="7445" width="15.85546875" style="427" customWidth="1"/>
    <col min="7446" max="7446" width="15.28515625" style="427" customWidth="1"/>
    <col min="7447" max="7447" width="17" style="427" customWidth="1"/>
    <col min="7448" max="7448" width="14" style="427" customWidth="1"/>
    <col min="7449" max="7449" width="12.28515625" style="427" customWidth="1"/>
    <col min="7450" max="7450" width="17.42578125" style="427" customWidth="1"/>
    <col min="7451" max="7451" width="14.140625" style="427" customWidth="1"/>
    <col min="7452" max="7452" width="15.42578125" style="427" customWidth="1"/>
    <col min="7453" max="7454" width="9.42578125" style="427" customWidth="1"/>
    <col min="7455" max="7455" width="50" style="427" customWidth="1"/>
    <col min="7456" max="7456" width="14" style="427" customWidth="1"/>
    <col min="7457" max="7457" width="11" style="427" customWidth="1"/>
    <col min="7458" max="7458" width="10.5703125" style="427" customWidth="1"/>
    <col min="7459" max="7459" width="13.5703125" style="427" customWidth="1"/>
    <col min="7460" max="7460" width="10.5703125" style="427" customWidth="1"/>
    <col min="7461" max="7461" width="13.140625" style="427" customWidth="1"/>
    <col min="7462" max="7462" width="15.5703125" style="427" customWidth="1"/>
    <col min="7463" max="7463" width="14.5703125" style="427" customWidth="1"/>
    <col min="7464" max="7464" width="9" style="427" customWidth="1"/>
    <col min="7465" max="7465" width="17.7109375" style="427" customWidth="1"/>
    <col min="7466" max="7696" width="9.140625" style="427"/>
    <col min="7697" max="7697" width="11.140625" style="427" customWidth="1"/>
    <col min="7698" max="7698" width="50.7109375" style="427" customWidth="1"/>
    <col min="7699" max="7699" width="6.85546875" style="427" customWidth="1"/>
    <col min="7700" max="7700" width="7.85546875" style="427" customWidth="1"/>
    <col min="7701" max="7701" width="15.85546875" style="427" customWidth="1"/>
    <col min="7702" max="7702" width="15.28515625" style="427" customWidth="1"/>
    <col min="7703" max="7703" width="17" style="427" customWidth="1"/>
    <col min="7704" max="7704" width="14" style="427" customWidth="1"/>
    <col min="7705" max="7705" width="12.28515625" style="427" customWidth="1"/>
    <col min="7706" max="7706" width="17.42578125" style="427" customWidth="1"/>
    <col min="7707" max="7707" width="14.140625" style="427" customWidth="1"/>
    <col min="7708" max="7708" width="15.42578125" style="427" customWidth="1"/>
    <col min="7709" max="7710" width="9.42578125" style="427" customWidth="1"/>
    <col min="7711" max="7711" width="50" style="427" customWidth="1"/>
    <col min="7712" max="7712" width="14" style="427" customWidth="1"/>
    <col min="7713" max="7713" width="11" style="427" customWidth="1"/>
    <col min="7714" max="7714" width="10.5703125" style="427" customWidth="1"/>
    <col min="7715" max="7715" width="13.5703125" style="427" customWidth="1"/>
    <col min="7716" max="7716" width="10.5703125" style="427" customWidth="1"/>
    <col min="7717" max="7717" width="13.140625" style="427" customWidth="1"/>
    <col min="7718" max="7718" width="15.5703125" style="427" customWidth="1"/>
    <col min="7719" max="7719" width="14.5703125" style="427" customWidth="1"/>
    <col min="7720" max="7720" width="9" style="427" customWidth="1"/>
    <col min="7721" max="7721" width="17.7109375" style="427" customWidth="1"/>
    <col min="7722" max="7952" width="9.140625" style="427"/>
    <col min="7953" max="7953" width="11.140625" style="427" customWidth="1"/>
    <col min="7954" max="7954" width="50.7109375" style="427" customWidth="1"/>
    <col min="7955" max="7955" width="6.85546875" style="427" customWidth="1"/>
    <col min="7956" max="7956" width="7.85546875" style="427" customWidth="1"/>
    <col min="7957" max="7957" width="15.85546875" style="427" customWidth="1"/>
    <col min="7958" max="7958" width="15.28515625" style="427" customWidth="1"/>
    <col min="7959" max="7959" width="17" style="427" customWidth="1"/>
    <col min="7960" max="7960" width="14" style="427" customWidth="1"/>
    <col min="7961" max="7961" width="12.28515625" style="427" customWidth="1"/>
    <col min="7962" max="7962" width="17.42578125" style="427" customWidth="1"/>
    <col min="7963" max="7963" width="14.140625" style="427" customWidth="1"/>
    <col min="7964" max="7964" width="15.42578125" style="427" customWidth="1"/>
    <col min="7965" max="7966" width="9.42578125" style="427" customWidth="1"/>
    <col min="7967" max="7967" width="50" style="427" customWidth="1"/>
    <col min="7968" max="7968" width="14" style="427" customWidth="1"/>
    <col min="7969" max="7969" width="11" style="427" customWidth="1"/>
    <col min="7970" max="7970" width="10.5703125" style="427" customWidth="1"/>
    <col min="7971" max="7971" width="13.5703125" style="427" customWidth="1"/>
    <col min="7972" max="7972" width="10.5703125" style="427" customWidth="1"/>
    <col min="7973" max="7973" width="13.140625" style="427" customWidth="1"/>
    <col min="7974" max="7974" width="15.5703125" style="427" customWidth="1"/>
    <col min="7975" max="7975" width="14.5703125" style="427" customWidth="1"/>
    <col min="7976" max="7976" width="9" style="427" customWidth="1"/>
    <col min="7977" max="7977" width="17.7109375" style="427" customWidth="1"/>
    <col min="7978" max="8208" width="9.140625" style="427"/>
    <col min="8209" max="8209" width="11.140625" style="427" customWidth="1"/>
    <col min="8210" max="8210" width="50.7109375" style="427" customWidth="1"/>
    <col min="8211" max="8211" width="6.85546875" style="427" customWidth="1"/>
    <col min="8212" max="8212" width="7.85546875" style="427" customWidth="1"/>
    <col min="8213" max="8213" width="15.85546875" style="427" customWidth="1"/>
    <col min="8214" max="8214" width="15.28515625" style="427" customWidth="1"/>
    <col min="8215" max="8215" width="17" style="427" customWidth="1"/>
    <col min="8216" max="8216" width="14" style="427" customWidth="1"/>
    <col min="8217" max="8217" width="12.28515625" style="427" customWidth="1"/>
    <col min="8218" max="8218" width="17.42578125" style="427" customWidth="1"/>
    <col min="8219" max="8219" width="14.140625" style="427" customWidth="1"/>
    <col min="8220" max="8220" width="15.42578125" style="427" customWidth="1"/>
    <col min="8221" max="8222" width="9.42578125" style="427" customWidth="1"/>
    <col min="8223" max="8223" width="50" style="427" customWidth="1"/>
    <col min="8224" max="8224" width="14" style="427" customWidth="1"/>
    <col min="8225" max="8225" width="11" style="427" customWidth="1"/>
    <col min="8226" max="8226" width="10.5703125" style="427" customWidth="1"/>
    <col min="8227" max="8227" width="13.5703125" style="427" customWidth="1"/>
    <col min="8228" max="8228" width="10.5703125" style="427" customWidth="1"/>
    <col min="8229" max="8229" width="13.140625" style="427" customWidth="1"/>
    <col min="8230" max="8230" width="15.5703125" style="427" customWidth="1"/>
    <col min="8231" max="8231" width="14.5703125" style="427" customWidth="1"/>
    <col min="8232" max="8232" width="9" style="427" customWidth="1"/>
    <col min="8233" max="8233" width="17.7109375" style="427" customWidth="1"/>
    <col min="8234" max="8464" width="9.140625" style="427"/>
    <col min="8465" max="8465" width="11.140625" style="427" customWidth="1"/>
    <col min="8466" max="8466" width="50.7109375" style="427" customWidth="1"/>
    <col min="8467" max="8467" width="6.85546875" style="427" customWidth="1"/>
    <col min="8468" max="8468" width="7.85546875" style="427" customWidth="1"/>
    <col min="8469" max="8469" width="15.85546875" style="427" customWidth="1"/>
    <col min="8470" max="8470" width="15.28515625" style="427" customWidth="1"/>
    <col min="8471" max="8471" width="17" style="427" customWidth="1"/>
    <col min="8472" max="8472" width="14" style="427" customWidth="1"/>
    <col min="8473" max="8473" width="12.28515625" style="427" customWidth="1"/>
    <col min="8474" max="8474" width="17.42578125" style="427" customWidth="1"/>
    <col min="8475" max="8475" width="14.140625" style="427" customWidth="1"/>
    <col min="8476" max="8476" width="15.42578125" style="427" customWidth="1"/>
    <col min="8477" max="8478" width="9.42578125" style="427" customWidth="1"/>
    <col min="8479" max="8479" width="50" style="427" customWidth="1"/>
    <col min="8480" max="8480" width="14" style="427" customWidth="1"/>
    <col min="8481" max="8481" width="11" style="427" customWidth="1"/>
    <col min="8482" max="8482" width="10.5703125" style="427" customWidth="1"/>
    <col min="8483" max="8483" width="13.5703125" style="427" customWidth="1"/>
    <col min="8484" max="8484" width="10.5703125" style="427" customWidth="1"/>
    <col min="8485" max="8485" width="13.140625" style="427" customWidth="1"/>
    <col min="8486" max="8486" width="15.5703125" style="427" customWidth="1"/>
    <col min="8487" max="8487" width="14.5703125" style="427" customWidth="1"/>
    <col min="8488" max="8488" width="9" style="427" customWidth="1"/>
    <col min="8489" max="8489" width="17.7109375" style="427" customWidth="1"/>
    <col min="8490" max="8720" width="9.140625" style="427"/>
    <col min="8721" max="8721" width="11.140625" style="427" customWidth="1"/>
    <col min="8722" max="8722" width="50.7109375" style="427" customWidth="1"/>
    <col min="8723" max="8723" width="6.85546875" style="427" customWidth="1"/>
    <col min="8724" max="8724" width="7.85546875" style="427" customWidth="1"/>
    <col min="8725" max="8725" width="15.85546875" style="427" customWidth="1"/>
    <col min="8726" max="8726" width="15.28515625" style="427" customWidth="1"/>
    <col min="8727" max="8727" width="17" style="427" customWidth="1"/>
    <col min="8728" max="8728" width="14" style="427" customWidth="1"/>
    <col min="8729" max="8729" width="12.28515625" style="427" customWidth="1"/>
    <col min="8730" max="8730" width="17.42578125" style="427" customWidth="1"/>
    <col min="8731" max="8731" width="14.140625" style="427" customWidth="1"/>
    <col min="8732" max="8732" width="15.42578125" style="427" customWidth="1"/>
    <col min="8733" max="8734" width="9.42578125" style="427" customWidth="1"/>
    <col min="8735" max="8735" width="50" style="427" customWidth="1"/>
    <col min="8736" max="8736" width="14" style="427" customWidth="1"/>
    <col min="8737" max="8737" width="11" style="427" customWidth="1"/>
    <col min="8738" max="8738" width="10.5703125" style="427" customWidth="1"/>
    <col min="8739" max="8739" width="13.5703125" style="427" customWidth="1"/>
    <col min="8740" max="8740" width="10.5703125" style="427" customWidth="1"/>
    <col min="8741" max="8741" width="13.140625" style="427" customWidth="1"/>
    <col min="8742" max="8742" width="15.5703125" style="427" customWidth="1"/>
    <col min="8743" max="8743" width="14.5703125" style="427" customWidth="1"/>
    <col min="8744" max="8744" width="9" style="427" customWidth="1"/>
    <col min="8745" max="8745" width="17.7109375" style="427" customWidth="1"/>
    <col min="8746" max="8976" width="9.140625" style="427"/>
    <col min="8977" max="8977" width="11.140625" style="427" customWidth="1"/>
    <col min="8978" max="8978" width="50.7109375" style="427" customWidth="1"/>
    <col min="8979" max="8979" width="6.85546875" style="427" customWidth="1"/>
    <col min="8980" max="8980" width="7.85546875" style="427" customWidth="1"/>
    <col min="8981" max="8981" width="15.85546875" style="427" customWidth="1"/>
    <col min="8982" max="8982" width="15.28515625" style="427" customWidth="1"/>
    <col min="8983" max="8983" width="17" style="427" customWidth="1"/>
    <col min="8984" max="8984" width="14" style="427" customWidth="1"/>
    <col min="8985" max="8985" width="12.28515625" style="427" customWidth="1"/>
    <col min="8986" max="8986" width="17.42578125" style="427" customWidth="1"/>
    <col min="8987" max="8987" width="14.140625" style="427" customWidth="1"/>
    <col min="8988" max="8988" width="15.42578125" style="427" customWidth="1"/>
    <col min="8989" max="8990" width="9.42578125" style="427" customWidth="1"/>
    <col min="8991" max="8991" width="50" style="427" customWidth="1"/>
    <col min="8992" max="8992" width="14" style="427" customWidth="1"/>
    <col min="8993" max="8993" width="11" style="427" customWidth="1"/>
    <col min="8994" max="8994" width="10.5703125" style="427" customWidth="1"/>
    <col min="8995" max="8995" width="13.5703125" style="427" customWidth="1"/>
    <col min="8996" max="8996" width="10.5703125" style="427" customWidth="1"/>
    <col min="8997" max="8997" width="13.140625" style="427" customWidth="1"/>
    <col min="8998" max="8998" width="15.5703125" style="427" customWidth="1"/>
    <col min="8999" max="8999" width="14.5703125" style="427" customWidth="1"/>
    <col min="9000" max="9000" width="9" style="427" customWidth="1"/>
    <col min="9001" max="9001" width="17.7109375" style="427" customWidth="1"/>
    <col min="9002" max="9232" width="9.140625" style="427"/>
    <col min="9233" max="9233" width="11.140625" style="427" customWidth="1"/>
    <col min="9234" max="9234" width="50.7109375" style="427" customWidth="1"/>
    <col min="9235" max="9235" width="6.85546875" style="427" customWidth="1"/>
    <col min="9236" max="9236" width="7.85546875" style="427" customWidth="1"/>
    <col min="9237" max="9237" width="15.85546875" style="427" customWidth="1"/>
    <col min="9238" max="9238" width="15.28515625" style="427" customWidth="1"/>
    <col min="9239" max="9239" width="17" style="427" customWidth="1"/>
    <col min="9240" max="9240" width="14" style="427" customWidth="1"/>
    <col min="9241" max="9241" width="12.28515625" style="427" customWidth="1"/>
    <col min="9242" max="9242" width="17.42578125" style="427" customWidth="1"/>
    <col min="9243" max="9243" width="14.140625" style="427" customWidth="1"/>
    <col min="9244" max="9244" width="15.42578125" style="427" customWidth="1"/>
    <col min="9245" max="9246" width="9.42578125" style="427" customWidth="1"/>
    <col min="9247" max="9247" width="50" style="427" customWidth="1"/>
    <col min="9248" max="9248" width="14" style="427" customWidth="1"/>
    <col min="9249" max="9249" width="11" style="427" customWidth="1"/>
    <col min="9250" max="9250" width="10.5703125" style="427" customWidth="1"/>
    <col min="9251" max="9251" width="13.5703125" style="427" customWidth="1"/>
    <col min="9252" max="9252" width="10.5703125" style="427" customWidth="1"/>
    <col min="9253" max="9253" width="13.140625" style="427" customWidth="1"/>
    <col min="9254" max="9254" width="15.5703125" style="427" customWidth="1"/>
    <col min="9255" max="9255" width="14.5703125" style="427" customWidth="1"/>
    <col min="9256" max="9256" width="9" style="427" customWidth="1"/>
    <col min="9257" max="9257" width="17.7109375" style="427" customWidth="1"/>
    <col min="9258" max="9488" width="9.140625" style="427"/>
    <col min="9489" max="9489" width="11.140625" style="427" customWidth="1"/>
    <col min="9490" max="9490" width="50.7109375" style="427" customWidth="1"/>
    <col min="9491" max="9491" width="6.85546875" style="427" customWidth="1"/>
    <col min="9492" max="9492" width="7.85546875" style="427" customWidth="1"/>
    <col min="9493" max="9493" width="15.85546875" style="427" customWidth="1"/>
    <col min="9494" max="9494" width="15.28515625" style="427" customWidth="1"/>
    <col min="9495" max="9495" width="17" style="427" customWidth="1"/>
    <col min="9496" max="9496" width="14" style="427" customWidth="1"/>
    <col min="9497" max="9497" width="12.28515625" style="427" customWidth="1"/>
    <col min="9498" max="9498" width="17.42578125" style="427" customWidth="1"/>
    <col min="9499" max="9499" width="14.140625" style="427" customWidth="1"/>
    <col min="9500" max="9500" width="15.42578125" style="427" customWidth="1"/>
    <col min="9501" max="9502" width="9.42578125" style="427" customWidth="1"/>
    <col min="9503" max="9503" width="50" style="427" customWidth="1"/>
    <col min="9504" max="9504" width="14" style="427" customWidth="1"/>
    <col min="9505" max="9505" width="11" style="427" customWidth="1"/>
    <col min="9506" max="9506" width="10.5703125" style="427" customWidth="1"/>
    <col min="9507" max="9507" width="13.5703125" style="427" customWidth="1"/>
    <col min="9508" max="9508" width="10.5703125" style="427" customWidth="1"/>
    <col min="9509" max="9509" width="13.140625" style="427" customWidth="1"/>
    <col min="9510" max="9510" width="15.5703125" style="427" customWidth="1"/>
    <col min="9511" max="9511" width="14.5703125" style="427" customWidth="1"/>
    <col min="9512" max="9512" width="9" style="427" customWidth="1"/>
    <col min="9513" max="9513" width="17.7109375" style="427" customWidth="1"/>
    <col min="9514" max="9744" width="9.140625" style="427"/>
    <col min="9745" max="9745" width="11.140625" style="427" customWidth="1"/>
    <col min="9746" max="9746" width="50.7109375" style="427" customWidth="1"/>
    <col min="9747" max="9747" width="6.85546875" style="427" customWidth="1"/>
    <col min="9748" max="9748" width="7.85546875" style="427" customWidth="1"/>
    <col min="9749" max="9749" width="15.85546875" style="427" customWidth="1"/>
    <col min="9750" max="9750" width="15.28515625" style="427" customWidth="1"/>
    <col min="9751" max="9751" width="17" style="427" customWidth="1"/>
    <col min="9752" max="9752" width="14" style="427" customWidth="1"/>
    <col min="9753" max="9753" width="12.28515625" style="427" customWidth="1"/>
    <col min="9754" max="9754" width="17.42578125" style="427" customWidth="1"/>
    <col min="9755" max="9755" width="14.140625" style="427" customWidth="1"/>
    <col min="9756" max="9756" width="15.42578125" style="427" customWidth="1"/>
    <col min="9757" max="9758" width="9.42578125" style="427" customWidth="1"/>
    <col min="9759" max="9759" width="50" style="427" customWidth="1"/>
    <col min="9760" max="9760" width="14" style="427" customWidth="1"/>
    <col min="9761" max="9761" width="11" style="427" customWidth="1"/>
    <col min="9762" max="9762" width="10.5703125" style="427" customWidth="1"/>
    <col min="9763" max="9763" width="13.5703125" style="427" customWidth="1"/>
    <col min="9764" max="9764" width="10.5703125" style="427" customWidth="1"/>
    <col min="9765" max="9765" width="13.140625" style="427" customWidth="1"/>
    <col min="9766" max="9766" width="15.5703125" style="427" customWidth="1"/>
    <col min="9767" max="9767" width="14.5703125" style="427" customWidth="1"/>
    <col min="9768" max="9768" width="9" style="427" customWidth="1"/>
    <col min="9769" max="9769" width="17.7109375" style="427" customWidth="1"/>
    <col min="9770" max="10000" width="9.140625" style="427"/>
    <col min="10001" max="10001" width="11.140625" style="427" customWidth="1"/>
    <col min="10002" max="10002" width="50.7109375" style="427" customWidth="1"/>
    <col min="10003" max="10003" width="6.85546875" style="427" customWidth="1"/>
    <col min="10004" max="10004" width="7.85546875" style="427" customWidth="1"/>
    <col min="10005" max="10005" width="15.85546875" style="427" customWidth="1"/>
    <col min="10006" max="10006" width="15.28515625" style="427" customWidth="1"/>
    <col min="10007" max="10007" width="17" style="427" customWidth="1"/>
    <col min="10008" max="10008" width="14" style="427" customWidth="1"/>
    <col min="10009" max="10009" width="12.28515625" style="427" customWidth="1"/>
    <col min="10010" max="10010" width="17.42578125" style="427" customWidth="1"/>
    <col min="10011" max="10011" width="14.140625" style="427" customWidth="1"/>
    <col min="10012" max="10012" width="15.42578125" style="427" customWidth="1"/>
    <col min="10013" max="10014" width="9.42578125" style="427" customWidth="1"/>
    <col min="10015" max="10015" width="50" style="427" customWidth="1"/>
    <col min="10016" max="10016" width="14" style="427" customWidth="1"/>
    <col min="10017" max="10017" width="11" style="427" customWidth="1"/>
    <col min="10018" max="10018" width="10.5703125" style="427" customWidth="1"/>
    <col min="10019" max="10019" width="13.5703125" style="427" customWidth="1"/>
    <col min="10020" max="10020" width="10.5703125" style="427" customWidth="1"/>
    <col min="10021" max="10021" width="13.140625" style="427" customWidth="1"/>
    <col min="10022" max="10022" width="15.5703125" style="427" customWidth="1"/>
    <col min="10023" max="10023" width="14.5703125" style="427" customWidth="1"/>
    <col min="10024" max="10024" width="9" style="427" customWidth="1"/>
    <col min="10025" max="10025" width="17.7109375" style="427" customWidth="1"/>
    <col min="10026" max="10256" width="9.140625" style="427"/>
    <col min="10257" max="10257" width="11.140625" style="427" customWidth="1"/>
    <col min="10258" max="10258" width="50.7109375" style="427" customWidth="1"/>
    <col min="10259" max="10259" width="6.85546875" style="427" customWidth="1"/>
    <col min="10260" max="10260" width="7.85546875" style="427" customWidth="1"/>
    <col min="10261" max="10261" width="15.85546875" style="427" customWidth="1"/>
    <col min="10262" max="10262" width="15.28515625" style="427" customWidth="1"/>
    <col min="10263" max="10263" width="17" style="427" customWidth="1"/>
    <col min="10264" max="10264" width="14" style="427" customWidth="1"/>
    <col min="10265" max="10265" width="12.28515625" style="427" customWidth="1"/>
    <col min="10266" max="10266" width="17.42578125" style="427" customWidth="1"/>
    <col min="10267" max="10267" width="14.140625" style="427" customWidth="1"/>
    <col min="10268" max="10268" width="15.42578125" style="427" customWidth="1"/>
    <col min="10269" max="10270" width="9.42578125" style="427" customWidth="1"/>
    <col min="10271" max="10271" width="50" style="427" customWidth="1"/>
    <col min="10272" max="10272" width="14" style="427" customWidth="1"/>
    <col min="10273" max="10273" width="11" style="427" customWidth="1"/>
    <col min="10274" max="10274" width="10.5703125" style="427" customWidth="1"/>
    <col min="10275" max="10275" width="13.5703125" style="427" customWidth="1"/>
    <col min="10276" max="10276" width="10.5703125" style="427" customWidth="1"/>
    <col min="10277" max="10277" width="13.140625" style="427" customWidth="1"/>
    <col min="10278" max="10278" width="15.5703125" style="427" customWidth="1"/>
    <col min="10279" max="10279" width="14.5703125" style="427" customWidth="1"/>
    <col min="10280" max="10280" width="9" style="427" customWidth="1"/>
    <col min="10281" max="10281" width="17.7109375" style="427" customWidth="1"/>
    <col min="10282" max="10512" width="9.140625" style="427"/>
    <col min="10513" max="10513" width="11.140625" style="427" customWidth="1"/>
    <col min="10514" max="10514" width="50.7109375" style="427" customWidth="1"/>
    <col min="10515" max="10515" width="6.85546875" style="427" customWidth="1"/>
    <col min="10516" max="10516" width="7.85546875" style="427" customWidth="1"/>
    <col min="10517" max="10517" width="15.85546875" style="427" customWidth="1"/>
    <col min="10518" max="10518" width="15.28515625" style="427" customWidth="1"/>
    <col min="10519" max="10519" width="17" style="427" customWidth="1"/>
    <col min="10520" max="10520" width="14" style="427" customWidth="1"/>
    <col min="10521" max="10521" width="12.28515625" style="427" customWidth="1"/>
    <col min="10522" max="10522" width="17.42578125" style="427" customWidth="1"/>
    <col min="10523" max="10523" width="14.140625" style="427" customWidth="1"/>
    <col min="10524" max="10524" width="15.42578125" style="427" customWidth="1"/>
    <col min="10525" max="10526" width="9.42578125" style="427" customWidth="1"/>
    <col min="10527" max="10527" width="50" style="427" customWidth="1"/>
    <col min="10528" max="10528" width="14" style="427" customWidth="1"/>
    <col min="10529" max="10529" width="11" style="427" customWidth="1"/>
    <col min="10530" max="10530" width="10.5703125" style="427" customWidth="1"/>
    <col min="10531" max="10531" width="13.5703125" style="427" customWidth="1"/>
    <col min="10532" max="10532" width="10.5703125" style="427" customWidth="1"/>
    <col min="10533" max="10533" width="13.140625" style="427" customWidth="1"/>
    <col min="10534" max="10534" width="15.5703125" style="427" customWidth="1"/>
    <col min="10535" max="10535" width="14.5703125" style="427" customWidth="1"/>
    <col min="10536" max="10536" width="9" style="427" customWidth="1"/>
    <col min="10537" max="10537" width="17.7109375" style="427" customWidth="1"/>
    <col min="10538" max="10768" width="9.140625" style="427"/>
    <col min="10769" max="10769" width="11.140625" style="427" customWidth="1"/>
    <col min="10770" max="10770" width="50.7109375" style="427" customWidth="1"/>
    <col min="10771" max="10771" width="6.85546875" style="427" customWidth="1"/>
    <col min="10772" max="10772" width="7.85546875" style="427" customWidth="1"/>
    <col min="10773" max="10773" width="15.85546875" style="427" customWidth="1"/>
    <col min="10774" max="10774" width="15.28515625" style="427" customWidth="1"/>
    <col min="10775" max="10775" width="17" style="427" customWidth="1"/>
    <col min="10776" max="10776" width="14" style="427" customWidth="1"/>
    <col min="10777" max="10777" width="12.28515625" style="427" customWidth="1"/>
    <col min="10778" max="10778" width="17.42578125" style="427" customWidth="1"/>
    <col min="10779" max="10779" width="14.140625" style="427" customWidth="1"/>
    <col min="10780" max="10780" width="15.42578125" style="427" customWidth="1"/>
    <col min="10781" max="10782" width="9.42578125" style="427" customWidth="1"/>
    <col min="10783" max="10783" width="50" style="427" customWidth="1"/>
    <col min="10784" max="10784" width="14" style="427" customWidth="1"/>
    <col min="10785" max="10785" width="11" style="427" customWidth="1"/>
    <col min="10786" max="10786" width="10.5703125" style="427" customWidth="1"/>
    <col min="10787" max="10787" width="13.5703125" style="427" customWidth="1"/>
    <col min="10788" max="10788" width="10.5703125" style="427" customWidth="1"/>
    <col min="10789" max="10789" width="13.140625" style="427" customWidth="1"/>
    <col min="10790" max="10790" width="15.5703125" style="427" customWidth="1"/>
    <col min="10791" max="10791" width="14.5703125" style="427" customWidth="1"/>
    <col min="10792" max="10792" width="9" style="427" customWidth="1"/>
    <col min="10793" max="10793" width="17.7109375" style="427" customWidth="1"/>
    <col min="10794" max="11024" width="9.140625" style="427"/>
    <col min="11025" max="11025" width="11.140625" style="427" customWidth="1"/>
    <col min="11026" max="11026" width="50.7109375" style="427" customWidth="1"/>
    <col min="11027" max="11027" width="6.85546875" style="427" customWidth="1"/>
    <col min="11028" max="11028" width="7.85546875" style="427" customWidth="1"/>
    <col min="11029" max="11029" width="15.85546875" style="427" customWidth="1"/>
    <col min="11030" max="11030" width="15.28515625" style="427" customWidth="1"/>
    <col min="11031" max="11031" width="17" style="427" customWidth="1"/>
    <col min="11032" max="11032" width="14" style="427" customWidth="1"/>
    <col min="11033" max="11033" width="12.28515625" style="427" customWidth="1"/>
    <col min="11034" max="11034" width="17.42578125" style="427" customWidth="1"/>
    <col min="11035" max="11035" width="14.140625" style="427" customWidth="1"/>
    <col min="11036" max="11036" width="15.42578125" style="427" customWidth="1"/>
    <col min="11037" max="11038" width="9.42578125" style="427" customWidth="1"/>
    <col min="11039" max="11039" width="50" style="427" customWidth="1"/>
    <col min="11040" max="11040" width="14" style="427" customWidth="1"/>
    <col min="11041" max="11041" width="11" style="427" customWidth="1"/>
    <col min="11042" max="11042" width="10.5703125" style="427" customWidth="1"/>
    <col min="11043" max="11043" width="13.5703125" style="427" customWidth="1"/>
    <col min="11044" max="11044" width="10.5703125" style="427" customWidth="1"/>
    <col min="11045" max="11045" width="13.140625" style="427" customWidth="1"/>
    <col min="11046" max="11046" width="15.5703125" style="427" customWidth="1"/>
    <col min="11047" max="11047" width="14.5703125" style="427" customWidth="1"/>
    <col min="11048" max="11048" width="9" style="427" customWidth="1"/>
    <col min="11049" max="11049" width="17.7109375" style="427" customWidth="1"/>
    <col min="11050" max="11280" width="9.140625" style="427"/>
    <col min="11281" max="11281" width="11.140625" style="427" customWidth="1"/>
    <col min="11282" max="11282" width="50.7109375" style="427" customWidth="1"/>
    <col min="11283" max="11283" width="6.85546875" style="427" customWidth="1"/>
    <col min="11284" max="11284" width="7.85546875" style="427" customWidth="1"/>
    <col min="11285" max="11285" width="15.85546875" style="427" customWidth="1"/>
    <col min="11286" max="11286" width="15.28515625" style="427" customWidth="1"/>
    <col min="11287" max="11287" width="17" style="427" customWidth="1"/>
    <col min="11288" max="11288" width="14" style="427" customWidth="1"/>
    <col min="11289" max="11289" width="12.28515625" style="427" customWidth="1"/>
    <col min="11290" max="11290" width="17.42578125" style="427" customWidth="1"/>
    <col min="11291" max="11291" width="14.140625" style="427" customWidth="1"/>
    <col min="11292" max="11292" width="15.42578125" style="427" customWidth="1"/>
    <col min="11293" max="11294" width="9.42578125" style="427" customWidth="1"/>
    <col min="11295" max="11295" width="50" style="427" customWidth="1"/>
    <col min="11296" max="11296" width="14" style="427" customWidth="1"/>
    <col min="11297" max="11297" width="11" style="427" customWidth="1"/>
    <col min="11298" max="11298" width="10.5703125" style="427" customWidth="1"/>
    <col min="11299" max="11299" width="13.5703125" style="427" customWidth="1"/>
    <col min="11300" max="11300" width="10.5703125" style="427" customWidth="1"/>
    <col min="11301" max="11301" width="13.140625" style="427" customWidth="1"/>
    <col min="11302" max="11302" width="15.5703125" style="427" customWidth="1"/>
    <col min="11303" max="11303" width="14.5703125" style="427" customWidth="1"/>
    <col min="11304" max="11304" width="9" style="427" customWidth="1"/>
    <col min="11305" max="11305" width="17.7109375" style="427" customWidth="1"/>
    <col min="11306" max="11536" width="9.140625" style="427"/>
    <col min="11537" max="11537" width="11.140625" style="427" customWidth="1"/>
    <col min="11538" max="11538" width="50.7109375" style="427" customWidth="1"/>
    <col min="11539" max="11539" width="6.85546875" style="427" customWidth="1"/>
    <col min="11540" max="11540" width="7.85546875" style="427" customWidth="1"/>
    <col min="11541" max="11541" width="15.85546875" style="427" customWidth="1"/>
    <col min="11542" max="11542" width="15.28515625" style="427" customWidth="1"/>
    <col min="11543" max="11543" width="17" style="427" customWidth="1"/>
    <col min="11544" max="11544" width="14" style="427" customWidth="1"/>
    <col min="11545" max="11545" width="12.28515625" style="427" customWidth="1"/>
    <col min="11546" max="11546" width="17.42578125" style="427" customWidth="1"/>
    <col min="11547" max="11547" width="14.140625" style="427" customWidth="1"/>
    <col min="11548" max="11548" width="15.42578125" style="427" customWidth="1"/>
    <col min="11549" max="11550" width="9.42578125" style="427" customWidth="1"/>
    <col min="11551" max="11551" width="50" style="427" customWidth="1"/>
    <col min="11552" max="11552" width="14" style="427" customWidth="1"/>
    <col min="11553" max="11553" width="11" style="427" customWidth="1"/>
    <col min="11554" max="11554" width="10.5703125" style="427" customWidth="1"/>
    <col min="11555" max="11555" width="13.5703125" style="427" customWidth="1"/>
    <col min="11556" max="11556" width="10.5703125" style="427" customWidth="1"/>
    <col min="11557" max="11557" width="13.140625" style="427" customWidth="1"/>
    <col min="11558" max="11558" width="15.5703125" style="427" customWidth="1"/>
    <col min="11559" max="11559" width="14.5703125" style="427" customWidth="1"/>
    <col min="11560" max="11560" width="9" style="427" customWidth="1"/>
    <col min="11561" max="11561" width="17.7109375" style="427" customWidth="1"/>
    <col min="11562" max="11792" width="9.140625" style="427"/>
    <col min="11793" max="11793" width="11.140625" style="427" customWidth="1"/>
    <col min="11794" max="11794" width="50.7109375" style="427" customWidth="1"/>
    <col min="11795" max="11795" width="6.85546875" style="427" customWidth="1"/>
    <col min="11796" max="11796" width="7.85546875" style="427" customWidth="1"/>
    <col min="11797" max="11797" width="15.85546875" style="427" customWidth="1"/>
    <col min="11798" max="11798" width="15.28515625" style="427" customWidth="1"/>
    <col min="11799" max="11799" width="17" style="427" customWidth="1"/>
    <col min="11800" max="11800" width="14" style="427" customWidth="1"/>
    <col min="11801" max="11801" width="12.28515625" style="427" customWidth="1"/>
    <col min="11802" max="11802" width="17.42578125" style="427" customWidth="1"/>
    <col min="11803" max="11803" width="14.140625" style="427" customWidth="1"/>
    <col min="11804" max="11804" width="15.42578125" style="427" customWidth="1"/>
    <col min="11805" max="11806" width="9.42578125" style="427" customWidth="1"/>
    <col min="11807" max="11807" width="50" style="427" customWidth="1"/>
    <col min="11808" max="11808" width="14" style="427" customWidth="1"/>
    <col min="11809" max="11809" width="11" style="427" customWidth="1"/>
    <col min="11810" max="11810" width="10.5703125" style="427" customWidth="1"/>
    <col min="11811" max="11811" width="13.5703125" style="427" customWidth="1"/>
    <col min="11812" max="11812" width="10.5703125" style="427" customWidth="1"/>
    <col min="11813" max="11813" width="13.140625" style="427" customWidth="1"/>
    <col min="11814" max="11814" width="15.5703125" style="427" customWidth="1"/>
    <col min="11815" max="11815" width="14.5703125" style="427" customWidth="1"/>
    <col min="11816" max="11816" width="9" style="427" customWidth="1"/>
    <col min="11817" max="11817" width="17.7109375" style="427" customWidth="1"/>
    <col min="11818" max="12048" width="9.140625" style="427"/>
    <col min="12049" max="12049" width="11.140625" style="427" customWidth="1"/>
    <col min="12050" max="12050" width="50.7109375" style="427" customWidth="1"/>
    <col min="12051" max="12051" width="6.85546875" style="427" customWidth="1"/>
    <col min="12052" max="12052" width="7.85546875" style="427" customWidth="1"/>
    <col min="12053" max="12053" width="15.85546875" style="427" customWidth="1"/>
    <col min="12054" max="12054" width="15.28515625" style="427" customWidth="1"/>
    <col min="12055" max="12055" width="17" style="427" customWidth="1"/>
    <col min="12056" max="12056" width="14" style="427" customWidth="1"/>
    <col min="12057" max="12057" width="12.28515625" style="427" customWidth="1"/>
    <col min="12058" max="12058" width="17.42578125" style="427" customWidth="1"/>
    <col min="12059" max="12059" width="14.140625" style="427" customWidth="1"/>
    <col min="12060" max="12060" width="15.42578125" style="427" customWidth="1"/>
    <col min="12061" max="12062" width="9.42578125" style="427" customWidth="1"/>
    <col min="12063" max="12063" width="50" style="427" customWidth="1"/>
    <col min="12064" max="12064" width="14" style="427" customWidth="1"/>
    <col min="12065" max="12065" width="11" style="427" customWidth="1"/>
    <col min="12066" max="12066" width="10.5703125" style="427" customWidth="1"/>
    <col min="12067" max="12067" width="13.5703125" style="427" customWidth="1"/>
    <col min="12068" max="12068" width="10.5703125" style="427" customWidth="1"/>
    <col min="12069" max="12069" width="13.140625" style="427" customWidth="1"/>
    <col min="12070" max="12070" width="15.5703125" style="427" customWidth="1"/>
    <col min="12071" max="12071" width="14.5703125" style="427" customWidth="1"/>
    <col min="12072" max="12072" width="9" style="427" customWidth="1"/>
    <col min="12073" max="12073" width="17.7109375" style="427" customWidth="1"/>
    <col min="12074" max="12304" width="9.140625" style="427"/>
    <col min="12305" max="12305" width="11.140625" style="427" customWidth="1"/>
    <col min="12306" max="12306" width="50.7109375" style="427" customWidth="1"/>
    <col min="12307" max="12307" width="6.85546875" style="427" customWidth="1"/>
    <col min="12308" max="12308" width="7.85546875" style="427" customWidth="1"/>
    <col min="12309" max="12309" width="15.85546875" style="427" customWidth="1"/>
    <col min="12310" max="12310" width="15.28515625" style="427" customWidth="1"/>
    <col min="12311" max="12311" width="17" style="427" customWidth="1"/>
    <col min="12312" max="12312" width="14" style="427" customWidth="1"/>
    <col min="12313" max="12313" width="12.28515625" style="427" customWidth="1"/>
    <col min="12314" max="12314" width="17.42578125" style="427" customWidth="1"/>
    <col min="12315" max="12315" width="14.140625" style="427" customWidth="1"/>
    <col min="12316" max="12316" width="15.42578125" style="427" customWidth="1"/>
    <col min="12317" max="12318" width="9.42578125" style="427" customWidth="1"/>
    <col min="12319" max="12319" width="50" style="427" customWidth="1"/>
    <col min="12320" max="12320" width="14" style="427" customWidth="1"/>
    <col min="12321" max="12321" width="11" style="427" customWidth="1"/>
    <col min="12322" max="12322" width="10.5703125" style="427" customWidth="1"/>
    <col min="12323" max="12323" width="13.5703125" style="427" customWidth="1"/>
    <col min="12324" max="12324" width="10.5703125" style="427" customWidth="1"/>
    <col min="12325" max="12325" width="13.140625" style="427" customWidth="1"/>
    <col min="12326" max="12326" width="15.5703125" style="427" customWidth="1"/>
    <col min="12327" max="12327" width="14.5703125" style="427" customWidth="1"/>
    <col min="12328" max="12328" width="9" style="427" customWidth="1"/>
    <col min="12329" max="12329" width="17.7109375" style="427" customWidth="1"/>
    <col min="12330" max="12560" width="9.140625" style="427"/>
    <col min="12561" max="12561" width="11.140625" style="427" customWidth="1"/>
    <col min="12562" max="12562" width="50.7109375" style="427" customWidth="1"/>
    <col min="12563" max="12563" width="6.85546875" style="427" customWidth="1"/>
    <col min="12564" max="12564" width="7.85546875" style="427" customWidth="1"/>
    <col min="12565" max="12565" width="15.85546875" style="427" customWidth="1"/>
    <col min="12566" max="12566" width="15.28515625" style="427" customWidth="1"/>
    <col min="12567" max="12567" width="17" style="427" customWidth="1"/>
    <col min="12568" max="12568" width="14" style="427" customWidth="1"/>
    <col min="12569" max="12569" width="12.28515625" style="427" customWidth="1"/>
    <col min="12570" max="12570" width="17.42578125" style="427" customWidth="1"/>
    <col min="12571" max="12571" width="14.140625" style="427" customWidth="1"/>
    <col min="12572" max="12572" width="15.42578125" style="427" customWidth="1"/>
    <col min="12573" max="12574" width="9.42578125" style="427" customWidth="1"/>
    <col min="12575" max="12575" width="50" style="427" customWidth="1"/>
    <col min="12576" max="12576" width="14" style="427" customWidth="1"/>
    <col min="12577" max="12577" width="11" style="427" customWidth="1"/>
    <col min="12578" max="12578" width="10.5703125" style="427" customWidth="1"/>
    <col min="12579" max="12579" width="13.5703125" style="427" customWidth="1"/>
    <col min="12580" max="12580" width="10.5703125" style="427" customWidth="1"/>
    <col min="12581" max="12581" width="13.140625" style="427" customWidth="1"/>
    <col min="12582" max="12582" width="15.5703125" style="427" customWidth="1"/>
    <col min="12583" max="12583" width="14.5703125" style="427" customWidth="1"/>
    <col min="12584" max="12584" width="9" style="427" customWidth="1"/>
    <col min="12585" max="12585" width="17.7109375" style="427" customWidth="1"/>
    <col min="12586" max="12816" width="9.140625" style="427"/>
    <col min="12817" max="12817" width="11.140625" style="427" customWidth="1"/>
    <col min="12818" max="12818" width="50.7109375" style="427" customWidth="1"/>
    <col min="12819" max="12819" width="6.85546875" style="427" customWidth="1"/>
    <col min="12820" max="12820" width="7.85546875" style="427" customWidth="1"/>
    <col min="12821" max="12821" width="15.85546875" style="427" customWidth="1"/>
    <col min="12822" max="12822" width="15.28515625" style="427" customWidth="1"/>
    <col min="12823" max="12823" width="17" style="427" customWidth="1"/>
    <col min="12824" max="12824" width="14" style="427" customWidth="1"/>
    <col min="12825" max="12825" width="12.28515625" style="427" customWidth="1"/>
    <col min="12826" max="12826" width="17.42578125" style="427" customWidth="1"/>
    <col min="12827" max="12827" width="14.140625" style="427" customWidth="1"/>
    <col min="12828" max="12828" width="15.42578125" style="427" customWidth="1"/>
    <col min="12829" max="12830" width="9.42578125" style="427" customWidth="1"/>
    <col min="12831" max="12831" width="50" style="427" customWidth="1"/>
    <col min="12832" max="12832" width="14" style="427" customWidth="1"/>
    <col min="12833" max="12833" width="11" style="427" customWidth="1"/>
    <col min="12834" max="12834" width="10.5703125" style="427" customWidth="1"/>
    <col min="12835" max="12835" width="13.5703125" style="427" customWidth="1"/>
    <col min="12836" max="12836" width="10.5703125" style="427" customWidth="1"/>
    <col min="12837" max="12837" width="13.140625" style="427" customWidth="1"/>
    <col min="12838" max="12838" width="15.5703125" style="427" customWidth="1"/>
    <col min="12839" max="12839" width="14.5703125" style="427" customWidth="1"/>
    <col min="12840" max="12840" width="9" style="427" customWidth="1"/>
    <col min="12841" max="12841" width="17.7109375" style="427" customWidth="1"/>
    <col min="12842" max="13072" width="9.140625" style="427"/>
    <col min="13073" max="13073" width="11.140625" style="427" customWidth="1"/>
    <col min="13074" max="13074" width="50.7109375" style="427" customWidth="1"/>
    <col min="13075" max="13075" width="6.85546875" style="427" customWidth="1"/>
    <col min="13076" max="13076" width="7.85546875" style="427" customWidth="1"/>
    <col min="13077" max="13077" width="15.85546875" style="427" customWidth="1"/>
    <col min="13078" max="13078" width="15.28515625" style="427" customWidth="1"/>
    <col min="13079" max="13079" width="17" style="427" customWidth="1"/>
    <col min="13080" max="13080" width="14" style="427" customWidth="1"/>
    <col min="13081" max="13081" width="12.28515625" style="427" customWidth="1"/>
    <col min="13082" max="13082" width="17.42578125" style="427" customWidth="1"/>
    <col min="13083" max="13083" width="14.140625" style="427" customWidth="1"/>
    <col min="13084" max="13084" width="15.42578125" style="427" customWidth="1"/>
    <col min="13085" max="13086" width="9.42578125" style="427" customWidth="1"/>
    <col min="13087" max="13087" width="50" style="427" customWidth="1"/>
    <col min="13088" max="13088" width="14" style="427" customWidth="1"/>
    <col min="13089" max="13089" width="11" style="427" customWidth="1"/>
    <col min="13090" max="13090" width="10.5703125" style="427" customWidth="1"/>
    <col min="13091" max="13091" width="13.5703125" style="427" customWidth="1"/>
    <col min="13092" max="13092" width="10.5703125" style="427" customWidth="1"/>
    <col min="13093" max="13093" width="13.140625" style="427" customWidth="1"/>
    <col min="13094" max="13094" width="15.5703125" style="427" customWidth="1"/>
    <col min="13095" max="13095" width="14.5703125" style="427" customWidth="1"/>
    <col min="13096" max="13096" width="9" style="427" customWidth="1"/>
    <col min="13097" max="13097" width="17.7109375" style="427" customWidth="1"/>
    <col min="13098" max="13328" width="9.140625" style="427"/>
    <col min="13329" max="13329" width="11.140625" style="427" customWidth="1"/>
    <col min="13330" max="13330" width="50.7109375" style="427" customWidth="1"/>
    <col min="13331" max="13331" width="6.85546875" style="427" customWidth="1"/>
    <col min="13332" max="13332" width="7.85546875" style="427" customWidth="1"/>
    <col min="13333" max="13333" width="15.85546875" style="427" customWidth="1"/>
    <col min="13334" max="13334" width="15.28515625" style="427" customWidth="1"/>
    <col min="13335" max="13335" width="17" style="427" customWidth="1"/>
    <col min="13336" max="13336" width="14" style="427" customWidth="1"/>
    <col min="13337" max="13337" width="12.28515625" style="427" customWidth="1"/>
    <col min="13338" max="13338" width="17.42578125" style="427" customWidth="1"/>
    <col min="13339" max="13339" width="14.140625" style="427" customWidth="1"/>
    <col min="13340" max="13340" width="15.42578125" style="427" customWidth="1"/>
    <col min="13341" max="13342" width="9.42578125" style="427" customWidth="1"/>
    <col min="13343" max="13343" width="50" style="427" customWidth="1"/>
    <col min="13344" max="13344" width="14" style="427" customWidth="1"/>
    <col min="13345" max="13345" width="11" style="427" customWidth="1"/>
    <col min="13346" max="13346" width="10.5703125" style="427" customWidth="1"/>
    <col min="13347" max="13347" width="13.5703125" style="427" customWidth="1"/>
    <col min="13348" max="13348" width="10.5703125" style="427" customWidth="1"/>
    <col min="13349" max="13349" width="13.140625" style="427" customWidth="1"/>
    <col min="13350" max="13350" width="15.5703125" style="427" customWidth="1"/>
    <col min="13351" max="13351" width="14.5703125" style="427" customWidth="1"/>
    <col min="13352" max="13352" width="9" style="427" customWidth="1"/>
    <col min="13353" max="13353" width="17.7109375" style="427" customWidth="1"/>
    <col min="13354" max="13584" width="9.140625" style="427"/>
    <col min="13585" max="13585" width="11.140625" style="427" customWidth="1"/>
    <col min="13586" max="13586" width="50.7109375" style="427" customWidth="1"/>
    <col min="13587" max="13587" width="6.85546875" style="427" customWidth="1"/>
    <col min="13588" max="13588" width="7.85546875" style="427" customWidth="1"/>
    <col min="13589" max="13589" width="15.85546875" style="427" customWidth="1"/>
    <col min="13590" max="13590" width="15.28515625" style="427" customWidth="1"/>
    <col min="13591" max="13591" width="17" style="427" customWidth="1"/>
    <col min="13592" max="13592" width="14" style="427" customWidth="1"/>
    <col min="13593" max="13593" width="12.28515625" style="427" customWidth="1"/>
    <col min="13594" max="13594" width="17.42578125" style="427" customWidth="1"/>
    <col min="13595" max="13595" width="14.140625" style="427" customWidth="1"/>
    <col min="13596" max="13596" width="15.42578125" style="427" customWidth="1"/>
    <col min="13597" max="13598" width="9.42578125" style="427" customWidth="1"/>
    <col min="13599" max="13599" width="50" style="427" customWidth="1"/>
    <col min="13600" max="13600" width="14" style="427" customWidth="1"/>
    <col min="13601" max="13601" width="11" style="427" customWidth="1"/>
    <col min="13602" max="13602" width="10.5703125" style="427" customWidth="1"/>
    <col min="13603" max="13603" width="13.5703125" style="427" customWidth="1"/>
    <col min="13604" max="13604" width="10.5703125" style="427" customWidth="1"/>
    <col min="13605" max="13605" width="13.140625" style="427" customWidth="1"/>
    <col min="13606" max="13606" width="15.5703125" style="427" customWidth="1"/>
    <col min="13607" max="13607" width="14.5703125" style="427" customWidth="1"/>
    <col min="13608" max="13608" width="9" style="427" customWidth="1"/>
    <col min="13609" max="13609" width="17.7109375" style="427" customWidth="1"/>
    <col min="13610" max="13840" width="9.140625" style="427"/>
    <col min="13841" max="13841" width="11.140625" style="427" customWidth="1"/>
    <col min="13842" max="13842" width="50.7109375" style="427" customWidth="1"/>
    <col min="13843" max="13843" width="6.85546875" style="427" customWidth="1"/>
    <col min="13844" max="13844" width="7.85546875" style="427" customWidth="1"/>
    <col min="13845" max="13845" width="15.85546875" style="427" customWidth="1"/>
    <col min="13846" max="13846" width="15.28515625" style="427" customWidth="1"/>
    <col min="13847" max="13847" width="17" style="427" customWidth="1"/>
    <col min="13848" max="13848" width="14" style="427" customWidth="1"/>
    <col min="13849" max="13849" width="12.28515625" style="427" customWidth="1"/>
    <col min="13850" max="13850" width="17.42578125" style="427" customWidth="1"/>
    <col min="13851" max="13851" width="14.140625" style="427" customWidth="1"/>
    <col min="13852" max="13852" width="15.42578125" style="427" customWidth="1"/>
    <col min="13853" max="13854" width="9.42578125" style="427" customWidth="1"/>
    <col min="13855" max="13855" width="50" style="427" customWidth="1"/>
    <col min="13856" max="13856" width="14" style="427" customWidth="1"/>
    <col min="13857" max="13857" width="11" style="427" customWidth="1"/>
    <col min="13858" max="13858" width="10.5703125" style="427" customWidth="1"/>
    <col min="13859" max="13859" width="13.5703125" style="427" customWidth="1"/>
    <col min="13860" max="13860" width="10.5703125" style="427" customWidth="1"/>
    <col min="13861" max="13861" width="13.140625" style="427" customWidth="1"/>
    <col min="13862" max="13862" width="15.5703125" style="427" customWidth="1"/>
    <col min="13863" max="13863" width="14.5703125" style="427" customWidth="1"/>
    <col min="13864" max="13864" width="9" style="427" customWidth="1"/>
    <col min="13865" max="13865" width="17.7109375" style="427" customWidth="1"/>
    <col min="13866" max="14096" width="9.140625" style="427"/>
    <col min="14097" max="14097" width="11.140625" style="427" customWidth="1"/>
    <col min="14098" max="14098" width="50.7109375" style="427" customWidth="1"/>
    <col min="14099" max="14099" width="6.85546875" style="427" customWidth="1"/>
    <col min="14100" max="14100" width="7.85546875" style="427" customWidth="1"/>
    <col min="14101" max="14101" width="15.85546875" style="427" customWidth="1"/>
    <col min="14102" max="14102" width="15.28515625" style="427" customWidth="1"/>
    <col min="14103" max="14103" width="17" style="427" customWidth="1"/>
    <col min="14104" max="14104" width="14" style="427" customWidth="1"/>
    <col min="14105" max="14105" width="12.28515625" style="427" customWidth="1"/>
    <col min="14106" max="14106" width="17.42578125" style="427" customWidth="1"/>
    <col min="14107" max="14107" width="14.140625" style="427" customWidth="1"/>
    <col min="14108" max="14108" width="15.42578125" style="427" customWidth="1"/>
    <col min="14109" max="14110" width="9.42578125" style="427" customWidth="1"/>
    <col min="14111" max="14111" width="50" style="427" customWidth="1"/>
    <col min="14112" max="14112" width="14" style="427" customWidth="1"/>
    <col min="14113" max="14113" width="11" style="427" customWidth="1"/>
    <col min="14114" max="14114" width="10.5703125" style="427" customWidth="1"/>
    <col min="14115" max="14115" width="13.5703125" style="427" customWidth="1"/>
    <col min="14116" max="14116" width="10.5703125" style="427" customWidth="1"/>
    <col min="14117" max="14117" width="13.140625" style="427" customWidth="1"/>
    <col min="14118" max="14118" width="15.5703125" style="427" customWidth="1"/>
    <col min="14119" max="14119" width="14.5703125" style="427" customWidth="1"/>
    <col min="14120" max="14120" width="9" style="427" customWidth="1"/>
    <col min="14121" max="14121" width="17.7109375" style="427" customWidth="1"/>
    <col min="14122" max="14352" width="9.140625" style="427"/>
    <col min="14353" max="14353" width="11.140625" style="427" customWidth="1"/>
    <col min="14354" max="14354" width="50.7109375" style="427" customWidth="1"/>
    <col min="14355" max="14355" width="6.85546875" style="427" customWidth="1"/>
    <col min="14356" max="14356" width="7.85546875" style="427" customWidth="1"/>
    <col min="14357" max="14357" width="15.85546875" style="427" customWidth="1"/>
    <col min="14358" max="14358" width="15.28515625" style="427" customWidth="1"/>
    <col min="14359" max="14359" width="17" style="427" customWidth="1"/>
    <col min="14360" max="14360" width="14" style="427" customWidth="1"/>
    <col min="14361" max="14361" width="12.28515625" style="427" customWidth="1"/>
    <col min="14362" max="14362" width="17.42578125" style="427" customWidth="1"/>
    <col min="14363" max="14363" width="14.140625" style="427" customWidth="1"/>
    <col min="14364" max="14364" width="15.42578125" style="427" customWidth="1"/>
    <col min="14365" max="14366" width="9.42578125" style="427" customWidth="1"/>
    <col min="14367" max="14367" width="50" style="427" customWidth="1"/>
    <col min="14368" max="14368" width="14" style="427" customWidth="1"/>
    <col min="14369" max="14369" width="11" style="427" customWidth="1"/>
    <col min="14370" max="14370" width="10.5703125" style="427" customWidth="1"/>
    <col min="14371" max="14371" width="13.5703125" style="427" customWidth="1"/>
    <col min="14372" max="14372" width="10.5703125" style="427" customWidth="1"/>
    <col min="14373" max="14373" width="13.140625" style="427" customWidth="1"/>
    <col min="14374" max="14374" width="15.5703125" style="427" customWidth="1"/>
    <col min="14375" max="14375" width="14.5703125" style="427" customWidth="1"/>
    <col min="14376" max="14376" width="9" style="427" customWidth="1"/>
    <col min="14377" max="14377" width="17.7109375" style="427" customWidth="1"/>
    <col min="14378" max="14608" width="9.140625" style="427"/>
    <col min="14609" max="14609" width="11.140625" style="427" customWidth="1"/>
    <col min="14610" max="14610" width="50.7109375" style="427" customWidth="1"/>
    <col min="14611" max="14611" width="6.85546875" style="427" customWidth="1"/>
    <col min="14612" max="14612" width="7.85546875" style="427" customWidth="1"/>
    <col min="14613" max="14613" width="15.85546875" style="427" customWidth="1"/>
    <col min="14614" max="14614" width="15.28515625" style="427" customWidth="1"/>
    <col min="14615" max="14615" width="17" style="427" customWidth="1"/>
    <col min="14616" max="14616" width="14" style="427" customWidth="1"/>
    <col min="14617" max="14617" width="12.28515625" style="427" customWidth="1"/>
    <col min="14618" max="14618" width="17.42578125" style="427" customWidth="1"/>
    <col min="14619" max="14619" width="14.140625" style="427" customWidth="1"/>
    <col min="14620" max="14620" width="15.42578125" style="427" customWidth="1"/>
    <col min="14621" max="14622" width="9.42578125" style="427" customWidth="1"/>
    <col min="14623" max="14623" width="50" style="427" customWidth="1"/>
    <col min="14624" max="14624" width="14" style="427" customWidth="1"/>
    <col min="14625" max="14625" width="11" style="427" customWidth="1"/>
    <col min="14626" max="14626" width="10.5703125" style="427" customWidth="1"/>
    <col min="14627" max="14627" width="13.5703125" style="427" customWidth="1"/>
    <col min="14628" max="14628" width="10.5703125" style="427" customWidth="1"/>
    <col min="14629" max="14629" width="13.140625" style="427" customWidth="1"/>
    <col min="14630" max="14630" width="15.5703125" style="427" customWidth="1"/>
    <col min="14631" max="14631" width="14.5703125" style="427" customWidth="1"/>
    <col min="14632" max="14632" width="9" style="427" customWidth="1"/>
    <col min="14633" max="14633" width="17.7109375" style="427" customWidth="1"/>
    <col min="14634" max="14864" width="9.140625" style="427"/>
    <col min="14865" max="14865" width="11.140625" style="427" customWidth="1"/>
    <col min="14866" max="14866" width="50.7109375" style="427" customWidth="1"/>
    <col min="14867" max="14867" width="6.85546875" style="427" customWidth="1"/>
    <col min="14868" max="14868" width="7.85546875" style="427" customWidth="1"/>
    <col min="14869" max="14869" width="15.85546875" style="427" customWidth="1"/>
    <col min="14870" max="14870" width="15.28515625" style="427" customWidth="1"/>
    <col min="14871" max="14871" width="17" style="427" customWidth="1"/>
    <col min="14872" max="14872" width="14" style="427" customWidth="1"/>
    <col min="14873" max="14873" width="12.28515625" style="427" customWidth="1"/>
    <col min="14874" max="14874" width="17.42578125" style="427" customWidth="1"/>
    <col min="14875" max="14875" width="14.140625" style="427" customWidth="1"/>
    <col min="14876" max="14876" width="15.42578125" style="427" customWidth="1"/>
    <col min="14877" max="14878" width="9.42578125" style="427" customWidth="1"/>
    <col min="14879" max="14879" width="50" style="427" customWidth="1"/>
    <col min="14880" max="14880" width="14" style="427" customWidth="1"/>
    <col min="14881" max="14881" width="11" style="427" customWidth="1"/>
    <col min="14882" max="14882" width="10.5703125" style="427" customWidth="1"/>
    <col min="14883" max="14883" width="13.5703125" style="427" customWidth="1"/>
    <col min="14884" max="14884" width="10.5703125" style="427" customWidth="1"/>
    <col min="14885" max="14885" width="13.140625" style="427" customWidth="1"/>
    <col min="14886" max="14886" width="15.5703125" style="427" customWidth="1"/>
    <col min="14887" max="14887" width="14.5703125" style="427" customWidth="1"/>
    <col min="14888" max="14888" width="9" style="427" customWidth="1"/>
    <col min="14889" max="14889" width="17.7109375" style="427" customWidth="1"/>
    <col min="14890" max="15120" width="9.140625" style="427"/>
    <col min="15121" max="15121" width="11.140625" style="427" customWidth="1"/>
    <col min="15122" max="15122" width="50.7109375" style="427" customWidth="1"/>
    <col min="15123" max="15123" width="6.85546875" style="427" customWidth="1"/>
    <col min="15124" max="15124" width="7.85546875" style="427" customWidth="1"/>
    <col min="15125" max="15125" width="15.85546875" style="427" customWidth="1"/>
    <col min="15126" max="15126" width="15.28515625" style="427" customWidth="1"/>
    <col min="15127" max="15127" width="17" style="427" customWidth="1"/>
    <col min="15128" max="15128" width="14" style="427" customWidth="1"/>
    <col min="15129" max="15129" width="12.28515625" style="427" customWidth="1"/>
    <col min="15130" max="15130" width="17.42578125" style="427" customWidth="1"/>
    <col min="15131" max="15131" width="14.140625" style="427" customWidth="1"/>
    <col min="15132" max="15132" width="15.42578125" style="427" customWidth="1"/>
    <col min="15133" max="15134" width="9.42578125" style="427" customWidth="1"/>
    <col min="15135" max="15135" width="50" style="427" customWidth="1"/>
    <col min="15136" max="15136" width="14" style="427" customWidth="1"/>
    <col min="15137" max="15137" width="11" style="427" customWidth="1"/>
    <col min="15138" max="15138" width="10.5703125" style="427" customWidth="1"/>
    <col min="15139" max="15139" width="13.5703125" style="427" customWidth="1"/>
    <col min="15140" max="15140" width="10.5703125" style="427" customWidth="1"/>
    <col min="15141" max="15141" width="13.140625" style="427" customWidth="1"/>
    <col min="15142" max="15142" width="15.5703125" style="427" customWidth="1"/>
    <col min="15143" max="15143" width="14.5703125" style="427" customWidth="1"/>
    <col min="15144" max="15144" width="9" style="427" customWidth="1"/>
    <col min="15145" max="15145" width="17.7109375" style="427" customWidth="1"/>
    <col min="15146" max="15376" width="9.140625" style="427"/>
    <col min="15377" max="15377" width="11.140625" style="427" customWidth="1"/>
    <col min="15378" max="15378" width="50.7109375" style="427" customWidth="1"/>
    <col min="15379" max="15379" width="6.85546875" style="427" customWidth="1"/>
    <col min="15380" max="15380" width="7.85546875" style="427" customWidth="1"/>
    <col min="15381" max="15381" width="15.85546875" style="427" customWidth="1"/>
    <col min="15382" max="15382" width="15.28515625" style="427" customWidth="1"/>
    <col min="15383" max="15383" width="17" style="427" customWidth="1"/>
    <col min="15384" max="15384" width="14" style="427" customWidth="1"/>
    <col min="15385" max="15385" width="12.28515625" style="427" customWidth="1"/>
    <col min="15386" max="15386" width="17.42578125" style="427" customWidth="1"/>
    <col min="15387" max="15387" width="14.140625" style="427" customWidth="1"/>
    <col min="15388" max="15388" width="15.42578125" style="427" customWidth="1"/>
    <col min="15389" max="15390" width="9.42578125" style="427" customWidth="1"/>
    <col min="15391" max="15391" width="50" style="427" customWidth="1"/>
    <col min="15392" max="15392" width="14" style="427" customWidth="1"/>
    <col min="15393" max="15393" width="11" style="427" customWidth="1"/>
    <col min="15394" max="15394" width="10.5703125" style="427" customWidth="1"/>
    <col min="15395" max="15395" width="13.5703125" style="427" customWidth="1"/>
    <col min="15396" max="15396" width="10.5703125" style="427" customWidth="1"/>
    <col min="15397" max="15397" width="13.140625" style="427" customWidth="1"/>
    <col min="15398" max="15398" width="15.5703125" style="427" customWidth="1"/>
    <col min="15399" max="15399" width="14.5703125" style="427" customWidth="1"/>
    <col min="15400" max="15400" width="9" style="427" customWidth="1"/>
    <col min="15401" max="15401" width="17.7109375" style="427" customWidth="1"/>
    <col min="15402" max="15632" width="9.140625" style="427"/>
    <col min="15633" max="15633" width="11.140625" style="427" customWidth="1"/>
    <col min="15634" max="15634" width="50.7109375" style="427" customWidth="1"/>
    <col min="15635" max="15635" width="6.85546875" style="427" customWidth="1"/>
    <col min="15636" max="15636" width="7.85546875" style="427" customWidth="1"/>
    <col min="15637" max="15637" width="15.85546875" style="427" customWidth="1"/>
    <col min="15638" max="15638" width="15.28515625" style="427" customWidth="1"/>
    <col min="15639" max="15639" width="17" style="427" customWidth="1"/>
    <col min="15640" max="15640" width="14" style="427" customWidth="1"/>
    <col min="15641" max="15641" width="12.28515625" style="427" customWidth="1"/>
    <col min="15642" max="15642" width="17.42578125" style="427" customWidth="1"/>
    <col min="15643" max="15643" width="14.140625" style="427" customWidth="1"/>
    <col min="15644" max="15644" width="15.42578125" style="427" customWidth="1"/>
    <col min="15645" max="15646" width="9.42578125" style="427" customWidth="1"/>
    <col min="15647" max="15647" width="50" style="427" customWidth="1"/>
    <col min="15648" max="15648" width="14" style="427" customWidth="1"/>
    <col min="15649" max="15649" width="11" style="427" customWidth="1"/>
    <col min="15650" max="15650" width="10.5703125" style="427" customWidth="1"/>
    <col min="15651" max="15651" width="13.5703125" style="427" customWidth="1"/>
    <col min="15652" max="15652" width="10.5703125" style="427" customWidth="1"/>
    <col min="15653" max="15653" width="13.140625" style="427" customWidth="1"/>
    <col min="15654" max="15654" width="15.5703125" style="427" customWidth="1"/>
    <col min="15655" max="15655" width="14.5703125" style="427" customWidth="1"/>
    <col min="15656" max="15656" width="9" style="427" customWidth="1"/>
    <col min="15657" max="15657" width="17.7109375" style="427" customWidth="1"/>
    <col min="15658" max="15888" width="9.140625" style="427"/>
    <col min="15889" max="15889" width="11.140625" style="427" customWidth="1"/>
    <col min="15890" max="15890" width="50.7109375" style="427" customWidth="1"/>
    <col min="15891" max="15891" width="6.85546875" style="427" customWidth="1"/>
    <col min="15892" max="15892" width="7.85546875" style="427" customWidth="1"/>
    <col min="15893" max="15893" width="15.85546875" style="427" customWidth="1"/>
    <col min="15894" max="15894" width="15.28515625" style="427" customWidth="1"/>
    <col min="15895" max="15895" width="17" style="427" customWidth="1"/>
    <col min="15896" max="15896" width="14" style="427" customWidth="1"/>
    <col min="15897" max="15897" width="12.28515625" style="427" customWidth="1"/>
    <col min="15898" max="15898" width="17.42578125" style="427" customWidth="1"/>
    <col min="15899" max="15899" width="14.140625" style="427" customWidth="1"/>
    <col min="15900" max="15900" width="15.42578125" style="427" customWidth="1"/>
    <col min="15901" max="15902" width="9.42578125" style="427" customWidth="1"/>
    <col min="15903" max="15903" width="50" style="427" customWidth="1"/>
    <col min="15904" max="15904" width="14" style="427" customWidth="1"/>
    <col min="15905" max="15905" width="11" style="427" customWidth="1"/>
    <col min="15906" max="15906" width="10.5703125" style="427" customWidth="1"/>
    <col min="15907" max="15907" width="13.5703125" style="427" customWidth="1"/>
    <col min="15908" max="15908" width="10.5703125" style="427" customWidth="1"/>
    <col min="15909" max="15909" width="13.140625" style="427" customWidth="1"/>
    <col min="15910" max="15910" width="15.5703125" style="427" customWidth="1"/>
    <col min="15911" max="15911" width="14.5703125" style="427" customWidth="1"/>
    <col min="15912" max="15912" width="9" style="427" customWidth="1"/>
    <col min="15913" max="15913" width="17.7109375" style="427" customWidth="1"/>
    <col min="15914" max="16144" width="9.140625" style="427"/>
    <col min="16145" max="16145" width="11.140625" style="427" customWidth="1"/>
    <col min="16146" max="16146" width="50.7109375" style="427" customWidth="1"/>
    <col min="16147" max="16147" width="6.85546875" style="427" customWidth="1"/>
    <col min="16148" max="16148" width="7.85546875" style="427" customWidth="1"/>
    <col min="16149" max="16149" width="15.85546875" style="427" customWidth="1"/>
    <col min="16150" max="16150" width="15.28515625" style="427" customWidth="1"/>
    <col min="16151" max="16151" width="17" style="427" customWidth="1"/>
    <col min="16152" max="16152" width="14" style="427" customWidth="1"/>
    <col min="16153" max="16153" width="12.28515625" style="427" customWidth="1"/>
    <col min="16154" max="16154" width="17.42578125" style="427" customWidth="1"/>
    <col min="16155" max="16155" width="14.140625" style="427" customWidth="1"/>
    <col min="16156" max="16156" width="15.42578125" style="427" customWidth="1"/>
    <col min="16157" max="16158" width="9.42578125" style="427" customWidth="1"/>
    <col min="16159" max="16159" width="50" style="427" customWidth="1"/>
    <col min="16160" max="16160" width="14" style="427" customWidth="1"/>
    <col min="16161" max="16161" width="11" style="427" customWidth="1"/>
    <col min="16162" max="16162" width="10.5703125" style="427" customWidth="1"/>
    <col min="16163" max="16163" width="13.5703125" style="427" customWidth="1"/>
    <col min="16164" max="16164" width="10.5703125" style="427" customWidth="1"/>
    <col min="16165" max="16165" width="13.140625" style="427" customWidth="1"/>
    <col min="16166" max="16166" width="15.5703125" style="427" customWidth="1"/>
    <col min="16167" max="16167" width="14.5703125" style="427" customWidth="1"/>
    <col min="16168" max="16168" width="9" style="427" customWidth="1"/>
    <col min="16169" max="16169" width="17.7109375" style="427" customWidth="1"/>
    <col min="16170" max="16384" width="9.140625" style="427"/>
  </cols>
  <sheetData>
    <row r="1" spans="1:42" ht="28.5" customHeight="1" x14ac:dyDescent="0.2">
      <c r="A1" s="646" t="s">
        <v>683</v>
      </c>
      <c r="B1" s="646" t="s">
        <v>15</v>
      </c>
      <c r="C1" s="426" t="s">
        <v>685</v>
      </c>
      <c r="D1" s="646" t="s">
        <v>623</v>
      </c>
      <c r="E1" s="635" t="s">
        <v>763</v>
      </c>
      <c r="F1" s="636"/>
      <c r="G1" s="635" t="s">
        <v>862</v>
      </c>
      <c r="H1" s="636"/>
      <c r="I1" s="635" t="s">
        <v>764</v>
      </c>
      <c r="J1" s="636"/>
      <c r="K1" s="635" t="s">
        <v>861</v>
      </c>
      <c r="L1" s="636"/>
      <c r="M1" s="632" t="s">
        <v>765</v>
      </c>
      <c r="N1" s="634"/>
      <c r="O1" s="634"/>
      <c r="P1" s="634"/>
      <c r="Q1" s="634"/>
      <c r="R1" s="634"/>
      <c r="S1" s="634"/>
      <c r="T1" s="634"/>
      <c r="U1" s="634"/>
      <c r="V1" s="633"/>
      <c r="W1" s="646" t="s">
        <v>683</v>
      </c>
      <c r="X1" s="646" t="s">
        <v>15</v>
      </c>
      <c r="Y1" s="635" t="s">
        <v>767</v>
      </c>
      <c r="Z1" s="636"/>
      <c r="AA1" s="635" t="s">
        <v>768</v>
      </c>
      <c r="AB1" s="636"/>
      <c r="AC1" s="639" t="s">
        <v>769</v>
      </c>
      <c r="AD1" s="639"/>
      <c r="AE1" s="639"/>
      <c r="AF1" s="639"/>
      <c r="AG1" s="639"/>
      <c r="AH1" s="639"/>
      <c r="AI1" s="640" t="s">
        <v>870</v>
      </c>
      <c r="AJ1" s="642"/>
      <c r="AK1" s="642"/>
      <c r="AL1" s="642"/>
      <c r="AM1" s="642"/>
      <c r="AN1" s="641"/>
      <c r="AO1" s="631" t="s">
        <v>505</v>
      </c>
      <c r="AP1" s="631" t="s">
        <v>505</v>
      </c>
    </row>
    <row r="2" spans="1:42" ht="74.25" customHeight="1" x14ac:dyDescent="0.2">
      <c r="A2" s="646"/>
      <c r="B2" s="646"/>
      <c r="C2" s="646" t="s">
        <v>684</v>
      </c>
      <c r="D2" s="646"/>
      <c r="E2" s="637"/>
      <c r="F2" s="638"/>
      <c r="G2" s="637"/>
      <c r="H2" s="638"/>
      <c r="I2" s="637"/>
      <c r="J2" s="638"/>
      <c r="K2" s="637"/>
      <c r="L2" s="638"/>
      <c r="M2" s="632" t="s">
        <v>908</v>
      </c>
      <c r="N2" s="633"/>
      <c r="O2" s="632" t="s">
        <v>863</v>
      </c>
      <c r="P2" s="633"/>
      <c r="Q2" s="632" t="s">
        <v>865</v>
      </c>
      <c r="R2" s="633"/>
      <c r="S2" s="632" t="s">
        <v>864</v>
      </c>
      <c r="T2" s="633"/>
      <c r="U2" s="632" t="s">
        <v>766</v>
      </c>
      <c r="V2" s="633"/>
      <c r="W2" s="646"/>
      <c r="X2" s="646"/>
      <c r="Y2" s="637"/>
      <c r="Z2" s="638"/>
      <c r="AA2" s="637"/>
      <c r="AB2" s="638"/>
      <c r="AC2" s="632" t="s">
        <v>866</v>
      </c>
      <c r="AD2" s="633"/>
      <c r="AE2" s="632" t="s">
        <v>867</v>
      </c>
      <c r="AF2" s="633"/>
      <c r="AG2" s="632" t="s">
        <v>868</v>
      </c>
      <c r="AH2" s="633"/>
      <c r="AI2" s="640" t="s">
        <v>770</v>
      </c>
      <c r="AJ2" s="641"/>
      <c r="AK2" s="640" t="s">
        <v>701</v>
      </c>
      <c r="AL2" s="641"/>
      <c r="AM2" s="640" t="s">
        <v>869</v>
      </c>
      <c r="AN2" s="641"/>
      <c r="AO2" s="631"/>
      <c r="AP2" s="631"/>
    </row>
    <row r="3" spans="1:42" ht="43.5" customHeight="1" x14ac:dyDescent="0.2">
      <c r="A3" s="646"/>
      <c r="B3" s="646"/>
      <c r="C3" s="646"/>
      <c r="D3" s="426"/>
      <c r="E3" s="428" t="s">
        <v>779</v>
      </c>
      <c r="F3" s="537" t="s">
        <v>860</v>
      </c>
      <c r="G3" s="428" t="s">
        <v>779</v>
      </c>
      <c r="H3" s="537" t="s">
        <v>860</v>
      </c>
      <c r="I3" s="428" t="s">
        <v>779</v>
      </c>
      <c r="J3" s="537" t="s">
        <v>860</v>
      </c>
      <c r="K3" s="428" t="s">
        <v>779</v>
      </c>
      <c r="L3" s="537" t="s">
        <v>860</v>
      </c>
      <c r="M3" s="428" t="s">
        <v>779</v>
      </c>
      <c r="N3" s="537" t="s">
        <v>860</v>
      </c>
      <c r="O3" s="428" t="s">
        <v>779</v>
      </c>
      <c r="P3" s="537" t="s">
        <v>860</v>
      </c>
      <c r="Q3" s="428" t="s">
        <v>779</v>
      </c>
      <c r="R3" s="537" t="s">
        <v>860</v>
      </c>
      <c r="S3" s="428" t="s">
        <v>779</v>
      </c>
      <c r="T3" s="537" t="s">
        <v>860</v>
      </c>
      <c r="U3" s="428" t="s">
        <v>779</v>
      </c>
      <c r="V3" s="537" t="s">
        <v>860</v>
      </c>
      <c r="W3" s="646"/>
      <c r="X3" s="646"/>
      <c r="Y3" s="428" t="s">
        <v>779</v>
      </c>
      <c r="Z3" s="537" t="s">
        <v>860</v>
      </c>
      <c r="AA3" s="428" t="s">
        <v>779</v>
      </c>
      <c r="AB3" s="537" t="s">
        <v>860</v>
      </c>
      <c r="AC3" s="428" t="s">
        <v>779</v>
      </c>
      <c r="AD3" s="537" t="s">
        <v>860</v>
      </c>
      <c r="AE3" s="428" t="s">
        <v>779</v>
      </c>
      <c r="AF3" s="537" t="s">
        <v>860</v>
      </c>
      <c r="AG3" s="428" t="s">
        <v>779</v>
      </c>
      <c r="AH3" s="537" t="s">
        <v>860</v>
      </c>
      <c r="AI3" s="428" t="s">
        <v>779</v>
      </c>
      <c r="AJ3" s="537" t="s">
        <v>860</v>
      </c>
      <c r="AK3" s="428" t="s">
        <v>779</v>
      </c>
      <c r="AL3" s="537" t="s">
        <v>860</v>
      </c>
      <c r="AM3" s="428" t="s">
        <v>779</v>
      </c>
      <c r="AN3" s="537" t="s">
        <v>860</v>
      </c>
      <c r="AO3" s="428" t="s">
        <v>779</v>
      </c>
      <c r="AP3" s="537" t="s">
        <v>860</v>
      </c>
    </row>
    <row r="4" spans="1:42" ht="15.75" x14ac:dyDescent="0.2">
      <c r="A4" s="429"/>
      <c r="B4" s="430" t="s">
        <v>624</v>
      </c>
      <c r="C4" s="430"/>
      <c r="D4" s="431"/>
      <c r="E4" s="432"/>
      <c r="F4" s="434"/>
      <c r="G4" s="433"/>
      <c r="H4" s="434"/>
      <c r="I4" s="433"/>
      <c r="J4" s="434"/>
      <c r="K4" s="433"/>
      <c r="L4" s="434"/>
      <c r="M4" s="433"/>
      <c r="N4" s="434"/>
      <c r="O4" s="433"/>
      <c r="P4" s="434"/>
      <c r="Q4" s="433"/>
      <c r="R4" s="434"/>
      <c r="S4" s="433"/>
      <c r="T4" s="434"/>
      <c r="U4" s="433"/>
      <c r="V4" s="434"/>
      <c r="W4" s="429"/>
      <c r="X4" s="430" t="s">
        <v>624</v>
      </c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4"/>
      <c r="AN4" s="434"/>
      <c r="AO4" s="435"/>
      <c r="AP4" s="435"/>
    </row>
    <row r="5" spans="1:42" ht="15.75" x14ac:dyDescent="0.2">
      <c r="A5" s="436" t="s">
        <v>507</v>
      </c>
      <c r="B5" s="436" t="s">
        <v>508</v>
      </c>
      <c r="C5" s="436"/>
      <c r="D5" s="435"/>
      <c r="E5" s="437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6" t="s">
        <v>507</v>
      </c>
      <c r="X5" s="436" t="s">
        <v>508</v>
      </c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5"/>
      <c r="AP5" s="435"/>
    </row>
    <row r="6" spans="1:42" ht="15.75" x14ac:dyDescent="0.2">
      <c r="A6" s="438" t="s">
        <v>509</v>
      </c>
      <c r="B6" s="439" t="s">
        <v>510</v>
      </c>
      <c r="C6" s="439" t="s">
        <v>212</v>
      </c>
      <c r="D6" s="440">
        <v>5</v>
      </c>
      <c r="E6" s="441">
        <v>36727900</v>
      </c>
      <c r="F6" s="569">
        <v>36838188</v>
      </c>
      <c r="G6" s="441">
        <v>9283000</v>
      </c>
      <c r="H6" s="569">
        <v>9305998</v>
      </c>
      <c r="I6" s="441">
        <v>28822004</v>
      </c>
      <c r="J6" s="441">
        <v>28822004</v>
      </c>
      <c r="K6" s="441"/>
      <c r="L6" s="441"/>
      <c r="M6" s="441"/>
      <c r="N6" s="441"/>
      <c r="O6" s="441">
        <v>600000</v>
      </c>
      <c r="P6" s="441">
        <v>600000</v>
      </c>
      <c r="Q6" s="441"/>
      <c r="R6" s="441"/>
      <c r="S6" s="441"/>
      <c r="T6" s="441"/>
      <c r="U6" s="441">
        <v>204110000</v>
      </c>
      <c r="V6" s="569">
        <v>188239236</v>
      </c>
      <c r="W6" s="438" t="s">
        <v>509</v>
      </c>
      <c r="X6" s="439" t="s">
        <v>510</v>
      </c>
      <c r="Y6" s="441">
        <v>3149985</v>
      </c>
      <c r="Z6" s="441">
        <v>3149985</v>
      </c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2">
        <f t="shared" ref="AO6:AO19" si="0">SUM(E6+G6+I6+K6+M6+O6+Q6+S6+U6+Y6+AA6+AC6+AE6+AG6+AH6+AI6+AK6+AM6)</f>
        <v>282692889</v>
      </c>
      <c r="AP6" s="442">
        <f t="shared" ref="AP6:AP19" si="1">SUM(F6+H6+J6+L6+N6+P6+R6+T6+V6+Z6+AB6+AD6+AF6+AH6+AI6+AJ6+AL6+AN6)</f>
        <v>266955411</v>
      </c>
    </row>
    <row r="7" spans="1:42" ht="15.75" x14ac:dyDescent="0.2">
      <c r="A7" s="438" t="s">
        <v>626</v>
      </c>
      <c r="B7" s="443" t="s">
        <v>627</v>
      </c>
      <c r="C7" s="443" t="s">
        <v>212</v>
      </c>
      <c r="D7" s="434"/>
      <c r="E7" s="441"/>
      <c r="F7" s="441"/>
      <c r="G7" s="441"/>
      <c r="H7" s="441"/>
      <c r="I7" s="441">
        <v>420000</v>
      </c>
      <c r="J7" s="441">
        <v>420000</v>
      </c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38" t="s">
        <v>626</v>
      </c>
      <c r="X7" s="443" t="s">
        <v>627</v>
      </c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2">
        <f t="shared" si="0"/>
        <v>420000</v>
      </c>
      <c r="AP7" s="442">
        <f t="shared" si="1"/>
        <v>420000</v>
      </c>
    </row>
    <row r="8" spans="1:42" ht="15.75" x14ac:dyDescent="0.2">
      <c r="A8" s="438" t="s">
        <v>511</v>
      </c>
      <c r="B8" s="444" t="s">
        <v>628</v>
      </c>
      <c r="C8" s="443" t="s">
        <v>212</v>
      </c>
      <c r="D8" s="434"/>
      <c r="E8" s="441"/>
      <c r="F8" s="441"/>
      <c r="G8" s="441"/>
      <c r="H8" s="441"/>
      <c r="I8" s="441">
        <v>6434000</v>
      </c>
      <c r="J8" s="441">
        <v>6434000</v>
      </c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38" t="s">
        <v>511</v>
      </c>
      <c r="X8" s="444" t="s">
        <v>628</v>
      </c>
      <c r="Y8" s="441">
        <v>700000</v>
      </c>
      <c r="Z8" s="441">
        <v>700000</v>
      </c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2">
        <f t="shared" si="0"/>
        <v>7134000</v>
      </c>
      <c r="AP8" s="442">
        <f t="shared" si="1"/>
        <v>7134000</v>
      </c>
    </row>
    <row r="9" spans="1:42" ht="15.75" x14ac:dyDescent="0.2">
      <c r="A9" s="438" t="s">
        <v>513</v>
      </c>
      <c r="B9" s="444" t="s">
        <v>686</v>
      </c>
      <c r="C9" s="443" t="s">
        <v>212</v>
      </c>
      <c r="D9" s="434"/>
      <c r="E9" s="441"/>
      <c r="F9" s="441"/>
      <c r="G9" s="441"/>
      <c r="H9" s="441"/>
      <c r="I9" s="441">
        <v>28751000</v>
      </c>
      <c r="J9" s="569">
        <v>30328480</v>
      </c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38" t="s">
        <v>513</v>
      </c>
      <c r="X9" s="444" t="s">
        <v>686</v>
      </c>
      <c r="Y9" s="441">
        <v>6797000</v>
      </c>
      <c r="Z9" s="569">
        <v>7241500</v>
      </c>
      <c r="AA9" s="441">
        <v>16084750</v>
      </c>
      <c r="AB9" s="441">
        <v>16084750</v>
      </c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2">
        <f t="shared" si="0"/>
        <v>51632750</v>
      </c>
      <c r="AP9" s="442">
        <f t="shared" si="1"/>
        <v>53654730</v>
      </c>
    </row>
    <row r="10" spans="1:42" ht="15.75" x14ac:dyDescent="0.2">
      <c r="A10" s="438" t="s">
        <v>515</v>
      </c>
      <c r="B10" s="444" t="s">
        <v>629</v>
      </c>
      <c r="C10" s="443" t="s">
        <v>212</v>
      </c>
      <c r="D10" s="434"/>
      <c r="E10" s="441"/>
      <c r="F10" s="441"/>
      <c r="G10" s="441"/>
      <c r="H10" s="441"/>
      <c r="I10" s="441"/>
      <c r="J10" s="441"/>
      <c r="K10" s="441"/>
      <c r="L10" s="441"/>
      <c r="M10" s="441"/>
      <c r="N10" s="569">
        <v>262024</v>
      </c>
      <c r="O10" s="441"/>
      <c r="P10" s="441"/>
      <c r="Q10" s="441"/>
      <c r="R10" s="441"/>
      <c r="S10" s="441"/>
      <c r="T10" s="441"/>
      <c r="U10" s="441"/>
      <c r="V10" s="441"/>
      <c r="W10" s="438" t="s">
        <v>515</v>
      </c>
      <c r="X10" s="444" t="s">
        <v>629</v>
      </c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5">
        <v>12597768</v>
      </c>
      <c r="AL10" s="441">
        <v>12597768</v>
      </c>
      <c r="AM10" s="441"/>
      <c r="AN10" s="441"/>
      <c r="AO10" s="442">
        <f t="shared" si="0"/>
        <v>12597768</v>
      </c>
      <c r="AP10" s="442">
        <f t="shared" si="1"/>
        <v>12859792</v>
      </c>
    </row>
    <row r="11" spans="1:42" ht="15.75" x14ac:dyDescent="0.2">
      <c r="A11" s="446" t="s">
        <v>517</v>
      </c>
      <c r="B11" s="447" t="s">
        <v>518</v>
      </c>
      <c r="C11" s="447" t="s">
        <v>212</v>
      </c>
      <c r="D11" s="448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1">
        <v>15196000</v>
      </c>
      <c r="P11" s="571">
        <v>16747696</v>
      </c>
      <c r="Q11" s="445"/>
      <c r="R11" s="445"/>
      <c r="S11" s="445"/>
      <c r="T11" s="445"/>
      <c r="U11" s="445"/>
      <c r="V11" s="445"/>
      <c r="W11" s="446" t="s">
        <v>517</v>
      </c>
      <c r="X11" s="447" t="s">
        <v>518</v>
      </c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2">
        <f t="shared" si="0"/>
        <v>15196000</v>
      </c>
      <c r="AP11" s="442">
        <f t="shared" si="1"/>
        <v>16747696</v>
      </c>
    </row>
    <row r="12" spans="1:42" ht="27" customHeight="1" x14ac:dyDescent="0.2">
      <c r="A12" s="449"/>
      <c r="B12" s="450" t="s">
        <v>519</v>
      </c>
      <c r="C12" s="450"/>
      <c r="D12" s="451">
        <f t="shared" ref="D12:V12" si="2">SUM(D6:D11)</f>
        <v>5</v>
      </c>
      <c r="E12" s="452">
        <f t="shared" si="2"/>
        <v>36727900</v>
      </c>
      <c r="F12" s="452">
        <f t="shared" si="2"/>
        <v>36838188</v>
      </c>
      <c r="G12" s="452">
        <f t="shared" si="2"/>
        <v>9283000</v>
      </c>
      <c r="H12" s="452">
        <f t="shared" si="2"/>
        <v>9305998</v>
      </c>
      <c r="I12" s="452">
        <f t="shared" si="2"/>
        <v>64427004</v>
      </c>
      <c r="J12" s="452">
        <f t="shared" si="2"/>
        <v>66004484</v>
      </c>
      <c r="K12" s="452">
        <f t="shared" si="2"/>
        <v>0</v>
      </c>
      <c r="L12" s="452">
        <f t="shared" si="2"/>
        <v>0</v>
      </c>
      <c r="M12" s="452">
        <f t="shared" si="2"/>
        <v>0</v>
      </c>
      <c r="N12" s="452">
        <f t="shared" si="2"/>
        <v>262024</v>
      </c>
      <c r="O12" s="452">
        <f t="shared" si="2"/>
        <v>15796000</v>
      </c>
      <c r="P12" s="452">
        <f t="shared" si="2"/>
        <v>17347696</v>
      </c>
      <c r="Q12" s="452">
        <f t="shared" si="2"/>
        <v>0</v>
      </c>
      <c r="R12" s="452">
        <f t="shared" si="2"/>
        <v>0</v>
      </c>
      <c r="S12" s="452">
        <f t="shared" si="2"/>
        <v>0</v>
      </c>
      <c r="T12" s="452">
        <f t="shared" si="2"/>
        <v>0</v>
      </c>
      <c r="U12" s="452">
        <f t="shared" si="2"/>
        <v>204110000</v>
      </c>
      <c r="V12" s="452">
        <f t="shared" si="2"/>
        <v>188239236</v>
      </c>
      <c r="W12" s="449"/>
      <c r="X12" s="450" t="s">
        <v>519</v>
      </c>
      <c r="Y12" s="452">
        <f t="shared" ref="Y12:AM12" si="3">SUM(Y6:Y11)</f>
        <v>10646985</v>
      </c>
      <c r="Z12" s="452">
        <f t="shared" ref="Z12" si="4">SUM(Z6:Z11)</f>
        <v>11091485</v>
      </c>
      <c r="AA12" s="452">
        <f t="shared" si="3"/>
        <v>16084750</v>
      </c>
      <c r="AB12" s="452">
        <f t="shared" ref="AB12" si="5">SUM(AB6:AB11)</f>
        <v>16084750</v>
      </c>
      <c r="AC12" s="452">
        <f t="shared" si="3"/>
        <v>0</v>
      </c>
      <c r="AD12" s="452">
        <f t="shared" ref="AD12" si="6">SUM(AD6:AD11)</f>
        <v>0</v>
      </c>
      <c r="AE12" s="452">
        <f t="shared" si="3"/>
        <v>0</v>
      </c>
      <c r="AF12" s="452">
        <f t="shared" ref="AF12" si="7">SUM(AF6:AF11)</f>
        <v>0</v>
      </c>
      <c r="AG12" s="452">
        <f t="shared" si="3"/>
        <v>0</v>
      </c>
      <c r="AH12" s="452">
        <f t="shared" ref="AH12" si="8">SUM(AH6:AH11)</f>
        <v>0</v>
      </c>
      <c r="AI12" s="452">
        <f t="shared" si="3"/>
        <v>0</v>
      </c>
      <c r="AJ12" s="452">
        <f t="shared" ref="AJ12" si="9">SUM(AJ6:AJ11)</f>
        <v>0</v>
      </c>
      <c r="AK12" s="452">
        <f t="shared" si="3"/>
        <v>12597768</v>
      </c>
      <c r="AL12" s="452">
        <f t="shared" ref="AL12" si="10">SUM(AL6:AL11)</f>
        <v>12597768</v>
      </c>
      <c r="AM12" s="452">
        <f t="shared" si="3"/>
        <v>0</v>
      </c>
      <c r="AN12" s="452">
        <f t="shared" ref="AN12" si="11">SUM(AN6:AN11)</f>
        <v>0</v>
      </c>
      <c r="AO12" s="452">
        <f t="shared" si="0"/>
        <v>369673407</v>
      </c>
      <c r="AP12" s="452">
        <f t="shared" si="1"/>
        <v>357771629</v>
      </c>
    </row>
    <row r="13" spans="1:42" ht="15.75" x14ac:dyDescent="0.2">
      <c r="A13" s="436" t="s">
        <v>520</v>
      </c>
      <c r="B13" s="453" t="s">
        <v>521</v>
      </c>
      <c r="C13" s="453"/>
      <c r="D13" s="454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36" t="s">
        <v>520</v>
      </c>
      <c r="X13" s="453" t="s">
        <v>521</v>
      </c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2">
        <f t="shared" si="0"/>
        <v>0</v>
      </c>
      <c r="AP13" s="442">
        <f t="shared" si="1"/>
        <v>0</v>
      </c>
    </row>
    <row r="14" spans="1:42" ht="15.75" x14ac:dyDescent="0.2">
      <c r="A14" s="446" t="s">
        <v>630</v>
      </c>
      <c r="B14" s="455" t="s">
        <v>631</v>
      </c>
      <c r="C14" s="455" t="s">
        <v>212</v>
      </c>
      <c r="D14" s="456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6" t="s">
        <v>630</v>
      </c>
      <c r="X14" s="455" t="s">
        <v>631</v>
      </c>
      <c r="Y14" s="445"/>
      <c r="Z14" s="571">
        <v>1260000</v>
      </c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2">
        <f t="shared" si="0"/>
        <v>0</v>
      </c>
      <c r="AP14" s="442">
        <f t="shared" si="1"/>
        <v>1260000</v>
      </c>
    </row>
    <row r="15" spans="1:42" ht="15.75" x14ac:dyDescent="0.2">
      <c r="A15" s="446" t="s">
        <v>522</v>
      </c>
      <c r="B15" s="455" t="s">
        <v>523</v>
      </c>
      <c r="C15" s="443" t="s">
        <v>212</v>
      </c>
      <c r="D15" s="434">
        <v>40</v>
      </c>
      <c r="E15" s="441">
        <v>10819880</v>
      </c>
      <c r="F15" s="569">
        <v>38703140</v>
      </c>
      <c r="G15" s="441">
        <v>1460692</v>
      </c>
      <c r="H15" s="569">
        <v>4527748</v>
      </c>
      <c r="I15" s="441">
        <v>617607</v>
      </c>
      <c r="J15" s="569">
        <v>4744203</v>
      </c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6" t="s">
        <v>522</v>
      </c>
      <c r="X15" s="455" t="s">
        <v>523</v>
      </c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2">
        <f t="shared" si="0"/>
        <v>12898179</v>
      </c>
      <c r="AP15" s="442">
        <f t="shared" si="1"/>
        <v>47975091</v>
      </c>
    </row>
    <row r="16" spans="1:42" ht="15.75" x14ac:dyDescent="0.2">
      <c r="A16" s="446" t="s">
        <v>524</v>
      </c>
      <c r="B16" s="455" t="s">
        <v>525</v>
      </c>
      <c r="C16" s="455" t="s">
        <v>212</v>
      </c>
      <c r="D16" s="456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6" t="s">
        <v>524</v>
      </c>
      <c r="X16" s="455" t="s">
        <v>525</v>
      </c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2">
        <f t="shared" si="0"/>
        <v>0</v>
      </c>
      <c r="AP16" s="442">
        <f t="shared" si="1"/>
        <v>0</v>
      </c>
    </row>
    <row r="17" spans="1:42" ht="30" customHeight="1" x14ac:dyDescent="0.2">
      <c r="A17" s="438" t="s">
        <v>526</v>
      </c>
      <c r="B17" s="443" t="s">
        <v>632</v>
      </c>
      <c r="C17" s="443" t="s">
        <v>212</v>
      </c>
      <c r="D17" s="434"/>
      <c r="E17" s="441"/>
      <c r="F17" s="441"/>
      <c r="G17" s="441"/>
      <c r="H17" s="441"/>
      <c r="I17" s="441">
        <v>7050000</v>
      </c>
      <c r="J17" s="441">
        <v>7050000</v>
      </c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38" t="s">
        <v>526</v>
      </c>
      <c r="X17" s="443" t="s">
        <v>632</v>
      </c>
      <c r="Y17" s="441">
        <v>12500000</v>
      </c>
      <c r="Z17" s="569">
        <v>14600000</v>
      </c>
      <c r="AA17" s="441">
        <v>10000000</v>
      </c>
      <c r="AB17" s="569">
        <v>24567018</v>
      </c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2">
        <f t="shared" si="0"/>
        <v>29550000</v>
      </c>
      <c r="AP17" s="442">
        <f t="shared" si="1"/>
        <v>46217018</v>
      </c>
    </row>
    <row r="18" spans="1:42" ht="19.5" customHeight="1" x14ac:dyDescent="0.2">
      <c r="A18" s="438" t="s">
        <v>528</v>
      </c>
      <c r="B18" s="443" t="s">
        <v>529</v>
      </c>
      <c r="C18" s="443" t="s">
        <v>212</v>
      </c>
      <c r="D18" s="434"/>
      <c r="E18" s="441"/>
      <c r="F18" s="441"/>
      <c r="G18" s="441"/>
      <c r="H18" s="441"/>
      <c r="I18" s="441">
        <v>635000</v>
      </c>
      <c r="J18" s="441">
        <v>635000</v>
      </c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38" t="s">
        <v>528</v>
      </c>
      <c r="X18" s="443" t="s">
        <v>529</v>
      </c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2">
        <f t="shared" si="0"/>
        <v>635000</v>
      </c>
      <c r="AP18" s="442">
        <f t="shared" si="1"/>
        <v>635000</v>
      </c>
    </row>
    <row r="19" spans="1:42" ht="27" customHeight="1" x14ac:dyDescent="0.2">
      <c r="A19" s="449"/>
      <c r="B19" s="457" t="s">
        <v>530</v>
      </c>
      <c r="C19" s="457"/>
      <c r="D19" s="451">
        <f t="shared" ref="D19:V19" si="12">SUM(D14:D18)</f>
        <v>40</v>
      </c>
      <c r="E19" s="452">
        <f t="shared" si="12"/>
        <v>10819880</v>
      </c>
      <c r="F19" s="452">
        <f t="shared" si="12"/>
        <v>38703140</v>
      </c>
      <c r="G19" s="452">
        <f t="shared" si="12"/>
        <v>1460692</v>
      </c>
      <c r="H19" s="452">
        <f t="shared" si="12"/>
        <v>4527748</v>
      </c>
      <c r="I19" s="452">
        <f t="shared" si="12"/>
        <v>8302607</v>
      </c>
      <c r="J19" s="452">
        <f t="shared" si="12"/>
        <v>12429203</v>
      </c>
      <c r="K19" s="452">
        <f t="shared" si="12"/>
        <v>0</v>
      </c>
      <c r="L19" s="452">
        <f t="shared" si="12"/>
        <v>0</v>
      </c>
      <c r="M19" s="452">
        <f t="shared" si="12"/>
        <v>0</v>
      </c>
      <c r="N19" s="452">
        <f t="shared" si="12"/>
        <v>0</v>
      </c>
      <c r="O19" s="452">
        <f t="shared" si="12"/>
        <v>0</v>
      </c>
      <c r="P19" s="452">
        <f t="shared" si="12"/>
        <v>0</v>
      </c>
      <c r="Q19" s="452">
        <f t="shared" si="12"/>
        <v>0</v>
      </c>
      <c r="R19" s="452">
        <f t="shared" si="12"/>
        <v>0</v>
      </c>
      <c r="S19" s="452">
        <f t="shared" si="12"/>
        <v>0</v>
      </c>
      <c r="T19" s="452">
        <f t="shared" si="12"/>
        <v>0</v>
      </c>
      <c r="U19" s="452">
        <f t="shared" si="12"/>
        <v>0</v>
      </c>
      <c r="V19" s="452">
        <f t="shared" si="12"/>
        <v>0</v>
      </c>
      <c r="W19" s="449"/>
      <c r="X19" s="457" t="s">
        <v>530</v>
      </c>
      <c r="Y19" s="452">
        <f t="shared" ref="Y19:AM19" si="13">SUM(Y14:Y18)</f>
        <v>12500000</v>
      </c>
      <c r="Z19" s="452">
        <f t="shared" ref="Z19" si="14">SUM(Z14:Z18)</f>
        <v>15860000</v>
      </c>
      <c r="AA19" s="452">
        <f t="shared" si="13"/>
        <v>10000000</v>
      </c>
      <c r="AB19" s="452">
        <f t="shared" ref="AB19" si="15">SUM(AB14:AB18)</f>
        <v>24567018</v>
      </c>
      <c r="AC19" s="452">
        <f t="shared" si="13"/>
        <v>0</v>
      </c>
      <c r="AD19" s="452">
        <f t="shared" ref="AD19" si="16">SUM(AD14:AD18)</f>
        <v>0</v>
      </c>
      <c r="AE19" s="452">
        <f t="shared" si="13"/>
        <v>0</v>
      </c>
      <c r="AF19" s="452">
        <f t="shared" ref="AF19" si="17">SUM(AF14:AF18)</f>
        <v>0</v>
      </c>
      <c r="AG19" s="452">
        <f t="shared" si="13"/>
        <v>0</v>
      </c>
      <c r="AH19" s="452">
        <f t="shared" ref="AH19" si="18">SUM(AH14:AH18)</f>
        <v>0</v>
      </c>
      <c r="AI19" s="452">
        <f t="shared" si="13"/>
        <v>0</v>
      </c>
      <c r="AJ19" s="452">
        <f t="shared" ref="AJ19" si="19">SUM(AJ14:AJ18)</f>
        <v>0</v>
      </c>
      <c r="AK19" s="452">
        <f t="shared" si="13"/>
        <v>0</v>
      </c>
      <c r="AL19" s="452">
        <f t="shared" ref="AL19" si="20">SUM(AL14:AL18)</f>
        <v>0</v>
      </c>
      <c r="AM19" s="452">
        <f t="shared" si="13"/>
        <v>0</v>
      </c>
      <c r="AN19" s="452">
        <f t="shared" ref="AN19" si="21">SUM(AN14:AN18)</f>
        <v>0</v>
      </c>
      <c r="AO19" s="452">
        <f t="shared" si="0"/>
        <v>43083179</v>
      </c>
      <c r="AP19" s="452">
        <f t="shared" si="1"/>
        <v>96087109</v>
      </c>
    </row>
    <row r="20" spans="1:42" ht="15.75" x14ac:dyDescent="0.2">
      <c r="A20" s="458" t="s">
        <v>531</v>
      </c>
      <c r="B20" s="436" t="s">
        <v>532</v>
      </c>
      <c r="C20" s="436"/>
      <c r="D20" s="435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58" t="s">
        <v>531</v>
      </c>
      <c r="X20" s="436" t="s">
        <v>532</v>
      </c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2"/>
      <c r="AP20" s="442"/>
    </row>
    <row r="21" spans="1:42" ht="15.75" x14ac:dyDescent="0.2">
      <c r="A21" s="438" t="s">
        <v>533</v>
      </c>
      <c r="B21" s="443" t="s">
        <v>534</v>
      </c>
      <c r="C21" s="443" t="s">
        <v>212</v>
      </c>
      <c r="D21" s="434"/>
      <c r="E21" s="442"/>
      <c r="F21" s="442"/>
      <c r="G21" s="442"/>
      <c r="H21" s="442"/>
      <c r="I21" s="441">
        <v>58519760</v>
      </c>
      <c r="J21" s="441">
        <v>58519760</v>
      </c>
      <c r="K21" s="441"/>
      <c r="L21" s="442"/>
      <c r="M21" s="441"/>
      <c r="N21" s="442"/>
      <c r="O21" s="442"/>
      <c r="P21" s="442"/>
      <c r="Q21" s="442"/>
      <c r="R21" s="442"/>
      <c r="S21" s="442"/>
      <c r="T21" s="442"/>
      <c r="U21" s="442"/>
      <c r="V21" s="442"/>
      <c r="W21" s="438" t="s">
        <v>533</v>
      </c>
      <c r="X21" s="443" t="s">
        <v>534</v>
      </c>
      <c r="Y21" s="441">
        <v>700000</v>
      </c>
      <c r="Z21" s="441">
        <v>700000</v>
      </c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>
        <f t="shared" ref="AO21:AO49" si="22">SUM(E21+G21+I21+K21+M21+O21+Q21+S21+U21+Y21+AA21+AC21+AE21+AG21+AH21+AI21+AK21+AM21)</f>
        <v>59219760</v>
      </c>
      <c r="AP21" s="442">
        <f t="shared" ref="AP21:AP49" si="23">SUM(F21+H21+J21+L21+N21+P21+R21+T21+V21+Z21+AB21+AD21+AF21+AH21+AI21+AJ21+AL21+AN21)</f>
        <v>59219760</v>
      </c>
    </row>
    <row r="22" spans="1:42" ht="29.25" customHeight="1" x14ac:dyDescent="0.2">
      <c r="A22" s="438" t="s">
        <v>533</v>
      </c>
      <c r="B22" s="443" t="s">
        <v>633</v>
      </c>
      <c r="C22" s="443" t="s">
        <v>625</v>
      </c>
      <c r="D22" s="434"/>
      <c r="E22" s="442"/>
      <c r="F22" s="442"/>
      <c r="G22" s="442"/>
      <c r="H22" s="442"/>
      <c r="I22" s="441">
        <v>18826240</v>
      </c>
      <c r="J22" s="441">
        <v>18826240</v>
      </c>
      <c r="K22" s="441"/>
      <c r="L22" s="442"/>
      <c r="M22" s="441"/>
      <c r="N22" s="442"/>
      <c r="O22" s="442"/>
      <c r="P22" s="442"/>
      <c r="Q22" s="442"/>
      <c r="R22" s="442"/>
      <c r="S22" s="442"/>
      <c r="T22" s="442"/>
      <c r="U22" s="442"/>
      <c r="V22" s="442"/>
      <c r="W22" s="438" t="s">
        <v>533</v>
      </c>
      <c r="X22" s="443" t="s">
        <v>633</v>
      </c>
      <c r="Y22" s="441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>
        <f t="shared" si="22"/>
        <v>18826240</v>
      </c>
      <c r="AP22" s="442">
        <f t="shared" si="23"/>
        <v>18826240</v>
      </c>
    </row>
    <row r="23" spans="1:42" ht="15.75" customHeight="1" x14ac:dyDescent="0.2">
      <c r="A23" s="446" t="s">
        <v>535</v>
      </c>
      <c r="B23" s="455" t="s">
        <v>536</v>
      </c>
      <c r="C23" s="455" t="s">
        <v>212</v>
      </c>
      <c r="D23" s="456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6" t="s">
        <v>535</v>
      </c>
      <c r="X23" s="455" t="s">
        <v>536</v>
      </c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2">
        <f t="shared" si="22"/>
        <v>0</v>
      </c>
      <c r="AP23" s="442">
        <f t="shared" si="23"/>
        <v>0</v>
      </c>
    </row>
    <row r="24" spans="1:42" ht="23.25" customHeight="1" x14ac:dyDescent="0.2">
      <c r="A24" s="449"/>
      <c r="B24" s="457" t="s">
        <v>537</v>
      </c>
      <c r="C24" s="457"/>
      <c r="D24" s="459"/>
      <c r="E24" s="452">
        <f t="shared" ref="E24:V24" si="24">SUM(E21:E23)</f>
        <v>0</v>
      </c>
      <c r="F24" s="452">
        <f t="shared" si="24"/>
        <v>0</v>
      </c>
      <c r="G24" s="452">
        <f t="shared" si="24"/>
        <v>0</v>
      </c>
      <c r="H24" s="452">
        <f t="shared" si="24"/>
        <v>0</v>
      </c>
      <c r="I24" s="452">
        <f t="shared" si="24"/>
        <v>77346000</v>
      </c>
      <c r="J24" s="452">
        <f t="shared" si="24"/>
        <v>77346000</v>
      </c>
      <c r="K24" s="452">
        <f t="shared" si="24"/>
        <v>0</v>
      </c>
      <c r="L24" s="452">
        <f t="shared" si="24"/>
        <v>0</v>
      </c>
      <c r="M24" s="452">
        <f t="shared" si="24"/>
        <v>0</v>
      </c>
      <c r="N24" s="452">
        <f t="shared" si="24"/>
        <v>0</v>
      </c>
      <c r="O24" s="452">
        <f t="shared" si="24"/>
        <v>0</v>
      </c>
      <c r="P24" s="452">
        <f t="shared" si="24"/>
        <v>0</v>
      </c>
      <c r="Q24" s="452">
        <f t="shared" si="24"/>
        <v>0</v>
      </c>
      <c r="R24" s="452">
        <f t="shared" si="24"/>
        <v>0</v>
      </c>
      <c r="S24" s="452">
        <f t="shared" si="24"/>
        <v>0</v>
      </c>
      <c r="T24" s="452">
        <f t="shared" si="24"/>
        <v>0</v>
      </c>
      <c r="U24" s="452">
        <f t="shared" si="24"/>
        <v>0</v>
      </c>
      <c r="V24" s="452">
        <f t="shared" si="24"/>
        <v>0</v>
      </c>
      <c r="W24" s="449"/>
      <c r="X24" s="457" t="s">
        <v>537</v>
      </c>
      <c r="Y24" s="452">
        <f t="shared" ref="Y24:AM24" si="25">SUM(Y21:Y23)</f>
        <v>700000</v>
      </c>
      <c r="Z24" s="452">
        <f t="shared" ref="Z24" si="26">SUM(Z21:Z23)</f>
        <v>700000</v>
      </c>
      <c r="AA24" s="452">
        <f>SUM(AA21:AA23)</f>
        <v>0</v>
      </c>
      <c r="AB24" s="452">
        <f t="shared" ref="AB24" si="27">SUM(AB21:AB23)</f>
        <v>0</v>
      </c>
      <c r="AC24" s="452">
        <f>SUM(AC21:AC23)</f>
        <v>0</v>
      </c>
      <c r="AD24" s="452">
        <f t="shared" ref="AD24" si="28">SUM(AD21:AD23)</f>
        <v>0</v>
      </c>
      <c r="AE24" s="452">
        <f>SUM(AE21:AE23)</f>
        <v>0</v>
      </c>
      <c r="AF24" s="452">
        <f t="shared" ref="AF24" si="29">SUM(AF21:AF23)</f>
        <v>0</v>
      </c>
      <c r="AG24" s="452">
        <f>SUM(AG21:AG23)</f>
        <v>0</v>
      </c>
      <c r="AH24" s="452">
        <f t="shared" ref="AH24" si="30">SUM(AH21:AH23)</f>
        <v>0</v>
      </c>
      <c r="AI24" s="452">
        <f t="shared" si="25"/>
        <v>0</v>
      </c>
      <c r="AJ24" s="452">
        <f t="shared" ref="AJ24" si="31">SUM(AJ21:AJ23)</f>
        <v>0</v>
      </c>
      <c r="AK24" s="452">
        <f t="shared" si="25"/>
        <v>0</v>
      </c>
      <c r="AL24" s="452">
        <f t="shared" ref="AL24" si="32">SUM(AL21:AL23)</f>
        <v>0</v>
      </c>
      <c r="AM24" s="452">
        <f t="shared" si="25"/>
        <v>0</v>
      </c>
      <c r="AN24" s="452">
        <f t="shared" ref="AN24" si="33">SUM(AN21:AN23)</f>
        <v>0</v>
      </c>
      <c r="AO24" s="452">
        <f t="shared" si="22"/>
        <v>78046000</v>
      </c>
      <c r="AP24" s="452">
        <f t="shared" si="23"/>
        <v>78046000</v>
      </c>
    </row>
    <row r="25" spans="1:42" ht="15.75" x14ac:dyDescent="0.2">
      <c r="A25" s="458" t="s">
        <v>538</v>
      </c>
      <c r="B25" s="436" t="s">
        <v>539</v>
      </c>
      <c r="C25" s="436"/>
      <c r="D25" s="435"/>
      <c r="E25" s="442"/>
      <c r="F25" s="442"/>
      <c r="G25" s="442"/>
      <c r="H25" s="442"/>
      <c r="I25" s="441"/>
      <c r="J25" s="442"/>
      <c r="K25" s="441"/>
      <c r="L25" s="442"/>
      <c r="M25" s="441"/>
      <c r="N25" s="442"/>
      <c r="O25" s="442"/>
      <c r="P25" s="442"/>
      <c r="Q25" s="442"/>
      <c r="R25" s="442"/>
      <c r="S25" s="442"/>
      <c r="T25" s="442"/>
      <c r="U25" s="442"/>
      <c r="V25" s="442"/>
      <c r="W25" s="458" t="s">
        <v>538</v>
      </c>
      <c r="X25" s="436" t="s">
        <v>539</v>
      </c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2"/>
      <c r="AO25" s="442">
        <f t="shared" si="22"/>
        <v>0</v>
      </c>
      <c r="AP25" s="442">
        <f t="shared" si="23"/>
        <v>0</v>
      </c>
    </row>
    <row r="26" spans="1:42" ht="15.75" x14ac:dyDescent="0.2">
      <c r="A26" s="446" t="s">
        <v>540</v>
      </c>
      <c r="B26" s="447" t="s">
        <v>541</v>
      </c>
      <c r="C26" s="447" t="s">
        <v>212</v>
      </c>
      <c r="D26" s="448"/>
      <c r="E26" s="460"/>
      <c r="F26" s="445"/>
      <c r="G26" s="460"/>
      <c r="H26" s="445"/>
      <c r="I26" s="445">
        <v>50000</v>
      </c>
      <c r="J26" s="445">
        <v>50000</v>
      </c>
      <c r="K26" s="460"/>
      <c r="L26" s="445"/>
      <c r="M26" s="460"/>
      <c r="N26" s="445"/>
      <c r="O26" s="460"/>
      <c r="P26" s="445"/>
      <c r="Q26" s="460"/>
      <c r="R26" s="445"/>
      <c r="S26" s="460"/>
      <c r="T26" s="445"/>
      <c r="U26" s="460"/>
      <c r="V26" s="445"/>
      <c r="W26" s="446" t="s">
        <v>540</v>
      </c>
      <c r="X26" s="447" t="s">
        <v>541</v>
      </c>
      <c r="Y26" s="460"/>
      <c r="Z26" s="445"/>
      <c r="AA26" s="460"/>
      <c r="AB26" s="445"/>
      <c r="AC26" s="460"/>
      <c r="AD26" s="445"/>
      <c r="AE26" s="445">
        <v>1000000</v>
      </c>
      <c r="AF26" s="445">
        <v>1000000</v>
      </c>
      <c r="AG26" s="445">
        <v>600000</v>
      </c>
      <c r="AH26" s="445">
        <v>600000</v>
      </c>
      <c r="AI26" s="445"/>
      <c r="AJ26" s="445"/>
      <c r="AK26" s="445"/>
      <c r="AL26" s="445"/>
      <c r="AM26" s="445"/>
      <c r="AN26" s="445"/>
      <c r="AO26" s="442">
        <f t="shared" si="22"/>
        <v>2250000</v>
      </c>
      <c r="AP26" s="442">
        <f t="shared" si="23"/>
        <v>1650000</v>
      </c>
    </row>
    <row r="27" spans="1:42" ht="15.75" x14ac:dyDescent="0.2">
      <c r="A27" s="446" t="s">
        <v>838</v>
      </c>
      <c r="B27" s="455" t="s">
        <v>542</v>
      </c>
      <c r="C27" s="455" t="s">
        <v>212</v>
      </c>
      <c r="D27" s="456"/>
      <c r="E27" s="445"/>
      <c r="F27" s="445"/>
      <c r="G27" s="445"/>
      <c r="H27" s="445"/>
      <c r="I27" s="445">
        <v>1016000</v>
      </c>
      <c r="J27" s="445">
        <v>1016000</v>
      </c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6" t="s">
        <v>838</v>
      </c>
      <c r="X27" s="455" t="s">
        <v>542</v>
      </c>
      <c r="Y27" s="445">
        <v>30681000</v>
      </c>
      <c r="Z27" s="445">
        <v>30681000</v>
      </c>
      <c r="AA27" s="445">
        <v>11410000</v>
      </c>
      <c r="AB27" s="445">
        <v>11410000</v>
      </c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2">
        <f t="shared" si="22"/>
        <v>43107000</v>
      </c>
      <c r="AP27" s="442">
        <f t="shared" si="23"/>
        <v>43107000</v>
      </c>
    </row>
    <row r="28" spans="1:42" ht="15.75" x14ac:dyDescent="0.2">
      <c r="A28" s="438" t="s">
        <v>543</v>
      </c>
      <c r="B28" s="443" t="s">
        <v>544</v>
      </c>
      <c r="C28" s="443" t="s">
        <v>212</v>
      </c>
      <c r="D28" s="434"/>
      <c r="E28" s="441"/>
      <c r="F28" s="441"/>
      <c r="G28" s="441"/>
      <c r="H28" s="441"/>
      <c r="I28" s="441">
        <v>14128000</v>
      </c>
      <c r="J28" s="441">
        <v>14128000</v>
      </c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38" t="s">
        <v>543</v>
      </c>
      <c r="X28" s="443" t="s">
        <v>544</v>
      </c>
      <c r="Y28" s="441"/>
      <c r="Z28" s="569">
        <v>3160268</v>
      </c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2">
        <f t="shared" si="22"/>
        <v>14128000</v>
      </c>
      <c r="AP28" s="442">
        <f t="shared" si="23"/>
        <v>17288268</v>
      </c>
    </row>
    <row r="29" spans="1:42" ht="15.75" x14ac:dyDescent="0.2">
      <c r="A29" s="438" t="s">
        <v>545</v>
      </c>
      <c r="B29" s="443" t="s">
        <v>546</v>
      </c>
      <c r="C29" s="443" t="s">
        <v>212</v>
      </c>
      <c r="D29" s="434"/>
      <c r="E29" s="441"/>
      <c r="F29" s="441"/>
      <c r="G29" s="441"/>
      <c r="H29" s="441"/>
      <c r="I29" s="441">
        <v>95561000</v>
      </c>
      <c r="J29" s="441">
        <v>95561000</v>
      </c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38" t="s">
        <v>545</v>
      </c>
      <c r="X29" s="443" t="s">
        <v>546</v>
      </c>
      <c r="Y29" s="441">
        <v>9810000</v>
      </c>
      <c r="Z29" s="441">
        <v>9810000</v>
      </c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2">
        <f t="shared" si="22"/>
        <v>105371000</v>
      </c>
      <c r="AP29" s="442">
        <f t="shared" si="23"/>
        <v>105371000</v>
      </c>
    </row>
    <row r="30" spans="1:42" ht="15.75" x14ac:dyDescent="0.2">
      <c r="A30" s="438" t="s">
        <v>547</v>
      </c>
      <c r="B30" s="443" t="s">
        <v>548</v>
      </c>
      <c r="C30" s="443" t="s">
        <v>212</v>
      </c>
      <c r="D30" s="434"/>
      <c r="E30" s="441"/>
      <c r="F30" s="441"/>
      <c r="G30" s="441"/>
      <c r="H30" s="441"/>
      <c r="I30" s="441">
        <v>24919000</v>
      </c>
      <c r="J30" s="569">
        <v>26891290</v>
      </c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38" t="s">
        <v>547</v>
      </c>
      <c r="X30" s="443" t="s">
        <v>548</v>
      </c>
      <c r="Y30" s="441"/>
      <c r="Z30" s="569">
        <v>723900</v>
      </c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2">
        <f t="shared" si="22"/>
        <v>24919000</v>
      </c>
      <c r="AP30" s="442">
        <f t="shared" si="23"/>
        <v>27615190</v>
      </c>
    </row>
    <row r="31" spans="1:42" ht="15.75" x14ac:dyDescent="0.2">
      <c r="A31" s="438" t="s">
        <v>547</v>
      </c>
      <c r="B31" s="443" t="s">
        <v>548</v>
      </c>
      <c r="C31" s="443" t="s">
        <v>625</v>
      </c>
      <c r="D31" s="434"/>
      <c r="E31" s="441"/>
      <c r="F31" s="441"/>
      <c r="G31" s="441"/>
      <c r="H31" s="441"/>
      <c r="I31" s="441">
        <v>3937000</v>
      </c>
      <c r="J31" s="441">
        <v>3937000</v>
      </c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38" t="s">
        <v>547</v>
      </c>
      <c r="X31" s="443" t="s">
        <v>548</v>
      </c>
      <c r="Y31" s="441"/>
      <c r="Z31" s="441"/>
      <c r="AA31" s="441">
        <v>5000000</v>
      </c>
      <c r="AB31" s="569">
        <v>0</v>
      </c>
      <c r="AC31" s="441"/>
      <c r="AD31" s="441"/>
      <c r="AE31" s="441"/>
      <c r="AF31" s="441"/>
      <c r="AG31" s="441">
        <v>2305000</v>
      </c>
      <c r="AH31" s="441">
        <v>2305000</v>
      </c>
      <c r="AI31" s="441"/>
      <c r="AJ31" s="441"/>
      <c r="AK31" s="441"/>
      <c r="AL31" s="441"/>
      <c r="AM31" s="441"/>
      <c r="AN31" s="441"/>
      <c r="AO31" s="442">
        <f t="shared" si="22"/>
        <v>13547000</v>
      </c>
      <c r="AP31" s="442">
        <f t="shared" si="23"/>
        <v>6242000</v>
      </c>
    </row>
    <row r="32" spans="1:42" ht="15.75" x14ac:dyDescent="0.2">
      <c r="A32" s="449"/>
      <c r="B32" s="457" t="s">
        <v>549</v>
      </c>
      <c r="C32" s="457"/>
      <c r="D32" s="459"/>
      <c r="E32" s="452">
        <f t="shared" ref="E32:V32" si="34">SUM(E26:E31)</f>
        <v>0</v>
      </c>
      <c r="F32" s="452">
        <f t="shared" si="34"/>
        <v>0</v>
      </c>
      <c r="G32" s="452">
        <f t="shared" si="34"/>
        <v>0</v>
      </c>
      <c r="H32" s="452">
        <f t="shared" si="34"/>
        <v>0</v>
      </c>
      <c r="I32" s="452">
        <f t="shared" si="34"/>
        <v>139611000</v>
      </c>
      <c r="J32" s="452">
        <f t="shared" si="34"/>
        <v>141583290</v>
      </c>
      <c r="K32" s="452">
        <f t="shared" si="34"/>
        <v>0</v>
      </c>
      <c r="L32" s="452">
        <f t="shared" si="34"/>
        <v>0</v>
      </c>
      <c r="M32" s="452">
        <f t="shared" si="34"/>
        <v>0</v>
      </c>
      <c r="N32" s="452">
        <f t="shared" si="34"/>
        <v>0</v>
      </c>
      <c r="O32" s="452">
        <f t="shared" si="34"/>
        <v>0</v>
      </c>
      <c r="P32" s="452">
        <f t="shared" si="34"/>
        <v>0</v>
      </c>
      <c r="Q32" s="452">
        <f t="shared" si="34"/>
        <v>0</v>
      </c>
      <c r="R32" s="452">
        <f t="shared" si="34"/>
        <v>0</v>
      </c>
      <c r="S32" s="452">
        <f t="shared" si="34"/>
        <v>0</v>
      </c>
      <c r="T32" s="452">
        <f t="shared" si="34"/>
        <v>0</v>
      </c>
      <c r="U32" s="452">
        <f t="shared" si="34"/>
        <v>0</v>
      </c>
      <c r="V32" s="452">
        <f t="shared" si="34"/>
        <v>0</v>
      </c>
      <c r="W32" s="449"/>
      <c r="X32" s="457" t="s">
        <v>549</v>
      </c>
      <c r="Y32" s="452">
        <f t="shared" ref="Y32:AM32" si="35">SUM(Y26:Y31)</f>
        <v>40491000</v>
      </c>
      <c r="Z32" s="452">
        <f t="shared" ref="Z32" si="36">SUM(Z26:Z31)</f>
        <v>44375168</v>
      </c>
      <c r="AA32" s="452">
        <f>SUM(AA26:AA31)</f>
        <v>16410000</v>
      </c>
      <c r="AB32" s="452">
        <f t="shared" ref="AB32" si="37">SUM(AB26:AB31)</f>
        <v>11410000</v>
      </c>
      <c r="AC32" s="452">
        <f>SUM(AC26:AC31)</f>
        <v>0</v>
      </c>
      <c r="AD32" s="452">
        <f t="shared" ref="AD32" si="38">SUM(AD26:AD31)</f>
        <v>0</v>
      </c>
      <c r="AE32" s="452">
        <f>SUM(AE26:AE31)</f>
        <v>1000000</v>
      </c>
      <c r="AF32" s="452">
        <f t="shared" ref="AF32" si="39">SUM(AF26:AF31)</f>
        <v>1000000</v>
      </c>
      <c r="AG32" s="452">
        <f>SUM(AG26:AG31)</f>
        <v>2905000</v>
      </c>
      <c r="AH32" s="452">
        <f t="shared" ref="AH32" si="40">SUM(AH26:AH31)</f>
        <v>2905000</v>
      </c>
      <c r="AI32" s="452">
        <f t="shared" si="35"/>
        <v>0</v>
      </c>
      <c r="AJ32" s="452">
        <f t="shared" ref="AJ32" si="41">SUM(AJ26:AJ31)</f>
        <v>0</v>
      </c>
      <c r="AK32" s="452">
        <f t="shared" si="35"/>
        <v>0</v>
      </c>
      <c r="AL32" s="452">
        <f t="shared" ref="AL32" si="42">SUM(AL26:AL31)</f>
        <v>0</v>
      </c>
      <c r="AM32" s="452">
        <f t="shared" si="35"/>
        <v>0</v>
      </c>
      <c r="AN32" s="452">
        <f t="shared" ref="AN32" si="43">SUM(AN26:AN31)</f>
        <v>0</v>
      </c>
      <c r="AO32" s="452">
        <f t="shared" si="22"/>
        <v>203322000</v>
      </c>
      <c r="AP32" s="452">
        <f t="shared" si="23"/>
        <v>201273458</v>
      </c>
    </row>
    <row r="33" spans="1:42" ht="15.75" x14ac:dyDescent="0.2">
      <c r="A33" s="458" t="s">
        <v>550</v>
      </c>
      <c r="B33" s="436" t="s">
        <v>551</v>
      </c>
      <c r="C33" s="436"/>
      <c r="D33" s="435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58" t="s">
        <v>550</v>
      </c>
      <c r="X33" s="436" t="s">
        <v>551</v>
      </c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2">
        <f t="shared" si="22"/>
        <v>0</v>
      </c>
      <c r="AP33" s="442">
        <f t="shared" si="23"/>
        <v>0</v>
      </c>
    </row>
    <row r="34" spans="1:42" ht="15.75" x14ac:dyDescent="0.2">
      <c r="A34" s="438" t="s">
        <v>552</v>
      </c>
      <c r="B34" s="439" t="s">
        <v>553</v>
      </c>
      <c r="C34" s="439" t="s">
        <v>212</v>
      </c>
      <c r="D34" s="440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38" t="s">
        <v>552</v>
      </c>
      <c r="X34" s="439" t="s">
        <v>553</v>
      </c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2">
        <f t="shared" si="22"/>
        <v>0</v>
      </c>
      <c r="AP34" s="442">
        <f t="shared" si="23"/>
        <v>0</v>
      </c>
    </row>
    <row r="35" spans="1:42" ht="15.75" x14ac:dyDescent="0.2">
      <c r="A35" s="438" t="s">
        <v>554</v>
      </c>
      <c r="B35" s="443" t="s">
        <v>555</v>
      </c>
      <c r="C35" s="439" t="s">
        <v>212</v>
      </c>
      <c r="D35" s="440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>
        <v>10998000</v>
      </c>
      <c r="P35" s="441">
        <v>10998000</v>
      </c>
      <c r="Q35" s="441"/>
      <c r="R35" s="441"/>
      <c r="S35" s="441"/>
      <c r="T35" s="441"/>
      <c r="U35" s="441"/>
      <c r="V35" s="441"/>
      <c r="W35" s="438" t="s">
        <v>554</v>
      </c>
      <c r="X35" s="443" t="s">
        <v>555</v>
      </c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2">
        <f t="shared" si="22"/>
        <v>10998000</v>
      </c>
      <c r="AP35" s="442">
        <f t="shared" si="23"/>
        <v>10998000</v>
      </c>
    </row>
    <row r="36" spans="1:42" ht="15.75" x14ac:dyDescent="0.2">
      <c r="A36" s="438" t="s">
        <v>556</v>
      </c>
      <c r="B36" s="443" t="s">
        <v>557</v>
      </c>
      <c r="C36" s="439" t="s">
        <v>212</v>
      </c>
      <c r="D36" s="440"/>
      <c r="E36" s="441"/>
      <c r="F36" s="441"/>
      <c r="G36" s="441"/>
      <c r="H36" s="441"/>
      <c r="I36" s="441">
        <v>125000</v>
      </c>
      <c r="J36" s="441">
        <v>125000</v>
      </c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38" t="s">
        <v>556</v>
      </c>
      <c r="X36" s="443" t="s">
        <v>557</v>
      </c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2">
        <f t="shared" si="22"/>
        <v>125000</v>
      </c>
      <c r="AP36" s="442">
        <f t="shared" si="23"/>
        <v>125000</v>
      </c>
    </row>
    <row r="37" spans="1:42" ht="15.75" customHeight="1" x14ac:dyDescent="0.2">
      <c r="A37" s="438" t="s">
        <v>558</v>
      </c>
      <c r="B37" s="443" t="s">
        <v>559</v>
      </c>
      <c r="C37" s="439" t="s">
        <v>212</v>
      </c>
      <c r="D37" s="440">
        <v>1</v>
      </c>
      <c r="E37" s="441">
        <v>3084000</v>
      </c>
      <c r="F37" s="569">
        <v>3135500</v>
      </c>
      <c r="G37" s="441">
        <v>850000</v>
      </c>
      <c r="H37" s="569">
        <v>861845</v>
      </c>
      <c r="I37" s="441">
        <v>733000</v>
      </c>
      <c r="J37" s="441">
        <v>733000</v>
      </c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38" t="s">
        <v>558</v>
      </c>
      <c r="X37" s="443" t="s">
        <v>559</v>
      </c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2">
        <f t="shared" si="22"/>
        <v>4667000</v>
      </c>
      <c r="AP37" s="442">
        <f t="shared" si="23"/>
        <v>4730345</v>
      </c>
    </row>
    <row r="38" spans="1:42" ht="15.75" x14ac:dyDescent="0.2">
      <c r="A38" s="438" t="s">
        <v>560</v>
      </c>
      <c r="B38" s="443" t="s">
        <v>561</v>
      </c>
      <c r="C38" s="439" t="s">
        <v>212</v>
      </c>
      <c r="D38" s="440"/>
      <c r="E38" s="441"/>
      <c r="F38" s="441"/>
      <c r="G38" s="441"/>
      <c r="H38" s="441"/>
      <c r="I38" s="441">
        <v>157200</v>
      </c>
      <c r="J38" s="441">
        <v>157200</v>
      </c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38" t="s">
        <v>560</v>
      </c>
      <c r="X38" s="443" t="s">
        <v>561</v>
      </c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2">
        <f t="shared" si="22"/>
        <v>157200</v>
      </c>
      <c r="AP38" s="442">
        <f t="shared" si="23"/>
        <v>157200</v>
      </c>
    </row>
    <row r="39" spans="1:42" ht="15.75" x14ac:dyDescent="0.2">
      <c r="A39" s="449"/>
      <c r="B39" s="457" t="s">
        <v>562</v>
      </c>
      <c r="C39" s="457"/>
      <c r="D39" s="452">
        <f t="shared" ref="D39:V39" si="44">SUM(D34:D38)</f>
        <v>1</v>
      </c>
      <c r="E39" s="452">
        <f t="shared" si="44"/>
        <v>3084000</v>
      </c>
      <c r="F39" s="452">
        <f t="shared" si="44"/>
        <v>3135500</v>
      </c>
      <c r="G39" s="452">
        <f t="shared" si="44"/>
        <v>850000</v>
      </c>
      <c r="H39" s="452">
        <f t="shared" si="44"/>
        <v>861845</v>
      </c>
      <c r="I39" s="452">
        <f t="shared" si="44"/>
        <v>1015200</v>
      </c>
      <c r="J39" s="452">
        <f t="shared" si="44"/>
        <v>1015200</v>
      </c>
      <c r="K39" s="452">
        <f t="shared" si="44"/>
        <v>0</v>
      </c>
      <c r="L39" s="452">
        <f t="shared" si="44"/>
        <v>0</v>
      </c>
      <c r="M39" s="452">
        <f t="shared" si="44"/>
        <v>0</v>
      </c>
      <c r="N39" s="452">
        <f t="shared" si="44"/>
        <v>0</v>
      </c>
      <c r="O39" s="452">
        <f t="shared" si="44"/>
        <v>10998000</v>
      </c>
      <c r="P39" s="452">
        <f t="shared" si="44"/>
        <v>10998000</v>
      </c>
      <c r="Q39" s="452">
        <f t="shared" si="44"/>
        <v>0</v>
      </c>
      <c r="R39" s="452">
        <f t="shared" si="44"/>
        <v>0</v>
      </c>
      <c r="S39" s="452">
        <f t="shared" si="44"/>
        <v>0</v>
      </c>
      <c r="T39" s="452">
        <f t="shared" si="44"/>
        <v>0</v>
      </c>
      <c r="U39" s="452">
        <f t="shared" si="44"/>
        <v>0</v>
      </c>
      <c r="V39" s="452">
        <f t="shared" si="44"/>
        <v>0</v>
      </c>
      <c r="W39" s="449"/>
      <c r="X39" s="457" t="s">
        <v>562</v>
      </c>
      <c r="Y39" s="452">
        <f t="shared" ref="Y39:AM39" si="45">SUM(Y34:Y38)</f>
        <v>0</v>
      </c>
      <c r="Z39" s="452">
        <f t="shared" ref="Z39" si="46">SUM(Z34:Z38)</f>
        <v>0</v>
      </c>
      <c r="AA39" s="452">
        <f>SUM(AA34:AA38)</f>
        <v>0</v>
      </c>
      <c r="AB39" s="452">
        <f t="shared" ref="AB39" si="47">SUM(AB34:AB38)</f>
        <v>0</v>
      </c>
      <c r="AC39" s="452">
        <f>SUM(AC34:AC38)</f>
        <v>0</v>
      </c>
      <c r="AD39" s="452">
        <f t="shared" ref="AD39" si="48">SUM(AD34:AD38)</f>
        <v>0</v>
      </c>
      <c r="AE39" s="452">
        <f>SUM(AE34:AE38)</f>
        <v>0</v>
      </c>
      <c r="AF39" s="452">
        <f t="shared" ref="AF39" si="49">SUM(AF34:AF38)</f>
        <v>0</v>
      </c>
      <c r="AG39" s="452">
        <f>SUM(AG34:AG38)</f>
        <v>0</v>
      </c>
      <c r="AH39" s="452">
        <f t="shared" ref="AH39" si="50">SUM(AH34:AH38)</f>
        <v>0</v>
      </c>
      <c r="AI39" s="452">
        <f t="shared" si="45"/>
        <v>0</v>
      </c>
      <c r="AJ39" s="452">
        <f t="shared" ref="AJ39" si="51">SUM(AJ34:AJ38)</f>
        <v>0</v>
      </c>
      <c r="AK39" s="452">
        <f t="shared" si="45"/>
        <v>0</v>
      </c>
      <c r="AL39" s="452">
        <f t="shared" ref="AL39" si="52">SUM(AL34:AL38)</f>
        <v>0</v>
      </c>
      <c r="AM39" s="452">
        <f t="shared" si="45"/>
        <v>0</v>
      </c>
      <c r="AN39" s="452">
        <f t="shared" ref="AN39" si="53">SUM(AN34:AN38)</f>
        <v>0</v>
      </c>
      <c r="AO39" s="452">
        <f t="shared" si="22"/>
        <v>15947200</v>
      </c>
      <c r="AP39" s="452">
        <f t="shared" si="23"/>
        <v>16010545</v>
      </c>
    </row>
    <row r="40" spans="1:42" ht="15.75" x14ac:dyDescent="0.2">
      <c r="A40" s="458" t="s">
        <v>563</v>
      </c>
      <c r="B40" s="436" t="s">
        <v>564</v>
      </c>
      <c r="C40" s="436"/>
      <c r="D40" s="435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58" t="s">
        <v>563</v>
      </c>
      <c r="X40" s="436" t="s">
        <v>564</v>
      </c>
      <c r="Y40" s="441"/>
      <c r="Z40" s="441"/>
      <c r="AA40" s="441"/>
      <c r="AB40" s="441"/>
      <c r="AC40" s="441"/>
      <c r="AD40" s="441"/>
      <c r="AE40" s="441"/>
      <c r="AF40" s="441"/>
      <c r="AG40" s="441"/>
      <c r="AH40" s="441"/>
      <c r="AI40" s="441"/>
      <c r="AJ40" s="441"/>
      <c r="AK40" s="441"/>
      <c r="AL40" s="441"/>
      <c r="AM40" s="441"/>
      <c r="AN40" s="441"/>
      <c r="AO40" s="442">
        <f t="shared" si="22"/>
        <v>0</v>
      </c>
      <c r="AP40" s="442">
        <f t="shared" si="23"/>
        <v>0</v>
      </c>
    </row>
    <row r="41" spans="1:42" ht="15.75" x14ac:dyDescent="0.2">
      <c r="A41" s="438" t="s">
        <v>565</v>
      </c>
      <c r="B41" s="443" t="s">
        <v>566</v>
      </c>
      <c r="C41" s="443" t="s">
        <v>212</v>
      </c>
      <c r="D41" s="434"/>
      <c r="E41" s="441"/>
      <c r="F41" s="441"/>
      <c r="G41" s="441"/>
      <c r="H41" s="441"/>
      <c r="I41" s="441">
        <v>11448000</v>
      </c>
      <c r="J41" s="441">
        <v>11448000</v>
      </c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38" t="s">
        <v>565</v>
      </c>
      <c r="X41" s="443" t="s">
        <v>566</v>
      </c>
      <c r="Y41" s="441"/>
      <c r="Z41" s="441"/>
      <c r="AA41" s="441"/>
      <c r="AB41" s="441"/>
      <c r="AC41" s="441"/>
      <c r="AD41" s="441"/>
      <c r="AE41" s="441"/>
      <c r="AF41" s="441"/>
      <c r="AG41" s="441"/>
      <c r="AH41" s="441"/>
      <c r="AI41" s="441"/>
      <c r="AJ41" s="441"/>
      <c r="AK41" s="441"/>
      <c r="AL41" s="441"/>
      <c r="AM41" s="441"/>
      <c r="AN41" s="441"/>
      <c r="AO41" s="442">
        <f t="shared" si="22"/>
        <v>11448000</v>
      </c>
      <c r="AP41" s="442">
        <f t="shared" si="23"/>
        <v>11448000</v>
      </c>
    </row>
    <row r="42" spans="1:42" ht="15.75" x14ac:dyDescent="0.2">
      <c r="A42" s="438" t="s">
        <v>569</v>
      </c>
      <c r="B42" s="443" t="s">
        <v>570</v>
      </c>
      <c r="C42" s="443" t="s">
        <v>212</v>
      </c>
      <c r="D42" s="434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38" t="s">
        <v>569</v>
      </c>
      <c r="X42" s="443" t="s">
        <v>570</v>
      </c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2">
        <f t="shared" si="22"/>
        <v>0</v>
      </c>
      <c r="AP42" s="442">
        <f t="shared" si="23"/>
        <v>0</v>
      </c>
    </row>
    <row r="43" spans="1:42" ht="15.75" x14ac:dyDescent="0.2">
      <c r="A43" s="438" t="s">
        <v>571</v>
      </c>
      <c r="B43" s="443" t="s">
        <v>572</v>
      </c>
      <c r="C43" s="443" t="s">
        <v>625</v>
      </c>
      <c r="D43" s="434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569">
        <v>3030000</v>
      </c>
      <c r="Q43" s="441"/>
      <c r="R43" s="441"/>
      <c r="S43" s="441"/>
      <c r="T43" s="569">
        <v>12413000</v>
      </c>
      <c r="U43" s="441"/>
      <c r="V43" s="441"/>
      <c r="W43" s="438" t="s">
        <v>571</v>
      </c>
      <c r="X43" s="443" t="s">
        <v>572</v>
      </c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2">
        <f t="shared" si="22"/>
        <v>0</v>
      </c>
      <c r="AP43" s="442">
        <f t="shared" si="23"/>
        <v>15443000</v>
      </c>
    </row>
    <row r="44" spans="1:42" ht="15.75" x14ac:dyDescent="0.2">
      <c r="A44" s="438" t="s">
        <v>573</v>
      </c>
      <c r="B44" s="439" t="s">
        <v>574</v>
      </c>
      <c r="C44" s="447" t="s">
        <v>212</v>
      </c>
      <c r="D44" s="448"/>
      <c r="E44" s="445">
        <v>400000</v>
      </c>
      <c r="F44" s="445">
        <v>400000</v>
      </c>
      <c r="G44" s="445">
        <v>180000</v>
      </c>
      <c r="H44" s="445">
        <v>180000</v>
      </c>
      <c r="I44" s="445">
        <v>2210000</v>
      </c>
      <c r="J44" s="571">
        <v>2910000</v>
      </c>
      <c r="K44" s="445"/>
      <c r="L44" s="445"/>
      <c r="M44" s="445"/>
      <c r="N44" s="445"/>
      <c r="O44" s="445"/>
      <c r="P44" s="445"/>
      <c r="Q44" s="445"/>
      <c r="R44" s="445"/>
      <c r="S44" s="445">
        <v>60000000</v>
      </c>
      <c r="T44" s="571">
        <v>67501000</v>
      </c>
      <c r="U44" s="445"/>
      <c r="V44" s="445"/>
      <c r="W44" s="438" t="s">
        <v>573</v>
      </c>
      <c r="X44" s="439" t="s">
        <v>574</v>
      </c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2">
        <f t="shared" si="22"/>
        <v>62790000</v>
      </c>
      <c r="AP44" s="442">
        <f t="shared" si="23"/>
        <v>70991000</v>
      </c>
    </row>
    <row r="45" spans="1:42" ht="15.75" x14ac:dyDescent="0.2">
      <c r="A45" s="449"/>
      <c r="B45" s="450" t="s">
        <v>575</v>
      </c>
      <c r="C45" s="450"/>
      <c r="D45" s="461"/>
      <c r="E45" s="452">
        <f t="shared" ref="E45:V45" si="54">SUM(E41:E44)</f>
        <v>400000</v>
      </c>
      <c r="F45" s="452">
        <f t="shared" si="54"/>
        <v>400000</v>
      </c>
      <c r="G45" s="452">
        <f t="shared" si="54"/>
        <v>180000</v>
      </c>
      <c r="H45" s="452">
        <f t="shared" si="54"/>
        <v>180000</v>
      </c>
      <c r="I45" s="452">
        <f t="shared" si="54"/>
        <v>13658000</v>
      </c>
      <c r="J45" s="452">
        <f t="shared" si="54"/>
        <v>14358000</v>
      </c>
      <c r="K45" s="452">
        <f t="shared" si="54"/>
        <v>0</v>
      </c>
      <c r="L45" s="452">
        <f t="shared" si="54"/>
        <v>0</v>
      </c>
      <c r="M45" s="452">
        <f t="shared" si="54"/>
        <v>0</v>
      </c>
      <c r="N45" s="452">
        <f t="shared" si="54"/>
        <v>0</v>
      </c>
      <c r="O45" s="452">
        <f t="shared" si="54"/>
        <v>0</v>
      </c>
      <c r="P45" s="452">
        <f t="shared" si="54"/>
        <v>3030000</v>
      </c>
      <c r="Q45" s="452">
        <f t="shared" si="54"/>
        <v>0</v>
      </c>
      <c r="R45" s="452">
        <f t="shared" si="54"/>
        <v>0</v>
      </c>
      <c r="S45" s="452">
        <f t="shared" si="54"/>
        <v>60000000</v>
      </c>
      <c r="T45" s="452">
        <f t="shared" si="54"/>
        <v>79914000</v>
      </c>
      <c r="U45" s="452">
        <f t="shared" si="54"/>
        <v>0</v>
      </c>
      <c r="V45" s="452">
        <f t="shared" si="54"/>
        <v>0</v>
      </c>
      <c r="W45" s="449"/>
      <c r="X45" s="450" t="s">
        <v>575</v>
      </c>
      <c r="Y45" s="452">
        <f t="shared" ref="Y45:AM45" si="55">SUM(Y41:Y44)</f>
        <v>0</v>
      </c>
      <c r="Z45" s="452">
        <f t="shared" ref="Z45" si="56">SUM(Z41:Z44)</f>
        <v>0</v>
      </c>
      <c r="AA45" s="452">
        <f>SUM(AA41:AA44)</f>
        <v>0</v>
      </c>
      <c r="AB45" s="452">
        <f t="shared" ref="AB45" si="57">SUM(AB41:AB44)</f>
        <v>0</v>
      </c>
      <c r="AC45" s="452">
        <f>SUM(AC41:AC44)</f>
        <v>0</v>
      </c>
      <c r="AD45" s="452">
        <f t="shared" ref="AD45" si="58">SUM(AD41:AD44)</f>
        <v>0</v>
      </c>
      <c r="AE45" s="452">
        <f>SUM(AE41:AE44)</f>
        <v>0</v>
      </c>
      <c r="AF45" s="452">
        <f t="shared" ref="AF45" si="59">SUM(AF41:AF44)</f>
        <v>0</v>
      </c>
      <c r="AG45" s="452">
        <f>SUM(AG41:AG44)</f>
        <v>0</v>
      </c>
      <c r="AH45" s="452">
        <f t="shared" ref="AH45" si="60">SUM(AH41:AH44)</f>
        <v>0</v>
      </c>
      <c r="AI45" s="452">
        <f t="shared" si="55"/>
        <v>0</v>
      </c>
      <c r="AJ45" s="452">
        <f t="shared" ref="AJ45" si="61">SUM(AJ41:AJ44)</f>
        <v>0</v>
      </c>
      <c r="AK45" s="452">
        <f t="shared" si="55"/>
        <v>0</v>
      </c>
      <c r="AL45" s="452">
        <f t="shared" ref="AL45" si="62">SUM(AL41:AL44)</f>
        <v>0</v>
      </c>
      <c r="AM45" s="452">
        <f t="shared" si="55"/>
        <v>0</v>
      </c>
      <c r="AN45" s="452">
        <f t="shared" ref="AN45" si="63">SUM(AN41:AN44)</f>
        <v>0</v>
      </c>
      <c r="AO45" s="452">
        <f t="shared" si="22"/>
        <v>74238000</v>
      </c>
      <c r="AP45" s="452">
        <f t="shared" si="23"/>
        <v>97882000</v>
      </c>
    </row>
    <row r="46" spans="1:42" ht="15.75" x14ac:dyDescent="0.2">
      <c r="A46" s="458" t="s">
        <v>18</v>
      </c>
      <c r="B46" s="436" t="s">
        <v>634</v>
      </c>
      <c r="C46" s="436"/>
      <c r="D46" s="435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58" t="s">
        <v>18</v>
      </c>
      <c r="X46" s="436" t="s">
        <v>634</v>
      </c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2">
        <f t="shared" si="22"/>
        <v>0</v>
      </c>
      <c r="AP46" s="442">
        <f t="shared" si="23"/>
        <v>0</v>
      </c>
    </row>
    <row r="47" spans="1:42" ht="20.25" customHeight="1" x14ac:dyDescent="0.2">
      <c r="A47" s="438" t="s">
        <v>635</v>
      </c>
      <c r="B47" s="439" t="s">
        <v>636</v>
      </c>
      <c r="C47" s="439" t="s">
        <v>212</v>
      </c>
      <c r="D47" s="440">
        <v>1</v>
      </c>
      <c r="E47" s="441">
        <v>2256000</v>
      </c>
      <c r="F47" s="569">
        <v>2372782</v>
      </c>
      <c r="G47" s="441">
        <v>518000</v>
      </c>
      <c r="H47" s="569">
        <v>543692</v>
      </c>
      <c r="I47" s="441">
        <v>226000</v>
      </c>
      <c r="J47" s="441">
        <v>226000</v>
      </c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38" t="s">
        <v>635</v>
      </c>
      <c r="X47" s="439" t="s">
        <v>636</v>
      </c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1"/>
      <c r="AO47" s="442">
        <f t="shared" si="22"/>
        <v>3000000</v>
      </c>
      <c r="AP47" s="442">
        <f t="shared" si="23"/>
        <v>3142474</v>
      </c>
    </row>
    <row r="48" spans="1:42" ht="15.75" x14ac:dyDescent="0.2">
      <c r="A48" s="438" t="s">
        <v>637</v>
      </c>
      <c r="B48" s="439" t="s">
        <v>638</v>
      </c>
      <c r="C48" s="439" t="s">
        <v>212</v>
      </c>
      <c r="D48" s="440"/>
      <c r="E48" s="441"/>
      <c r="F48" s="569"/>
      <c r="G48" s="441"/>
      <c r="H48" s="569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38" t="s">
        <v>637</v>
      </c>
      <c r="X48" s="439" t="s">
        <v>638</v>
      </c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42">
        <f t="shared" si="22"/>
        <v>0</v>
      </c>
      <c r="AP48" s="442">
        <f t="shared" si="23"/>
        <v>0</v>
      </c>
    </row>
    <row r="49" spans="1:42" ht="15.75" x14ac:dyDescent="0.2">
      <c r="A49" s="439">
        <v>107051</v>
      </c>
      <c r="B49" s="443" t="s">
        <v>592</v>
      </c>
      <c r="C49" s="443" t="s">
        <v>212</v>
      </c>
      <c r="D49" s="434">
        <v>1</v>
      </c>
      <c r="E49" s="441">
        <v>2226000</v>
      </c>
      <c r="F49" s="569">
        <v>2329524</v>
      </c>
      <c r="G49" s="441">
        <v>518000</v>
      </c>
      <c r="H49" s="569">
        <v>541525</v>
      </c>
      <c r="I49" s="441">
        <v>11658000</v>
      </c>
      <c r="J49" s="441">
        <v>11658000</v>
      </c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39">
        <v>107051</v>
      </c>
      <c r="X49" s="443" t="s">
        <v>592</v>
      </c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2">
        <f t="shared" si="22"/>
        <v>14402000</v>
      </c>
      <c r="AP49" s="442">
        <f t="shared" si="23"/>
        <v>14529049</v>
      </c>
    </row>
    <row r="50" spans="1:42" ht="15.75" x14ac:dyDescent="0.2">
      <c r="A50" s="438" t="s">
        <v>639</v>
      </c>
      <c r="B50" s="439" t="s">
        <v>593</v>
      </c>
      <c r="C50" s="443" t="s">
        <v>212</v>
      </c>
      <c r="D50" s="434"/>
      <c r="E50" s="441"/>
      <c r="F50" s="441"/>
      <c r="G50" s="441"/>
      <c r="H50" s="441"/>
      <c r="I50" s="441">
        <v>550000</v>
      </c>
      <c r="J50" s="569">
        <v>735000</v>
      </c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38" t="s">
        <v>639</v>
      </c>
      <c r="X50" s="439" t="s">
        <v>593</v>
      </c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2">
        <f t="shared" ref="AO50:AO83" si="64">SUM(E50+G50+I50+K50+M50+O50+Q50+S50+U50+Y50+AA50+AC50+AE50+AG50+AH50+AI50+AK50+AM50)</f>
        <v>550000</v>
      </c>
      <c r="AP50" s="442">
        <f>SUM(F50+H50+J50+L50+N50+P50+R50+T50+V50+Z50+AB50+AD50+AF50+AH50+AJ50+AL50+AN50)</f>
        <v>735000</v>
      </c>
    </row>
    <row r="51" spans="1:42" ht="30" x14ac:dyDescent="0.2">
      <c r="A51" s="447">
        <v>107060</v>
      </c>
      <c r="B51" s="443" t="s">
        <v>640</v>
      </c>
      <c r="C51" s="443" t="s">
        <v>212</v>
      </c>
      <c r="D51" s="434"/>
      <c r="E51" s="441"/>
      <c r="F51" s="441"/>
      <c r="G51" s="441"/>
      <c r="H51" s="441"/>
      <c r="I51" s="441"/>
      <c r="J51" s="441"/>
      <c r="K51" s="441">
        <v>8500000</v>
      </c>
      <c r="L51" s="441">
        <v>8500000</v>
      </c>
      <c r="M51" s="441"/>
      <c r="N51" s="441"/>
      <c r="O51" s="441"/>
      <c r="P51" s="441"/>
      <c r="Q51" s="441">
        <v>1000000</v>
      </c>
      <c r="R51" s="441">
        <v>1000000</v>
      </c>
      <c r="S51" s="441"/>
      <c r="T51" s="441"/>
      <c r="U51" s="441"/>
      <c r="V51" s="441"/>
      <c r="W51" s="447">
        <v>107060</v>
      </c>
      <c r="X51" s="443" t="s">
        <v>640</v>
      </c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2">
        <f t="shared" si="64"/>
        <v>9500000</v>
      </c>
      <c r="AP51" s="442">
        <f>SUM(F51+H51+J51+L51+N51+P51+R51+T51+V51+Z51+AB51+AD51+AF51+AH51+AI51+AJ51+AL51+AN51)</f>
        <v>9500000</v>
      </c>
    </row>
    <row r="52" spans="1:42" ht="15.75" x14ac:dyDescent="0.2">
      <c r="A52" s="462"/>
      <c r="B52" s="457" t="s">
        <v>598</v>
      </c>
      <c r="C52" s="457"/>
      <c r="D52" s="452">
        <f t="shared" ref="D52:V52" si="65">SUM(D47:D51)</f>
        <v>2</v>
      </c>
      <c r="E52" s="452">
        <f t="shared" si="65"/>
        <v>4482000</v>
      </c>
      <c r="F52" s="452">
        <f t="shared" si="65"/>
        <v>4702306</v>
      </c>
      <c r="G52" s="452">
        <f t="shared" si="65"/>
        <v>1036000</v>
      </c>
      <c r="H52" s="452">
        <f t="shared" si="65"/>
        <v>1085217</v>
      </c>
      <c r="I52" s="452">
        <f t="shared" si="65"/>
        <v>12434000</v>
      </c>
      <c r="J52" s="452">
        <f t="shared" si="65"/>
        <v>12619000</v>
      </c>
      <c r="K52" s="452">
        <f t="shared" si="65"/>
        <v>8500000</v>
      </c>
      <c r="L52" s="452">
        <f t="shared" si="65"/>
        <v>8500000</v>
      </c>
      <c r="M52" s="452">
        <f t="shared" si="65"/>
        <v>0</v>
      </c>
      <c r="N52" s="452">
        <f t="shared" si="65"/>
        <v>0</v>
      </c>
      <c r="O52" s="452">
        <f t="shared" si="65"/>
        <v>0</v>
      </c>
      <c r="P52" s="452">
        <f t="shared" si="65"/>
        <v>0</v>
      </c>
      <c r="Q52" s="452">
        <f t="shared" si="65"/>
        <v>1000000</v>
      </c>
      <c r="R52" s="452">
        <f t="shared" si="65"/>
        <v>1000000</v>
      </c>
      <c r="S52" s="452">
        <f t="shared" si="65"/>
        <v>0</v>
      </c>
      <c r="T52" s="452">
        <f t="shared" si="65"/>
        <v>0</v>
      </c>
      <c r="U52" s="452">
        <f t="shared" si="65"/>
        <v>0</v>
      </c>
      <c r="V52" s="452">
        <f t="shared" si="65"/>
        <v>0</v>
      </c>
      <c r="W52" s="462"/>
      <c r="X52" s="457" t="s">
        <v>598</v>
      </c>
      <c r="Y52" s="452">
        <f t="shared" ref="Y52:AM52" si="66">SUM(Y47:Y51)</f>
        <v>0</v>
      </c>
      <c r="Z52" s="452">
        <f t="shared" ref="Z52" si="67">SUM(Z47:Z51)</f>
        <v>0</v>
      </c>
      <c r="AA52" s="452">
        <f t="shared" si="66"/>
        <v>0</v>
      </c>
      <c r="AB52" s="452">
        <f t="shared" ref="AB52" si="68">SUM(AB47:AB51)</f>
        <v>0</v>
      </c>
      <c r="AC52" s="452">
        <f t="shared" si="66"/>
        <v>0</v>
      </c>
      <c r="AD52" s="452">
        <f t="shared" ref="AD52" si="69">SUM(AD47:AD51)</f>
        <v>0</v>
      </c>
      <c r="AE52" s="452">
        <f t="shared" si="66"/>
        <v>0</v>
      </c>
      <c r="AF52" s="452">
        <f t="shared" ref="AF52" si="70">SUM(AF47:AF51)</f>
        <v>0</v>
      </c>
      <c r="AG52" s="452">
        <f t="shared" si="66"/>
        <v>0</v>
      </c>
      <c r="AH52" s="452">
        <f t="shared" ref="AH52" si="71">SUM(AH47:AH51)</f>
        <v>0</v>
      </c>
      <c r="AI52" s="452">
        <f t="shared" si="66"/>
        <v>0</v>
      </c>
      <c r="AJ52" s="452">
        <f t="shared" ref="AJ52" si="72">SUM(AJ47:AJ51)</f>
        <v>0</v>
      </c>
      <c r="AK52" s="452">
        <f t="shared" si="66"/>
        <v>0</v>
      </c>
      <c r="AL52" s="452">
        <f t="shared" ref="AL52" si="73">SUM(AL47:AL51)</f>
        <v>0</v>
      </c>
      <c r="AM52" s="452">
        <f t="shared" si="66"/>
        <v>0</v>
      </c>
      <c r="AN52" s="452">
        <f t="shared" ref="AN52" si="74">SUM(AN47:AN51)</f>
        <v>0</v>
      </c>
      <c r="AO52" s="452">
        <f t="shared" si="64"/>
        <v>27452000</v>
      </c>
      <c r="AP52" s="452">
        <f>SUM(F52+H52+J52+L52+N52+P52+R52+T52+V52+Z52+AB52+AD52+AF52+AH52+AI52+AJ52+AL52+AN52)</f>
        <v>27906523</v>
      </c>
    </row>
    <row r="53" spans="1:42" ht="15.75" x14ac:dyDescent="0.2">
      <c r="A53" s="438" t="s">
        <v>641</v>
      </c>
      <c r="B53" s="439" t="s">
        <v>642</v>
      </c>
      <c r="C53" s="463"/>
      <c r="D53" s="464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38" t="s">
        <v>641</v>
      </c>
      <c r="X53" s="439" t="s">
        <v>642</v>
      </c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42">
        <f t="shared" si="64"/>
        <v>0</v>
      </c>
      <c r="AP53" s="442">
        <f>SUM(F53+H53+J53+L53+N53+P53+R53+T53+V53+Z53+AB53+AD53+AF53+AH53+AI53+AJ53+AL53+AN53)</f>
        <v>0</v>
      </c>
    </row>
    <row r="54" spans="1:42" ht="15.75" x14ac:dyDescent="0.2">
      <c r="A54" s="466" t="s">
        <v>676</v>
      </c>
      <c r="B54" s="447" t="s">
        <v>680</v>
      </c>
      <c r="C54" s="463"/>
      <c r="D54" s="464"/>
      <c r="E54" s="465"/>
      <c r="F54" s="465"/>
      <c r="G54" s="465"/>
      <c r="H54" s="465"/>
      <c r="I54" s="473">
        <v>2200000</v>
      </c>
      <c r="J54" s="473">
        <v>2200000</v>
      </c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6" t="s">
        <v>676</v>
      </c>
      <c r="X54" s="447" t="s">
        <v>680</v>
      </c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>
        <v>10000000</v>
      </c>
      <c r="AJ54" s="465">
        <v>10000000</v>
      </c>
      <c r="AK54" s="465"/>
      <c r="AL54" s="465"/>
      <c r="AM54" s="465"/>
      <c r="AN54" s="572">
        <v>140000000</v>
      </c>
      <c r="AO54" s="442">
        <f t="shared" si="64"/>
        <v>12200000</v>
      </c>
      <c r="AP54" s="442">
        <f>SUM(F54+H54+J54+L54+N54+P54+R54+T54+V54+Z54+AB54+AD54+AF54+AH54+AJ54+AL54+AN54)</f>
        <v>152200000</v>
      </c>
    </row>
    <row r="55" spans="1:42" ht="15.75" customHeight="1" x14ac:dyDescent="0.2">
      <c r="A55" s="644" t="s">
        <v>643</v>
      </c>
      <c r="B55" s="644"/>
      <c r="C55" s="467"/>
      <c r="D55" s="468">
        <f>SUM(D12,D19,D24,D32,D39,D45,D52,D53)</f>
        <v>48</v>
      </c>
      <c r="E55" s="468">
        <f t="shared" ref="E55:V55" si="75">SUM(E12,E19,E24,E32,E39,E45,E52,E53+E54)</f>
        <v>55513780</v>
      </c>
      <c r="F55" s="468">
        <f t="shared" si="75"/>
        <v>83779134</v>
      </c>
      <c r="G55" s="468">
        <f t="shared" si="75"/>
        <v>12809692</v>
      </c>
      <c r="H55" s="468">
        <f t="shared" si="75"/>
        <v>15960808</v>
      </c>
      <c r="I55" s="468">
        <f t="shared" si="75"/>
        <v>318993811</v>
      </c>
      <c r="J55" s="468">
        <f t="shared" si="75"/>
        <v>327555177</v>
      </c>
      <c r="K55" s="468">
        <f t="shared" si="75"/>
        <v>8500000</v>
      </c>
      <c r="L55" s="468">
        <f t="shared" si="75"/>
        <v>8500000</v>
      </c>
      <c r="M55" s="468">
        <f t="shared" si="75"/>
        <v>0</v>
      </c>
      <c r="N55" s="468">
        <f t="shared" si="75"/>
        <v>262024</v>
      </c>
      <c r="O55" s="468">
        <f t="shared" si="75"/>
        <v>26794000</v>
      </c>
      <c r="P55" s="468">
        <f t="shared" si="75"/>
        <v>31375696</v>
      </c>
      <c r="Q55" s="468">
        <f t="shared" si="75"/>
        <v>1000000</v>
      </c>
      <c r="R55" s="468">
        <f t="shared" si="75"/>
        <v>1000000</v>
      </c>
      <c r="S55" s="468">
        <f t="shared" si="75"/>
        <v>60000000</v>
      </c>
      <c r="T55" s="468">
        <f t="shared" si="75"/>
        <v>79914000</v>
      </c>
      <c r="U55" s="468">
        <f t="shared" si="75"/>
        <v>204110000</v>
      </c>
      <c r="V55" s="468">
        <f t="shared" si="75"/>
        <v>188239236</v>
      </c>
      <c r="W55" s="644" t="s">
        <v>643</v>
      </c>
      <c r="X55" s="644"/>
      <c r="Y55" s="468">
        <f t="shared" ref="Y55:AM55" si="76">SUM(Y12,Y19,Y24,Y32,Y39,Y45,Y52,Y53+Y54)</f>
        <v>64337985</v>
      </c>
      <c r="Z55" s="468">
        <f t="shared" ref="Z55" si="77">SUM(Z12,Z19,Z24,Z32,Z39,Z45,Z52,Z53+Z54)</f>
        <v>72026653</v>
      </c>
      <c r="AA55" s="468">
        <f t="shared" si="76"/>
        <v>42494750</v>
      </c>
      <c r="AB55" s="468">
        <f t="shared" ref="AB55" si="78">SUM(AB12,AB19,AB24,AB32,AB39,AB45,AB52,AB53+AB54)</f>
        <v>52061768</v>
      </c>
      <c r="AC55" s="468">
        <f t="shared" si="76"/>
        <v>0</v>
      </c>
      <c r="AD55" s="468">
        <f t="shared" ref="AD55" si="79">SUM(AD12,AD19,AD24,AD32,AD39,AD45,AD52,AD53+AD54)</f>
        <v>0</v>
      </c>
      <c r="AE55" s="468">
        <f t="shared" si="76"/>
        <v>1000000</v>
      </c>
      <c r="AF55" s="468">
        <f t="shared" ref="AF55" si="80">SUM(AF12,AF19,AF24,AF32,AF39,AF45,AF52,AF53+AF54)</f>
        <v>1000000</v>
      </c>
      <c r="AG55" s="468">
        <f t="shared" si="76"/>
        <v>2905000</v>
      </c>
      <c r="AH55" s="468">
        <f t="shared" ref="AH55" si="81">SUM(AH12,AH19,AH24,AH32,AH39,AH45,AH52,AH53+AH54)</f>
        <v>2905000</v>
      </c>
      <c r="AI55" s="468">
        <f t="shared" si="76"/>
        <v>10000000</v>
      </c>
      <c r="AJ55" s="468">
        <f t="shared" ref="AJ55" si="82">SUM(AJ12,AJ19,AJ24,AJ32,AJ39,AJ45,AJ52,AJ53+AJ54)</f>
        <v>10000000</v>
      </c>
      <c r="AK55" s="468">
        <f t="shared" si="76"/>
        <v>12597768</v>
      </c>
      <c r="AL55" s="468">
        <f t="shared" ref="AL55" si="83">SUM(AL12,AL19,AL24,AL32,AL39,AL45,AL52,AL53+AL54)</f>
        <v>12597768</v>
      </c>
      <c r="AM55" s="468">
        <f t="shared" si="76"/>
        <v>0</v>
      </c>
      <c r="AN55" s="468">
        <f t="shared" ref="AN55" si="84">SUM(AN12,AN19,AN24,AN32,AN39,AN45,AN52,AN53+AN54)</f>
        <v>140000000</v>
      </c>
      <c r="AO55" s="468">
        <f t="shared" si="64"/>
        <v>823961786</v>
      </c>
      <c r="AP55" s="468">
        <f>SUM(F55+H55+J55+L55+N55+P55+R55+T55+V55+Z55+AB55+AD55+AF55+AH55+AJ55+AL55+AN55)</f>
        <v>1027177264</v>
      </c>
    </row>
    <row r="56" spans="1:42" ht="15.75" x14ac:dyDescent="0.2">
      <c r="A56" s="469"/>
      <c r="B56" s="430" t="s">
        <v>644</v>
      </c>
      <c r="C56" s="430"/>
      <c r="D56" s="470"/>
      <c r="E56" s="442"/>
      <c r="F56" s="442"/>
      <c r="G56" s="442"/>
      <c r="H56" s="442"/>
      <c r="I56" s="442"/>
      <c r="J56" s="442"/>
      <c r="K56" s="441"/>
      <c r="L56" s="442"/>
      <c r="M56" s="441"/>
      <c r="N56" s="442"/>
      <c r="O56" s="442"/>
      <c r="P56" s="442"/>
      <c r="Q56" s="442"/>
      <c r="R56" s="442"/>
      <c r="S56" s="442"/>
      <c r="T56" s="442"/>
      <c r="U56" s="442"/>
      <c r="V56" s="442"/>
      <c r="W56" s="469"/>
      <c r="X56" s="430" t="s">
        <v>644</v>
      </c>
      <c r="Y56" s="442"/>
      <c r="Z56" s="442"/>
      <c r="AA56" s="442"/>
      <c r="AB56" s="442"/>
      <c r="AC56" s="442"/>
      <c r="AD56" s="442"/>
      <c r="AE56" s="442"/>
      <c r="AF56" s="442"/>
      <c r="AG56" s="442"/>
      <c r="AH56" s="442"/>
      <c r="AI56" s="442"/>
      <c r="AJ56" s="442"/>
      <c r="AK56" s="442"/>
      <c r="AL56" s="442"/>
      <c r="AM56" s="442"/>
      <c r="AN56" s="442"/>
      <c r="AO56" s="442">
        <f t="shared" si="64"/>
        <v>0</v>
      </c>
      <c r="AP56" s="442">
        <f t="shared" ref="AP56:AP82" si="85">SUM(F56+H56+J56+L56+N56+P56+R56+T56+V56+Z56+AB56+AD56+AF56+AH56+AI56+AJ56+AL56+AN56)</f>
        <v>0</v>
      </c>
    </row>
    <row r="57" spans="1:42" ht="15.75" x14ac:dyDescent="0.2">
      <c r="A57" s="469"/>
      <c r="B57" s="471" t="s">
        <v>603</v>
      </c>
      <c r="C57" s="471"/>
      <c r="D57" s="472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69"/>
      <c r="X57" s="471" t="s">
        <v>603</v>
      </c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J57" s="441"/>
      <c r="AK57" s="441"/>
      <c r="AL57" s="441"/>
      <c r="AM57" s="441"/>
      <c r="AN57" s="441"/>
      <c r="AO57" s="442">
        <f t="shared" si="64"/>
        <v>0</v>
      </c>
      <c r="AP57" s="442">
        <f t="shared" si="85"/>
        <v>0</v>
      </c>
    </row>
    <row r="58" spans="1:42" ht="24.75" customHeight="1" x14ac:dyDescent="0.2">
      <c r="A58" s="438" t="s">
        <v>509</v>
      </c>
      <c r="B58" s="439" t="s">
        <v>510</v>
      </c>
      <c r="C58" s="439" t="s">
        <v>212</v>
      </c>
      <c r="D58" s="440">
        <v>21.3</v>
      </c>
      <c r="E58" s="441">
        <v>81830500</v>
      </c>
      <c r="F58" s="569">
        <v>82310871</v>
      </c>
      <c r="G58" s="441">
        <v>19185116</v>
      </c>
      <c r="H58" s="569">
        <v>19290798</v>
      </c>
      <c r="I58" s="441">
        <v>21131000</v>
      </c>
      <c r="J58" s="569">
        <v>21739854</v>
      </c>
      <c r="K58" s="441"/>
      <c r="L58" s="441"/>
      <c r="M58" s="441"/>
      <c r="N58" s="441"/>
      <c r="O58" s="441">
        <v>1200000</v>
      </c>
      <c r="P58" s="441">
        <v>1200000</v>
      </c>
      <c r="Q58" s="441"/>
      <c r="R58" s="441"/>
      <c r="S58" s="441"/>
      <c r="T58" s="441"/>
      <c r="U58" s="441"/>
      <c r="V58" s="441"/>
      <c r="W58" s="438" t="s">
        <v>509</v>
      </c>
      <c r="X58" s="439" t="s">
        <v>510</v>
      </c>
      <c r="Y58" s="441">
        <v>1270000</v>
      </c>
      <c r="Z58" s="441">
        <v>3270000</v>
      </c>
      <c r="AA58" s="441"/>
      <c r="AB58" s="441"/>
      <c r="AC58" s="441"/>
      <c r="AD58" s="441"/>
      <c r="AE58" s="441"/>
      <c r="AF58" s="441"/>
      <c r="AG58" s="441"/>
      <c r="AH58" s="441"/>
      <c r="AI58" s="441"/>
      <c r="AJ58" s="441"/>
      <c r="AK58" s="441"/>
      <c r="AL58" s="441"/>
      <c r="AM58" s="441"/>
      <c r="AN58" s="441"/>
      <c r="AO58" s="442">
        <f t="shared" si="64"/>
        <v>124616616</v>
      </c>
      <c r="AP58" s="442">
        <f t="shared" si="85"/>
        <v>127811523</v>
      </c>
    </row>
    <row r="59" spans="1:42" ht="25.5" customHeight="1" x14ac:dyDescent="0.2">
      <c r="A59" s="438" t="s">
        <v>509</v>
      </c>
      <c r="B59" s="439" t="s">
        <v>645</v>
      </c>
      <c r="C59" s="439" t="s">
        <v>625</v>
      </c>
      <c r="D59" s="440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38" t="s">
        <v>509</v>
      </c>
      <c r="X59" s="439" t="s">
        <v>645</v>
      </c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1"/>
      <c r="AK59" s="441"/>
      <c r="AL59" s="441"/>
      <c r="AM59" s="441"/>
      <c r="AN59" s="441"/>
      <c r="AO59" s="442">
        <f t="shared" si="64"/>
        <v>0</v>
      </c>
      <c r="AP59" s="442">
        <f t="shared" si="85"/>
        <v>0</v>
      </c>
    </row>
    <row r="60" spans="1:42" ht="15.75" x14ac:dyDescent="0.2">
      <c r="A60" s="438" t="s">
        <v>771</v>
      </c>
      <c r="B60" s="439" t="s">
        <v>772</v>
      </c>
      <c r="C60" s="439" t="s">
        <v>212</v>
      </c>
      <c r="D60" s="440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38" t="s">
        <v>771</v>
      </c>
      <c r="X60" s="439" t="s">
        <v>772</v>
      </c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2">
        <f t="shared" si="64"/>
        <v>0</v>
      </c>
      <c r="AP60" s="442">
        <f t="shared" si="85"/>
        <v>0</v>
      </c>
    </row>
    <row r="61" spans="1:42" ht="15.75" x14ac:dyDescent="0.2">
      <c r="A61" s="438" t="s">
        <v>517</v>
      </c>
      <c r="B61" s="447" t="s">
        <v>518</v>
      </c>
      <c r="C61" s="439"/>
      <c r="D61" s="440"/>
      <c r="E61" s="441"/>
      <c r="F61" s="441"/>
      <c r="G61" s="441"/>
      <c r="H61" s="441"/>
      <c r="I61" s="441"/>
      <c r="J61" s="441"/>
      <c r="K61" s="441"/>
      <c r="L61" s="441"/>
      <c r="M61" s="441"/>
      <c r="N61" s="569">
        <v>2000000</v>
      </c>
      <c r="O61" s="441"/>
      <c r="P61" s="441"/>
      <c r="Q61" s="441"/>
      <c r="R61" s="441"/>
      <c r="S61" s="441"/>
      <c r="T61" s="441"/>
      <c r="U61" s="441"/>
      <c r="V61" s="441"/>
      <c r="W61" s="438" t="s">
        <v>517</v>
      </c>
      <c r="X61" s="447" t="s">
        <v>518</v>
      </c>
      <c r="Y61" s="441"/>
      <c r="Z61" s="441"/>
      <c r="AA61" s="441"/>
      <c r="AB61" s="441"/>
      <c r="AC61" s="441"/>
      <c r="AD61" s="441"/>
      <c r="AE61" s="441"/>
      <c r="AF61" s="441"/>
      <c r="AG61" s="441"/>
      <c r="AH61" s="441"/>
      <c r="AI61" s="441"/>
      <c r="AJ61" s="441"/>
      <c r="AK61" s="441"/>
      <c r="AL61" s="441"/>
      <c r="AM61" s="441"/>
      <c r="AN61" s="441"/>
      <c r="AO61" s="442">
        <f t="shared" si="64"/>
        <v>0</v>
      </c>
      <c r="AP61" s="442">
        <f t="shared" si="85"/>
        <v>2000000</v>
      </c>
    </row>
    <row r="62" spans="1:42" ht="15.75" customHeight="1" x14ac:dyDescent="0.2">
      <c r="A62" s="644" t="s">
        <v>646</v>
      </c>
      <c r="B62" s="644"/>
      <c r="C62" s="467"/>
      <c r="D62" s="468">
        <f t="shared" ref="D62:V62" si="86">SUM(D58:D61)</f>
        <v>21.3</v>
      </c>
      <c r="E62" s="468">
        <f t="shared" si="86"/>
        <v>81830500</v>
      </c>
      <c r="F62" s="468">
        <f t="shared" si="86"/>
        <v>82310871</v>
      </c>
      <c r="G62" s="468">
        <f t="shared" si="86"/>
        <v>19185116</v>
      </c>
      <c r="H62" s="468">
        <f t="shared" si="86"/>
        <v>19290798</v>
      </c>
      <c r="I62" s="468">
        <f t="shared" si="86"/>
        <v>21131000</v>
      </c>
      <c r="J62" s="468">
        <f t="shared" si="86"/>
        <v>21739854</v>
      </c>
      <c r="K62" s="468">
        <f t="shared" si="86"/>
        <v>0</v>
      </c>
      <c r="L62" s="468">
        <f t="shared" si="86"/>
        <v>0</v>
      </c>
      <c r="M62" s="468">
        <f t="shared" si="86"/>
        <v>0</v>
      </c>
      <c r="N62" s="468">
        <f t="shared" si="86"/>
        <v>2000000</v>
      </c>
      <c r="O62" s="468">
        <f t="shared" si="86"/>
        <v>1200000</v>
      </c>
      <c r="P62" s="468">
        <f t="shared" si="86"/>
        <v>1200000</v>
      </c>
      <c r="Q62" s="468">
        <f t="shared" si="86"/>
        <v>0</v>
      </c>
      <c r="R62" s="468">
        <f t="shared" si="86"/>
        <v>0</v>
      </c>
      <c r="S62" s="468">
        <f t="shared" si="86"/>
        <v>0</v>
      </c>
      <c r="T62" s="468">
        <f t="shared" si="86"/>
        <v>0</v>
      </c>
      <c r="U62" s="468">
        <f t="shared" si="86"/>
        <v>0</v>
      </c>
      <c r="V62" s="468">
        <f t="shared" si="86"/>
        <v>0</v>
      </c>
      <c r="W62" s="644" t="s">
        <v>646</v>
      </c>
      <c r="X62" s="644"/>
      <c r="Y62" s="468">
        <f t="shared" ref="Y62:AM62" si="87">SUM(Y58:Y61)</f>
        <v>1270000</v>
      </c>
      <c r="Z62" s="468">
        <f t="shared" ref="Z62" si="88">SUM(Z58:Z61)</f>
        <v>3270000</v>
      </c>
      <c r="AA62" s="468">
        <f t="shared" si="87"/>
        <v>0</v>
      </c>
      <c r="AB62" s="468">
        <f t="shared" ref="AB62" si="89">SUM(AB58:AB61)</f>
        <v>0</v>
      </c>
      <c r="AC62" s="468">
        <f t="shared" si="87"/>
        <v>0</v>
      </c>
      <c r="AD62" s="468">
        <f t="shared" ref="AD62" si="90">SUM(AD58:AD61)</f>
        <v>0</v>
      </c>
      <c r="AE62" s="468">
        <f t="shared" si="87"/>
        <v>0</v>
      </c>
      <c r="AF62" s="468">
        <f t="shared" ref="AF62" si="91">SUM(AF58:AF61)</f>
        <v>0</v>
      </c>
      <c r="AG62" s="468">
        <f t="shared" si="87"/>
        <v>0</v>
      </c>
      <c r="AH62" s="468">
        <f t="shared" ref="AH62" si="92">SUM(AH58:AH61)</f>
        <v>0</v>
      </c>
      <c r="AI62" s="468">
        <f t="shared" si="87"/>
        <v>0</v>
      </c>
      <c r="AJ62" s="468">
        <f t="shared" ref="AJ62" si="93">SUM(AJ58:AJ61)</f>
        <v>0</v>
      </c>
      <c r="AK62" s="468">
        <f t="shared" si="87"/>
        <v>0</v>
      </c>
      <c r="AL62" s="468">
        <f t="shared" ref="AL62" si="94">SUM(AL58:AL61)</f>
        <v>0</v>
      </c>
      <c r="AM62" s="468">
        <f t="shared" si="87"/>
        <v>0</v>
      </c>
      <c r="AN62" s="468">
        <f t="shared" ref="AN62" si="95">SUM(AN58:AN61)</f>
        <v>0</v>
      </c>
      <c r="AO62" s="468">
        <f t="shared" si="64"/>
        <v>124616616</v>
      </c>
      <c r="AP62" s="468">
        <f t="shared" si="85"/>
        <v>129811523</v>
      </c>
    </row>
    <row r="63" spans="1:42" ht="15.75" x14ac:dyDescent="0.2">
      <c r="A63" s="469"/>
      <c r="B63" s="430" t="s">
        <v>619</v>
      </c>
      <c r="C63" s="430"/>
      <c r="D63" s="431"/>
      <c r="E63" s="470"/>
      <c r="F63" s="442"/>
      <c r="G63" s="465"/>
      <c r="H63" s="442"/>
      <c r="I63" s="465"/>
      <c r="J63" s="442"/>
      <c r="K63" s="465"/>
      <c r="L63" s="442"/>
      <c r="M63" s="465"/>
      <c r="N63" s="442"/>
      <c r="O63" s="442"/>
      <c r="P63" s="442"/>
      <c r="Q63" s="442"/>
      <c r="R63" s="442"/>
      <c r="S63" s="442"/>
      <c r="T63" s="442"/>
      <c r="U63" s="442"/>
      <c r="V63" s="442"/>
      <c r="W63" s="469"/>
      <c r="X63" s="430" t="s">
        <v>619</v>
      </c>
      <c r="Y63" s="442"/>
      <c r="Z63" s="442"/>
      <c r="AA63" s="442"/>
      <c r="AB63" s="442"/>
      <c r="AC63" s="470"/>
      <c r="AD63" s="442"/>
      <c r="AE63" s="442"/>
      <c r="AF63" s="442"/>
      <c r="AG63" s="442"/>
      <c r="AH63" s="442"/>
      <c r="AI63" s="442"/>
      <c r="AJ63" s="442"/>
      <c r="AK63" s="442"/>
      <c r="AL63" s="442"/>
      <c r="AM63" s="442"/>
      <c r="AN63" s="442"/>
      <c r="AO63" s="442">
        <f t="shared" si="64"/>
        <v>0</v>
      </c>
      <c r="AP63" s="442">
        <f t="shared" si="85"/>
        <v>0</v>
      </c>
    </row>
    <row r="64" spans="1:42" ht="15.75" x14ac:dyDescent="0.2">
      <c r="A64" s="438" t="s">
        <v>513</v>
      </c>
      <c r="B64" s="444" t="s">
        <v>514</v>
      </c>
      <c r="C64" s="439" t="s">
        <v>212</v>
      </c>
      <c r="D64" s="440"/>
      <c r="E64" s="473"/>
      <c r="F64" s="442"/>
      <c r="G64" s="473"/>
      <c r="H64" s="442"/>
      <c r="I64" s="473">
        <v>2388000</v>
      </c>
      <c r="J64" s="473">
        <v>2388000</v>
      </c>
      <c r="K64" s="473"/>
      <c r="L64" s="442"/>
      <c r="M64" s="473"/>
      <c r="N64" s="442"/>
      <c r="O64" s="441"/>
      <c r="P64" s="442"/>
      <c r="Q64" s="441"/>
      <c r="R64" s="442"/>
      <c r="S64" s="441"/>
      <c r="T64" s="442"/>
      <c r="U64" s="441"/>
      <c r="V64" s="442"/>
      <c r="W64" s="438" t="s">
        <v>513</v>
      </c>
      <c r="X64" s="444" t="s">
        <v>514</v>
      </c>
      <c r="Y64" s="441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42">
        <f t="shared" si="64"/>
        <v>2388000</v>
      </c>
      <c r="AP64" s="442">
        <f t="shared" si="85"/>
        <v>2388000</v>
      </c>
    </row>
    <row r="65" spans="1:42" ht="15.75" x14ac:dyDescent="0.2">
      <c r="A65" s="438" t="s">
        <v>606</v>
      </c>
      <c r="B65" s="439" t="s">
        <v>607</v>
      </c>
      <c r="C65" s="439" t="s">
        <v>212</v>
      </c>
      <c r="D65" s="440"/>
      <c r="E65" s="441">
        <v>5854027</v>
      </c>
      <c r="F65" s="441">
        <v>5854027</v>
      </c>
      <c r="G65" s="441">
        <v>1342513</v>
      </c>
      <c r="H65" s="441">
        <v>1342513</v>
      </c>
      <c r="I65" s="441">
        <v>23541988</v>
      </c>
      <c r="J65" s="441">
        <v>23541988</v>
      </c>
      <c r="K65" s="441"/>
      <c r="L65" s="442"/>
      <c r="M65" s="441"/>
      <c r="N65" s="442"/>
      <c r="O65" s="441"/>
      <c r="P65" s="442"/>
      <c r="Q65" s="441"/>
      <c r="R65" s="442"/>
      <c r="S65" s="441"/>
      <c r="T65" s="442"/>
      <c r="U65" s="441"/>
      <c r="V65" s="442"/>
      <c r="W65" s="438" t="s">
        <v>606</v>
      </c>
      <c r="X65" s="439" t="s">
        <v>607</v>
      </c>
      <c r="Y65" s="441">
        <v>2000000</v>
      </c>
      <c r="Z65" s="441">
        <v>2000000</v>
      </c>
      <c r="AA65" s="442"/>
      <c r="AB65" s="442"/>
      <c r="AC65" s="442"/>
      <c r="AD65" s="442"/>
      <c r="AE65" s="442"/>
      <c r="AF65" s="442"/>
      <c r="AG65" s="442"/>
      <c r="AH65" s="442"/>
      <c r="AI65" s="442"/>
      <c r="AJ65" s="442"/>
      <c r="AK65" s="442"/>
      <c r="AL65" s="442"/>
      <c r="AM65" s="442"/>
      <c r="AN65" s="442"/>
      <c r="AO65" s="442">
        <f t="shared" si="64"/>
        <v>32738528</v>
      </c>
      <c r="AP65" s="442">
        <f t="shared" si="85"/>
        <v>32738528</v>
      </c>
    </row>
    <row r="66" spans="1:42" ht="15.75" x14ac:dyDescent="0.2">
      <c r="A66" s="438" t="s">
        <v>517</v>
      </c>
      <c r="B66" s="439" t="s">
        <v>518</v>
      </c>
      <c r="C66" s="443" t="s">
        <v>212</v>
      </c>
      <c r="D66" s="434"/>
      <c r="E66" s="473"/>
      <c r="F66" s="441"/>
      <c r="G66" s="473"/>
      <c r="H66" s="441"/>
      <c r="I66" s="473"/>
      <c r="J66" s="473"/>
      <c r="K66" s="473"/>
      <c r="L66" s="442"/>
      <c r="M66" s="473"/>
      <c r="N66" s="569">
        <v>4019522</v>
      </c>
      <c r="O66" s="441"/>
      <c r="P66" s="442"/>
      <c r="Q66" s="441"/>
      <c r="R66" s="442"/>
      <c r="S66" s="441"/>
      <c r="T66" s="442"/>
      <c r="U66" s="441"/>
      <c r="V66" s="442"/>
      <c r="W66" s="438" t="s">
        <v>517</v>
      </c>
      <c r="X66" s="439" t="s">
        <v>518</v>
      </c>
      <c r="Y66" s="441"/>
      <c r="Z66" s="441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>
        <f t="shared" si="64"/>
        <v>0</v>
      </c>
      <c r="AP66" s="442">
        <f t="shared" si="85"/>
        <v>4019522</v>
      </c>
    </row>
    <row r="67" spans="1:42" ht="15.75" x14ac:dyDescent="0.2">
      <c r="A67" s="438" t="s">
        <v>610</v>
      </c>
      <c r="B67" s="439" t="s">
        <v>647</v>
      </c>
      <c r="C67" s="439" t="s">
        <v>212</v>
      </c>
      <c r="D67" s="440"/>
      <c r="E67" s="473"/>
      <c r="F67" s="441"/>
      <c r="G67" s="473"/>
      <c r="H67" s="441"/>
      <c r="I67" s="473"/>
      <c r="J67" s="473"/>
      <c r="K67" s="473"/>
      <c r="L67" s="442"/>
      <c r="M67" s="473"/>
      <c r="N67" s="442"/>
      <c r="O67" s="441"/>
      <c r="P67" s="442"/>
      <c r="Q67" s="441"/>
      <c r="R67" s="442"/>
      <c r="S67" s="441"/>
      <c r="T67" s="442"/>
      <c r="U67" s="441"/>
      <c r="V67" s="442"/>
      <c r="W67" s="438" t="s">
        <v>610</v>
      </c>
      <c r="X67" s="439" t="s">
        <v>647</v>
      </c>
      <c r="Y67" s="441"/>
      <c r="Z67" s="441"/>
      <c r="AA67" s="442"/>
      <c r="AB67" s="442"/>
      <c r="AC67" s="442"/>
      <c r="AD67" s="442"/>
      <c r="AE67" s="442"/>
      <c r="AF67" s="442"/>
      <c r="AG67" s="442"/>
      <c r="AH67" s="442"/>
      <c r="AI67" s="442"/>
      <c r="AJ67" s="442"/>
      <c r="AK67" s="442"/>
      <c r="AL67" s="442"/>
      <c r="AM67" s="442"/>
      <c r="AN67" s="442"/>
      <c r="AO67" s="442">
        <f t="shared" si="64"/>
        <v>0</v>
      </c>
      <c r="AP67" s="442">
        <f t="shared" si="85"/>
        <v>0</v>
      </c>
    </row>
    <row r="68" spans="1:42" ht="15.75" x14ac:dyDescent="0.2">
      <c r="A68" s="438" t="s">
        <v>578</v>
      </c>
      <c r="B68" s="439" t="s">
        <v>613</v>
      </c>
      <c r="C68" s="439" t="s">
        <v>212</v>
      </c>
      <c r="D68" s="440">
        <v>11</v>
      </c>
      <c r="E68" s="473">
        <v>37964427</v>
      </c>
      <c r="F68" s="569">
        <v>38613915</v>
      </c>
      <c r="G68" s="473">
        <v>10193697</v>
      </c>
      <c r="H68" s="569">
        <v>10336580</v>
      </c>
      <c r="I68" s="473">
        <v>571500</v>
      </c>
      <c r="J68" s="473">
        <v>571500</v>
      </c>
      <c r="K68" s="473"/>
      <c r="L68" s="442"/>
      <c r="M68" s="473"/>
      <c r="N68" s="442"/>
      <c r="O68" s="441"/>
      <c r="P68" s="442"/>
      <c r="Q68" s="441"/>
      <c r="R68" s="442"/>
      <c r="S68" s="441"/>
      <c r="T68" s="442"/>
      <c r="U68" s="441"/>
      <c r="V68" s="442"/>
      <c r="W68" s="438" t="s">
        <v>578</v>
      </c>
      <c r="X68" s="439" t="s">
        <v>613</v>
      </c>
      <c r="Y68" s="441"/>
      <c r="Z68" s="441"/>
      <c r="AA68" s="442"/>
      <c r="AB68" s="442"/>
      <c r="AC68" s="442"/>
      <c r="AD68" s="442"/>
      <c r="AE68" s="442"/>
      <c r="AF68" s="442"/>
      <c r="AG68" s="442"/>
      <c r="AH68" s="442"/>
      <c r="AI68" s="442"/>
      <c r="AJ68" s="442"/>
      <c r="AK68" s="442"/>
      <c r="AL68" s="442"/>
      <c r="AM68" s="442"/>
      <c r="AN68" s="442"/>
      <c r="AO68" s="442">
        <f t="shared" si="64"/>
        <v>48729624</v>
      </c>
      <c r="AP68" s="442">
        <f t="shared" si="85"/>
        <v>49521995</v>
      </c>
    </row>
    <row r="69" spans="1:42" ht="15.75" x14ac:dyDescent="0.2">
      <c r="A69" s="438" t="s">
        <v>580</v>
      </c>
      <c r="B69" s="439" t="s">
        <v>614</v>
      </c>
      <c r="C69" s="439" t="s">
        <v>212</v>
      </c>
      <c r="D69" s="440">
        <v>3</v>
      </c>
      <c r="E69" s="473">
        <v>5765527</v>
      </c>
      <c r="F69" s="473">
        <v>5765527</v>
      </c>
      <c r="G69" s="473">
        <v>1421389</v>
      </c>
      <c r="H69" s="473">
        <v>1421389</v>
      </c>
      <c r="I69" s="473">
        <v>3652990</v>
      </c>
      <c r="J69" s="473">
        <v>3652990</v>
      </c>
      <c r="K69" s="473"/>
      <c r="L69" s="442"/>
      <c r="M69" s="473"/>
      <c r="N69" s="442"/>
      <c r="O69" s="441"/>
      <c r="P69" s="442"/>
      <c r="Q69" s="441"/>
      <c r="R69" s="442"/>
      <c r="S69" s="441"/>
      <c r="T69" s="442"/>
      <c r="U69" s="441"/>
      <c r="V69" s="442"/>
      <c r="W69" s="438" t="s">
        <v>580</v>
      </c>
      <c r="X69" s="439" t="s">
        <v>614</v>
      </c>
      <c r="Y69" s="441">
        <v>3200000</v>
      </c>
      <c r="Z69" s="441">
        <v>3200000</v>
      </c>
      <c r="AA69" s="442"/>
      <c r="AB69" s="442"/>
      <c r="AC69" s="442"/>
      <c r="AD69" s="442"/>
      <c r="AE69" s="442"/>
      <c r="AF69" s="442"/>
      <c r="AG69" s="442"/>
      <c r="AH69" s="442"/>
      <c r="AI69" s="442"/>
      <c r="AJ69" s="442"/>
      <c r="AK69" s="442"/>
      <c r="AL69" s="442"/>
      <c r="AM69" s="442"/>
      <c r="AN69" s="442"/>
      <c r="AO69" s="442">
        <f t="shared" si="64"/>
        <v>14039906</v>
      </c>
      <c r="AP69" s="442">
        <f t="shared" si="85"/>
        <v>14039906</v>
      </c>
    </row>
    <row r="70" spans="1:42" ht="32.25" customHeight="1" x14ac:dyDescent="0.2">
      <c r="A70" s="438" t="s">
        <v>581</v>
      </c>
      <c r="B70" s="439" t="s">
        <v>582</v>
      </c>
      <c r="C70" s="439" t="s">
        <v>212</v>
      </c>
      <c r="D70" s="440">
        <v>7</v>
      </c>
      <c r="E70" s="473">
        <v>6300707</v>
      </c>
      <c r="F70" s="473">
        <v>6300707</v>
      </c>
      <c r="G70" s="473">
        <v>1459833</v>
      </c>
      <c r="H70" s="473">
        <v>1459833</v>
      </c>
      <c r="I70" s="473">
        <v>16126122</v>
      </c>
      <c r="J70" s="473">
        <v>16126122</v>
      </c>
      <c r="K70" s="473"/>
      <c r="L70" s="442"/>
      <c r="M70" s="473"/>
      <c r="N70" s="442"/>
      <c r="O70" s="441"/>
      <c r="P70" s="442"/>
      <c r="Q70" s="441"/>
      <c r="R70" s="442"/>
      <c r="S70" s="441"/>
      <c r="T70" s="442"/>
      <c r="U70" s="441"/>
      <c r="V70" s="442"/>
      <c r="W70" s="438" t="s">
        <v>581</v>
      </c>
      <c r="X70" s="439" t="s">
        <v>582</v>
      </c>
      <c r="Y70" s="441"/>
      <c r="Z70" s="441"/>
      <c r="AA70" s="442"/>
      <c r="AB70" s="442"/>
      <c r="AC70" s="442"/>
      <c r="AD70" s="442"/>
      <c r="AE70" s="442"/>
      <c r="AF70" s="442"/>
      <c r="AG70" s="442"/>
      <c r="AH70" s="442"/>
      <c r="AI70" s="442"/>
      <c r="AJ70" s="442"/>
      <c r="AK70" s="442"/>
      <c r="AL70" s="442"/>
      <c r="AM70" s="442"/>
      <c r="AN70" s="442"/>
      <c r="AO70" s="442">
        <f t="shared" si="64"/>
        <v>23886662</v>
      </c>
      <c r="AP70" s="442">
        <f t="shared" si="85"/>
        <v>23886662</v>
      </c>
    </row>
    <row r="71" spans="1:42" ht="28.5" customHeight="1" x14ac:dyDescent="0.2">
      <c r="A71" s="438" t="s">
        <v>615</v>
      </c>
      <c r="B71" s="439" t="s">
        <v>616</v>
      </c>
      <c r="C71" s="439" t="s">
        <v>212</v>
      </c>
      <c r="D71" s="440"/>
      <c r="E71" s="473">
        <v>2064009</v>
      </c>
      <c r="F71" s="473">
        <v>2064009</v>
      </c>
      <c r="G71" s="473">
        <v>472291</v>
      </c>
      <c r="H71" s="473">
        <v>472291</v>
      </c>
      <c r="I71" s="473">
        <v>3391831</v>
      </c>
      <c r="J71" s="473">
        <v>3391831</v>
      </c>
      <c r="K71" s="473"/>
      <c r="L71" s="442"/>
      <c r="M71" s="473"/>
      <c r="N71" s="442"/>
      <c r="O71" s="441"/>
      <c r="P71" s="442"/>
      <c r="Q71" s="441"/>
      <c r="R71" s="442"/>
      <c r="S71" s="441"/>
      <c r="T71" s="442"/>
      <c r="U71" s="441"/>
      <c r="V71" s="442"/>
      <c r="W71" s="438" t="s">
        <v>615</v>
      </c>
      <c r="X71" s="439" t="s">
        <v>616</v>
      </c>
      <c r="Y71" s="441"/>
      <c r="Z71" s="441"/>
      <c r="AA71" s="442"/>
      <c r="AB71" s="442"/>
      <c r="AC71" s="442"/>
      <c r="AD71" s="442"/>
      <c r="AE71" s="442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>
        <f t="shared" si="64"/>
        <v>5928131</v>
      </c>
      <c r="AP71" s="442">
        <f t="shared" si="85"/>
        <v>5928131</v>
      </c>
    </row>
    <row r="72" spans="1:42" ht="15.75" x14ac:dyDescent="0.2">
      <c r="A72" s="438" t="s">
        <v>702</v>
      </c>
      <c r="B72" s="439" t="s">
        <v>586</v>
      </c>
      <c r="C72" s="439" t="s">
        <v>212</v>
      </c>
      <c r="D72" s="440">
        <v>8</v>
      </c>
      <c r="E72" s="473">
        <v>17483238</v>
      </c>
      <c r="F72" s="569">
        <v>18820332</v>
      </c>
      <c r="G72" s="473">
        <v>3777045</v>
      </c>
      <c r="H72" s="569">
        <v>4071206</v>
      </c>
      <c r="I72" s="473">
        <v>2186540</v>
      </c>
      <c r="J72" s="473">
        <v>2186540</v>
      </c>
      <c r="K72" s="473"/>
      <c r="L72" s="442"/>
      <c r="M72" s="473"/>
      <c r="N72" s="442"/>
      <c r="O72" s="441"/>
      <c r="P72" s="442"/>
      <c r="Q72" s="441"/>
      <c r="R72" s="442"/>
      <c r="S72" s="441"/>
      <c r="T72" s="442"/>
      <c r="U72" s="441"/>
      <c r="V72" s="442"/>
      <c r="W72" s="438" t="s">
        <v>702</v>
      </c>
      <c r="X72" s="439" t="s">
        <v>586</v>
      </c>
      <c r="Y72" s="441">
        <v>300000</v>
      </c>
      <c r="Z72" s="441">
        <v>300000</v>
      </c>
      <c r="AA72" s="442"/>
      <c r="AB72" s="442"/>
      <c r="AC72" s="442"/>
      <c r="AD72" s="442"/>
      <c r="AE72" s="442"/>
      <c r="AF72" s="442"/>
      <c r="AG72" s="442"/>
      <c r="AH72" s="442"/>
      <c r="AI72" s="442"/>
      <c r="AJ72" s="442"/>
      <c r="AK72" s="442"/>
      <c r="AL72" s="442"/>
      <c r="AM72" s="442"/>
      <c r="AN72" s="442"/>
      <c r="AO72" s="442">
        <f t="shared" si="64"/>
        <v>23746823</v>
      </c>
      <c r="AP72" s="442">
        <f t="shared" si="85"/>
        <v>25378078</v>
      </c>
    </row>
    <row r="73" spans="1:42" ht="15.75" x14ac:dyDescent="0.2">
      <c r="A73" s="438" t="s">
        <v>587</v>
      </c>
      <c r="B73" s="439" t="s">
        <v>588</v>
      </c>
      <c r="C73" s="439" t="s">
        <v>212</v>
      </c>
      <c r="D73" s="440"/>
      <c r="E73" s="473"/>
      <c r="F73" s="441"/>
      <c r="G73" s="473"/>
      <c r="H73" s="441"/>
      <c r="I73" s="473">
        <v>2377456</v>
      </c>
      <c r="J73" s="473">
        <v>2377456</v>
      </c>
      <c r="K73" s="473"/>
      <c r="L73" s="442"/>
      <c r="M73" s="473"/>
      <c r="N73" s="442"/>
      <c r="O73" s="441"/>
      <c r="P73" s="442"/>
      <c r="Q73" s="441"/>
      <c r="R73" s="442"/>
      <c r="S73" s="441"/>
      <c r="T73" s="442"/>
      <c r="U73" s="441"/>
      <c r="V73" s="442"/>
      <c r="W73" s="438" t="s">
        <v>587</v>
      </c>
      <c r="X73" s="439" t="s">
        <v>588</v>
      </c>
      <c r="Y73" s="441"/>
      <c r="Z73" s="442"/>
      <c r="AA73" s="442"/>
      <c r="AB73" s="442"/>
      <c r="AC73" s="442"/>
      <c r="AD73" s="442"/>
      <c r="AE73" s="442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>
        <f t="shared" si="64"/>
        <v>2377456</v>
      </c>
      <c r="AP73" s="442">
        <f t="shared" si="85"/>
        <v>2377456</v>
      </c>
    </row>
    <row r="74" spans="1:42" ht="15.75" x14ac:dyDescent="0.2">
      <c r="A74" s="438" t="s">
        <v>617</v>
      </c>
      <c r="B74" s="439" t="s">
        <v>648</v>
      </c>
      <c r="C74" s="439" t="s">
        <v>212</v>
      </c>
      <c r="D74" s="440"/>
      <c r="E74" s="473"/>
      <c r="F74" s="441"/>
      <c r="G74" s="473"/>
      <c r="H74" s="441"/>
      <c r="I74" s="473"/>
      <c r="J74" s="442"/>
      <c r="K74" s="473"/>
      <c r="L74" s="442"/>
      <c r="M74" s="473"/>
      <c r="N74" s="442"/>
      <c r="O74" s="441"/>
      <c r="P74" s="442"/>
      <c r="Q74" s="441"/>
      <c r="R74" s="442"/>
      <c r="S74" s="441"/>
      <c r="T74" s="442"/>
      <c r="U74" s="441"/>
      <c r="V74" s="442"/>
      <c r="W74" s="438" t="s">
        <v>617</v>
      </c>
      <c r="X74" s="439" t="s">
        <v>648</v>
      </c>
      <c r="Y74" s="441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2">
        <f t="shared" si="64"/>
        <v>0</v>
      </c>
      <c r="AP74" s="442">
        <f t="shared" si="85"/>
        <v>0</v>
      </c>
    </row>
    <row r="75" spans="1:42" ht="15.75" x14ac:dyDescent="0.2">
      <c r="A75" s="466" t="s">
        <v>599</v>
      </c>
      <c r="B75" s="447" t="s">
        <v>600</v>
      </c>
      <c r="C75" s="447" t="s">
        <v>212</v>
      </c>
      <c r="D75" s="448"/>
      <c r="E75" s="445"/>
      <c r="F75" s="460"/>
      <c r="G75" s="445"/>
      <c r="H75" s="460"/>
      <c r="I75" s="445"/>
      <c r="J75" s="460"/>
      <c r="K75" s="445"/>
      <c r="L75" s="460"/>
      <c r="M75" s="445"/>
      <c r="N75" s="460"/>
      <c r="O75" s="445"/>
      <c r="P75" s="460"/>
      <c r="Q75" s="445"/>
      <c r="R75" s="460"/>
      <c r="S75" s="445"/>
      <c r="T75" s="460"/>
      <c r="U75" s="445"/>
      <c r="V75" s="460"/>
      <c r="W75" s="466" t="s">
        <v>599</v>
      </c>
      <c r="X75" s="447" t="s">
        <v>600</v>
      </c>
      <c r="Y75" s="445"/>
      <c r="Z75" s="460"/>
      <c r="AA75" s="460"/>
      <c r="AB75" s="460"/>
      <c r="AC75" s="460"/>
      <c r="AD75" s="460"/>
      <c r="AE75" s="460"/>
      <c r="AF75" s="460"/>
      <c r="AG75" s="460"/>
      <c r="AH75" s="460"/>
      <c r="AI75" s="460"/>
      <c r="AJ75" s="460"/>
      <c r="AK75" s="460"/>
      <c r="AL75" s="460"/>
      <c r="AM75" s="460"/>
      <c r="AN75" s="460"/>
      <c r="AO75" s="442">
        <f t="shared" si="64"/>
        <v>0</v>
      </c>
      <c r="AP75" s="442">
        <f t="shared" si="85"/>
        <v>0</v>
      </c>
    </row>
    <row r="76" spans="1:42" ht="15.75" customHeight="1" x14ac:dyDescent="0.2">
      <c r="A76" s="645" t="s">
        <v>678</v>
      </c>
      <c r="B76" s="645"/>
      <c r="C76" s="474"/>
      <c r="D76" s="475">
        <f>SUM(D64:D75)</f>
        <v>29</v>
      </c>
      <c r="E76" s="468">
        <f>SUM(E64:E75)</f>
        <v>75431935</v>
      </c>
      <c r="F76" s="468">
        <f t="shared" ref="F76" si="96">SUM(F64:F75)</f>
        <v>77418517</v>
      </c>
      <c r="G76" s="468">
        <f>SUM(G64:G75)</f>
        <v>18666768</v>
      </c>
      <c r="H76" s="468">
        <f t="shared" ref="H76" si="97">SUM(H64:H75)</f>
        <v>19103812</v>
      </c>
      <c r="I76" s="468">
        <f>SUM(I64:I75)</f>
        <v>54236427</v>
      </c>
      <c r="J76" s="468">
        <f t="shared" ref="J76" si="98">SUM(J64:J75)</f>
        <v>54236427</v>
      </c>
      <c r="K76" s="468">
        <f t="shared" ref="K76:V76" si="99">SUM(K64:K75)</f>
        <v>0</v>
      </c>
      <c r="L76" s="468">
        <f t="shared" si="99"/>
        <v>0</v>
      </c>
      <c r="M76" s="468">
        <f t="shared" si="99"/>
        <v>0</v>
      </c>
      <c r="N76" s="468">
        <f t="shared" si="99"/>
        <v>4019522</v>
      </c>
      <c r="O76" s="468">
        <f t="shared" si="99"/>
        <v>0</v>
      </c>
      <c r="P76" s="468">
        <f t="shared" si="99"/>
        <v>0</v>
      </c>
      <c r="Q76" s="468">
        <f t="shared" si="99"/>
        <v>0</v>
      </c>
      <c r="R76" s="468">
        <f t="shared" si="99"/>
        <v>0</v>
      </c>
      <c r="S76" s="468">
        <f t="shared" si="99"/>
        <v>0</v>
      </c>
      <c r="T76" s="468">
        <f t="shared" si="99"/>
        <v>0</v>
      </c>
      <c r="U76" s="468">
        <f t="shared" si="99"/>
        <v>0</v>
      </c>
      <c r="V76" s="468">
        <f t="shared" si="99"/>
        <v>0</v>
      </c>
      <c r="W76" s="645" t="s">
        <v>678</v>
      </c>
      <c r="X76" s="645"/>
      <c r="Y76" s="468">
        <f t="shared" ref="Y76:AM76" si="100">SUM(Y64:Y75)</f>
        <v>5500000</v>
      </c>
      <c r="Z76" s="468">
        <f t="shared" ref="Z76" si="101">SUM(Z64:Z75)</f>
        <v>5500000</v>
      </c>
      <c r="AA76" s="468">
        <f t="shared" si="100"/>
        <v>0</v>
      </c>
      <c r="AB76" s="468">
        <f t="shared" ref="AB76" si="102">SUM(AB64:AB75)</f>
        <v>0</v>
      </c>
      <c r="AC76" s="468">
        <f t="shared" si="100"/>
        <v>0</v>
      </c>
      <c r="AD76" s="468">
        <f t="shared" ref="AD76" si="103">SUM(AD64:AD75)</f>
        <v>0</v>
      </c>
      <c r="AE76" s="468">
        <f t="shared" si="100"/>
        <v>0</v>
      </c>
      <c r="AF76" s="468">
        <f t="shared" ref="AF76" si="104">SUM(AF64:AF75)</f>
        <v>0</v>
      </c>
      <c r="AG76" s="468">
        <f t="shared" si="100"/>
        <v>0</v>
      </c>
      <c r="AH76" s="468">
        <f t="shared" ref="AH76" si="105">SUM(AH64:AH75)</f>
        <v>0</v>
      </c>
      <c r="AI76" s="468">
        <f t="shared" si="100"/>
        <v>0</v>
      </c>
      <c r="AJ76" s="468">
        <f t="shared" ref="AJ76" si="106">SUM(AJ64:AJ75)</f>
        <v>0</v>
      </c>
      <c r="AK76" s="468">
        <f t="shared" si="100"/>
        <v>0</v>
      </c>
      <c r="AL76" s="468">
        <f t="shared" ref="AL76" si="107">SUM(AL64:AL75)</f>
        <v>0</v>
      </c>
      <c r="AM76" s="468">
        <f t="shared" si="100"/>
        <v>0</v>
      </c>
      <c r="AN76" s="468">
        <f t="shared" ref="AN76" si="108">SUM(AN64:AN75)</f>
        <v>0</v>
      </c>
      <c r="AO76" s="468">
        <f t="shared" si="64"/>
        <v>153835130</v>
      </c>
      <c r="AP76" s="468">
        <f t="shared" si="85"/>
        <v>160278278</v>
      </c>
    </row>
    <row r="77" spans="1:42" ht="15.75" x14ac:dyDescent="0.2">
      <c r="A77" s="466" t="s">
        <v>513</v>
      </c>
      <c r="B77" s="447" t="s">
        <v>514</v>
      </c>
      <c r="C77" s="447" t="s">
        <v>212</v>
      </c>
      <c r="D77" s="476"/>
      <c r="E77" s="477"/>
      <c r="F77" s="477"/>
      <c r="G77" s="477"/>
      <c r="H77" s="477"/>
      <c r="I77" s="479">
        <v>1720000</v>
      </c>
      <c r="J77" s="479">
        <v>1720000</v>
      </c>
      <c r="K77" s="477"/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V77" s="477"/>
      <c r="W77" s="466" t="s">
        <v>513</v>
      </c>
      <c r="X77" s="447" t="s">
        <v>514</v>
      </c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7"/>
      <c r="AL77" s="477"/>
      <c r="AM77" s="477"/>
      <c r="AN77" s="477"/>
      <c r="AO77" s="442">
        <f t="shared" si="64"/>
        <v>1720000</v>
      </c>
      <c r="AP77" s="442">
        <f t="shared" si="85"/>
        <v>1720000</v>
      </c>
    </row>
    <row r="78" spans="1:42" ht="15.75" x14ac:dyDescent="0.2">
      <c r="A78" s="438" t="s">
        <v>517</v>
      </c>
      <c r="B78" s="439" t="s">
        <v>518</v>
      </c>
      <c r="C78" s="447" t="s">
        <v>212</v>
      </c>
      <c r="D78" s="476"/>
      <c r="E78" s="477"/>
      <c r="F78" s="477"/>
      <c r="G78" s="477"/>
      <c r="H78" s="477"/>
      <c r="I78" s="477"/>
      <c r="J78" s="477"/>
      <c r="K78" s="477"/>
      <c r="L78" s="477"/>
      <c r="M78" s="477"/>
      <c r="N78" s="570">
        <v>5740836</v>
      </c>
      <c r="O78" s="477"/>
      <c r="P78" s="570">
        <v>10674</v>
      </c>
      <c r="Q78" s="477"/>
      <c r="R78" s="477"/>
      <c r="S78" s="477"/>
      <c r="T78" s="477"/>
      <c r="U78" s="477"/>
      <c r="V78" s="477"/>
      <c r="W78" s="438" t="s">
        <v>517</v>
      </c>
      <c r="X78" s="439" t="s">
        <v>518</v>
      </c>
      <c r="Y78" s="479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7"/>
      <c r="AL78" s="477"/>
      <c r="AM78" s="477"/>
      <c r="AN78" s="477"/>
      <c r="AO78" s="442">
        <f t="shared" si="64"/>
        <v>0</v>
      </c>
      <c r="AP78" s="442">
        <f t="shared" si="85"/>
        <v>5751510</v>
      </c>
    </row>
    <row r="79" spans="1:42" ht="15.75" x14ac:dyDescent="0.2">
      <c r="A79" s="466" t="s">
        <v>567</v>
      </c>
      <c r="B79" s="447" t="s">
        <v>568</v>
      </c>
      <c r="C79" s="447" t="s">
        <v>212</v>
      </c>
      <c r="D79" s="478">
        <v>0.6</v>
      </c>
      <c r="E79" s="479">
        <v>1831604</v>
      </c>
      <c r="F79" s="479">
        <v>1831604</v>
      </c>
      <c r="G79" s="479">
        <v>413880</v>
      </c>
      <c r="H79" s="479">
        <v>413880</v>
      </c>
      <c r="I79" s="479">
        <v>2031600</v>
      </c>
      <c r="J79" s="479">
        <v>2031600</v>
      </c>
      <c r="K79" s="479"/>
      <c r="L79" s="477"/>
      <c r="M79" s="479"/>
      <c r="N79" s="477"/>
      <c r="O79" s="479"/>
      <c r="P79" s="477"/>
      <c r="Q79" s="479"/>
      <c r="R79" s="477"/>
      <c r="S79" s="479"/>
      <c r="T79" s="477"/>
      <c r="U79" s="477"/>
      <c r="V79" s="477"/>
      <c r="W79" s="466" t="s">
        <v>567</v>
      </c>
      <c r="X79" s="447" t="s">
        <v>568</v>
      </c>
      <c r="Y79" s="479">
        <v>25000</v>
      </c>
      <c r="Z79" s="479">
        <v>25000</v>
      </c>
      <c r="AA79" s="477"/>
      <c r="AB79" s="477"/>
      <c r="AC79" s="477"/>
      <c r="AD79" s="477"/>
      <c r="AE79" s="477"/>
      <c r="AF79" s="477"/>
      <c r="AG79" s="477"/>
      <c r="AH79" s="477"/>
      <c r="AI79" s="477"/>
      <c r="AJ79" s="477"/>
      <c r="AK79" s="477"/>
      <c r="AL79" s="477"/>
      <c r="AM79" s="477"/>
      <c r="AN79" s="477"/>
      <c r="AO79" s="442">
        <f t="shared" si="64"/>
        <v>4302084</v>
      </c>
      <c r="AP79" s="442">
        <f t="shared" si="85"/>
        <v>4302084</v>
      </c>
    </row>
    <row r="80" spans="1:42" ht="15.75" x14ac:dyDescent="0.2">
      <c r="A80" s="466" t="s">
        <v>610</v>
      </c>
      <c r="B80" s="447" t="s">
        <v>620</v>
      </c>
      <c r="C80" s="447" t="s">
        <v>212</v>
      </c>
      <c r="D80" s="478">
        <v>4</v>
      </c>
      <c r="E80" s="479">
        <v>6781727</v>
      </c>
      <c r="F80" s="570">
        <v>7017007</v>
      </c>
      <c r="G80" s="479">
        <v>1546607</v>
      </c>
      <c r="H80" s="570">
        <v>1598368</v>
      </c>
      <c r="I80" s="479">
        <v>11111922</v>
      </c>
      <c r="J80" s="570">
        <v>14141922</v>
      </c>
      <c r="K80" s="479"/>
      <c r="L80" s="477"/>
      <c r="M80" s="479"/>
      <c r="N80" s="477"/>
      <c r="O80" s="479"/>
      <c r="P80" s="477"/>
      <c r="Q80" s="479"/>
      <c r="R80" s="477"/>
      <c r="S80" s="479"/>
      <c r="T80" s="477"/>
      <c r="U80" s="477"/>
      <c r="V80" s="477"/>
      <c r="W80" s="466" t="s">
        <v>610</v>
      </c>
      <c r="X80" s="447" t="s">
        <v>620</v>
      </c>
      <c r="Y80" s="479">
        <v>25000</v>
      </c>
      <c r="Z80" s="479">
        <v>25000</v>
      </c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7"/>
      <c r="AL80" s="477"/>
      <c r="AM80" s="477"/>
      <c r="AN80" s="477"/>
      <c r="AO80" s="442">
        <f t="shared" si="64"/>
        <v>19465256</v>
      </c>
      <c r="AP80" s="442">
        <f t="shared" si="85"/>
        <v>22782297</v>
      </c>
    </row>
    <row r="81" spans="1:42" ht="15.75" x14ac:dyDescent="0.2">
      <c r="A81" s="466" t="s">
        <v>573</v>
      </c>
      <c r="B81" s="447" t="s">
        <v>621</v>
      </c>
      <c r="C81" s="447" t="s">
        <v>212</v>
      </c>
      <c r="D81" s="478"/>
      <c r="E81" s="479">
        <v>445375</v>
      </c>
      <c r="F81" s="479">
        <v>445375</v>
      </c>
      <c r="G81" s="479">
        <v>97983</v>
      </c>
      <c r="H81" s="479">
        <v>97983</v>
      </c>
      <c r="I81" s="479">
        <v>2555770</v>
      </c>
      <c r="J81" s="477">
        <v>2555770</v>
      </c>
      <c r="K81" s="479"/>
      <c r="L81" s="477"/>
      <c r="M81" s="479"/>
      <c r="N81" s="477"/>
      <c r="O81" s="479"/>
      <c r="P81" s="477"/>
      <c r="Q81" s="479"/>
      <c r="R81" s="477"/>
      <c r="S81" s="479"/>
      <c r="T81" s="477"/>
      <c r="U81" s="477"/>
      <c r="V81" s="477"/>
      <c r="W81" s="466" t="s">
        <v>573</v>
      </c>
      <c r="X81" s="447" t="s">
        <v>621</v>
      </c>
      <c r="Y81" s="479">
        <v>310000</v>
      </c>
      <c r="Z81" s="479">
        <v>310000</v>
      </c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42">
        <f t="shared" si="64"/>
        <v>3409128</v>
      </c>
      <c r="AP81" s="442">
        <f t="shared" si="85"/>
        <v>3409128</v>
      </c>
    </row>
    <row r="82" spans="1:42" ht="15.75" customHeight="1" x14ac:dyDescent="0.2">
      <c r="A82" s="645" t="s">
        <v>679</v>
      </c>
      <c r="B82" s="645"/>
      <c r="C82" s="480"/>
      <c r="D82" s="475">
        <f t="shared" ref="D82:V82" si="109">SUM(D77:D81)</f>
        <v>4.5999999999999996</v>
      </c>
      <c r="E82" s="468">
        <f>SUM(E79:E81)</f>
        <v>9058706</v>
      </c>
      <c r="F82" s="468">
        <f t="shared" ref="F82" si="110">SUM(F77:F81)</f>
        <v>9293986</v>
      </c>
      <c r="G82" s="468">
        <f>SUM(G79:G81)</f>
        <v>2058470</v>
      </c>
      <c r="H82" s="468">
        <f t="shared" ref="H82" si="111">SUM(H77:H81)</f>
        <v>2110231</v>
      </c>
      <c r="I82" s="468">
        <f>SUM(I77:I81)</f>
        <v>17419292</v>
      </c>
      <c r="J82" s="468">
        <f t="shared" ref="J82" si="112">SUM(J77:J81)</f>
        <v>20449292</v>
      </c>
      <c r="K82" s="468">
        <f t="shared" si="109"/>
        <v>0</v>
      </c>
      <c r="L82" s="468">
        <f t="shared" si="109"/>
        <v>0</v>
      </c>
      <c r="M82" s="468">
        <f t="shared" si="109"/>
        <v>0</v>
      </c>
      <c r="N82" s="468">
        <f t="shared" si="109"/>
        <v>5740836</v>
      </c>
      <c r="O82" s="468">
        <f t="shared" si="109"/>
        <v>0</v>
      </c>
      <c r="P82" s="468">
        <f t="shared" si="109"/>
        <v>10674</v>
      </c>
      <c r="Q82" s="468">
        <f t="shared" si="109"/>
        <v>0</v>
      </c>
      <c r="R82" s="468">
        <f t="shared" si="109"/>
        <v>0</v>
      </c>
      <c r="S82" s="468">
        <f t="shared" si="109"/>
        <v>0</v>
      </c>
      <c r="T82" s="468">
        <f t="shared" si="109"/>
        <v>0</v>
      </c>
      <c r="U82" s="468">
        <f t="shared" si="109"/>
        <v>0</v>
      </c>
      <c r="V82" s="468">
        <f t="shared" si="109"/>
        <v>0</v>
      </c>
      <c r="W82" s="645" t="s">
        <v>679</v>
      </c>
      <c r="X82" s="645"/>
      <c r="Y82" s="468">
        <f>SUM(Y77:Y81)</f>
        <v>360000</v>
      </c>
      <c r="Z82" s="468">
        <f t="shared" ref="Z82" si="113">SUM(Z77:Z81)</f>
        <v>360000</v>
      </c>
      <c r="AA82" s="468">
        <f t="shared" ref="AA82:AM82" si="114">SUM(AA77:AA81)</f>
        <v>0</v>
      </c>
      <c r="AB82" s="468">
        <f t="shared" ref="AB82" si="115">SUM(AB77:AB81)</f>
        <v>0</v>
      </c>
      <c r="AC82" s="468">
        <f t="shared" si="114"/>
        <v>0</v>
      </c>
      <c r="AD82" s="468">
        <f t="shared" ref="AD82" si="116">SUM(AD77:AD81)</f>
        <v>0</v>
      </c>
      <c r="AE82" s="468">
        <f t="shared" si="114"/>
        <v>0</v>
      </c>
      <c r="AF82" s="468">
        <f t="shared" ref="AF82" si="117">SUM(AF77:AF81)</f>
        <v>0</v>
      </c>
      <c r="AG82" s="468">
        <f t="shared" si="114"/>
        <v>0</v>
      </c>
      <c r="AH82" s="468">
        <f t="shared" ref="AH82" si="118">SUM(AH77:AH81)</f>
        <v>0</v>
      </c>
      <c r="AI82" s="468">
        <f t="shared" si="114"/>
        <v>0</v>
      </c>
      <c r="AJ82" s="468">
        <f t="shared" ref="AJ82" si="119">SUM(AJ77:AJ81)</f>
        <v>0</v>
      </c>
      <c r="AK82" s="468">
        <f t="shared" si="114"/>
        <v>0</v>
      </c>
      <c r="AL82" s="468">
        <f t="shared" ref="AL82" si="120">SUM(AL77:AL81)</f>
        <v>0</v>
      </c>
      <c r="AM82" s="468">
        <f t="shared" si="114"/>
        <v>0</v>
      </c>
      <c r="AN82" s="468">
        <f t="shared" ref="AN82" si="121">SUM(AN77:AN81)</f>
        <v>0</v>
      </c>
      <c r="AO82" s="468">
        <f t="shared" si="64"/>
        <v>28896468</v>
      </c>
      <c r="AP82" s="468">
        <f t="shared" si="85"/>
        <v>37965019</v>
      </c>
    </row>
    <row r="83" spans="1:42" ht="15.75" customHeight="1" x14ac:dyDescent="0.2">
      <c r="A83" s="643" t="s">
        <v>649</v>
      </c>
      <c r="B83" s="643"/>
      <c r="C83" s="481"/>
      <c r="D83" s="482">
        <f t="shared" ref="D83:V83" si="122">SUM(D55,D62,D76,D82)</f>
        <v>102.89999999999999</v>
      </c>
      <c r="E83" s="483">
        <f t="shared" si="122"/>
        <v>221834921</v>
      </c>
      <c r="F83" s="483">
        <f t="shared" si="122"/>
        <v>252802508</v>
      </c>
      <c r="G83" s="483">
        <f t="shared" si="122"/>
        <v>52720046</v>
      </c>
      <c r="H83" s="483">
        <f t="shared" si="122"/>
        <v>56465649</v>
      </c>
      <c r="I83" s="483">
        <f t="shared" si="122"/>
        <v>411780530</v>
      </c>
      <c r="J83" s="483">
        <f t="shared" si="122"/>
        <v>423980750</v>
      </c>
      <c r="K83" s="483">
        <f t="shared" si="122"/>
        <v>8500000</v>
      </c>
      <c r="L83" s="483">
        <f t="shared" si="122"/>
        <v>8500000</v>
      </c>
      <c r="M83" s="483">
        <f t="shared" si="122"/>
        <v>0</v>
      </c>
      <c r="N83" s="483">
        <f t="shared" si="122"/>
        <v>12022382</v>
      </c>
      <c r="O83" s="483">
        <f t="shared" si="122"/>
        <v>27994000</v>
      </c>
      <c r="P83" s="483">
        <f t="shared" si="122"/>
        <v>32586370</v>
      </c>
      <c r="Q83" s="483">
        <f t="shared" si="122"/>
        <v>1000000</v>
      </c>
      <c r="R83" s="483">
        <f t="shared" si="122"/>
        <v>1000000</v>
      </c>
      <c r="S83" s="483">
        <f t="shared" si="122"/>
        <v>60000000</v>
      </c>
      <c r="T83" s="483">
        <f t="shared" si="122"/>
        <v>79914000</v>
      </c>
      <c r="U83" s="483">
        <f t="shared" si="122"/>
        <v>204110000</v>
      </c>
      <c r="V83" s="483">
        <f t="shared" si="122"/>
        <v>188239236</v>
      </c>
      <c r="W83" s="643" t="s">
        <v>649</v>
      </c>
      <c r="X83" s="643"/>
      <c r="Y83" s="483">
        <f t="shared" ref="Y83:AM83" si="123">SUM(Y55,Y62,Y76,Y82)</f>
        <v>71467985</v>
      </c>
      <c r="Z83" s="483">
        <f t="shared" ref="Z83" si="124">SUM(Z55,Z62,Z76,Z82)</f>
        <v>81156653</v>
      </c>
      <c r="AA83" s="483">
        <f t="shared" si="123"/>
        <v>42494750</v>
      </c>
      <c r="AB83" s="483">
        <f t="shared" ref="AB83" si="125">SUM(AB55,AB62,AB76,AB82)</f>
        <v>52061768</v>
      </c>
      <c r="AC83" s="483">
        <f t="shared" si="123"/>
        <v>0</v>
      </c>
      <c r="AD83" s="483">
        <f t="shared" ref="AD83" si="126">SUM(AD55,AD62,AD76,AD82)</f>
        <v>0</v>
      </c>
      <c r="AE83" s="483">
        <f t="shared" si="123"/>
        <v>1000000</v>
      </c>
      <c r="AF83" s="483">
        <f t="shared" ref="AF83" si="127">SUM(AF55,AF62,AF76,AF82)</f>
        <v>1000000</v>
      </c>
      <c r="AG83" s="483">
        <f t="shared" si="123"/>
        <v>2905000</v>
      </c>
      <c r="AH83" s="483">
        <f t="shared" ref="AH83" si="128">SUM(AH55,AH62,AH76,AH82)</f>
        <v>2905000</v>
      </c>
      <c r="AI83" s="483">
        <f t="shared" si="123"/>
        <v>10000000</v>
      </c>
      <c r="AJ83" s="483">
        <f t="shared" ref="AJ83" si="129">SUM(AJ55,AJ62,AJ76,AJ82)</f>
        <v>10000000</v>
      </c>
      <c r="AK83" s="483">
        <f t="shared" si="123"/>
        <v>12597768</v>
      </c>
      <c r="AL83" s="483">
        <f t="shared" ref="AL83" si="130">SUM(AL55,AL62,AL76,AL82)</f>
        <v>12597768</v>
      </c>
      <c r="AM83" s="483">
        <f t="shared" si="123"/>
        <v>0</v>
      </c>
      <c r="AN83" s="483">
        <f t="shared" ref="AN83" si="131">SUM(AN55,AN62,AN76,AN82)</f>
        <v>140000000</v>
      </c>
      <c r="AO83" s="483">
        <f t="shared" si="64"/>
        <v>1131310000</v>
      </c>
      <c r="AP83" s="483">
        <f>SUM(F83+H83+J83+L83+N83+P83+R83+T83+V83+Z83+AB83+AD83+AF83+AH83+AJ83+AL83+AN83)</f>
        <v>1355232084</v>
      </c>
    </row>
  </sheetData>
  <mergeCells count="38">
    <mergeCell ref="C2:C3"/>
    <mergeCell ref="A55:B55"/>
    <mergeCell ref="W55:X55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2:N2"/>
    <mergeCell ref="O2:P2"/>
    <mergeCell ref="Q2:R2"/>
    <mergeCell ref="S2:T2"/>
    <mergeCell ref="A83:B83"/>
    <mergeCell ref="W83:X83"/>
    <mergeCell ref="A62:B62"/>
    <mergeCell ref="W62:X62"/>
    <mergeCell ref="A76:B76"/>
    <mergeCell ref="W76:X76"/>
    <mergeCell ref="A82:B82"/>
    <mergeCell ref="W82:X82"/>
    <mergeCell ref="AP1:AP2"/>
    <mergeCell ref="U2:V2"/>
    <mergeCell ref="M1:V1"/>
    <mergeCell ref="Y1:Z2"/>
    <mergeCell ref="AA1:AB2"/>
    <mergeCell ref="AC2:AD2"/>
    <mergeCell ref="AC1:AH1"/>
    <mergeCell ref="AO1:AO2"/>
    <mergeCell ref="AE2:AF2"/>
    <mergeCell ref="AG2:AH2"/>
    <mergeCell ref="AI2:AJ2"/>
    <mergeCell ref="AK2:AL2"/>
    <mergeCell ref="AM2:AN2"/>
    <mergeCell ref="AI1:AN1"/>
  </mergeCell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headerFooter>
    <oddHeader xml:space="preserve">&amp;C&amp;"Arial CE,Félkövér"
 18/2017. (VI.21.) számú költségvetési rendelethez
ZALAKAROS VÁROS ÖNKORMÁNYZATA ÉS KÖLTSÉGVETÉSI SZERVEI 
2017. ÉVI KIADÁSI ELŐIRÁNYZATAI 
 &amp;R&amp;P.oldal
&amp;A
1000.-Ft-ban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8"/>
  <sheetViews>
    <sheetView zoomScaleNormal="100" zoomScaleSheetLayoutView="100" workbookViewId="0">
      <selection activeCell="E36" sqref="E36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4.28515625" style="3" customWidth="1"/>
    <col min="4" max="5" width="15" style="3" customWidth="1"/>
    <col min="6" max="6" width="13.5703125" style="3" customWidth="1"/>
    <col min="7" max="7" width="13.140625" style="3" customWidth="1"/>
    <col min="8" max="16384" width="11.42578125" style="3"/>
  </cols>
  <sheetData>
    <row r="1" spans="1:7" ht="20.100000000000001" customHeight="1" x14ac:dyDescent="0.25">
      <c r="A1" s="125" t="s">
        <v>16</v>
      </c>
      <c r="B1" s="126" t="s">
        <v>15</v>
      </c>
      <c r="C1" s="647" t="s">
        <v>316</v>
      </c>
      <c r="D1" s="647" t="s">
        <v>317</v>
      </c>
      <c r="E1" s="647" t="s">
        <v>872</v>
      </c>
      <c r="F1" s="647" t="s">
        <v>429</v>
      </c>
      <c r="G1" s="647" t="s">
        <v>502</v>
      </c>
    </row>
    <row r="2" spans="1:7" ht="20.100000000000001" customHeight="1" x14ac:dyDescent="0.25">
      <c r="A2" s="127"/>
      <c r="B2" s="128"/>
      <c r="C2" s="648"/>
      <c r="D2" s="648"/>
      <c r="E2" s="648"/>
      <c r="F2" s="648"/>
      <c r="G2" s="648"/>
    </row>
    <row r="3" spans="1:7" ht="20.100000000000001" customHeight="1" x14ac:dyDescent="0.25">
      <c r="A3" s="10"/>
      <c r="B3" s="163" t="s">
        <v>225</v>
      </c>
      <c r="C3" s="128"/>
      <c r="D3" s="11"/>
      <c r="E3" s="11"/>
      <c r="F3" s="11"/>
      <c r="G3" s="11"/>
    </row>
    <row r="4" spans="1:7" ht="20.100000000000001" customHeight="1" x14ac:dyDescent="0.25">
      <c r="A4" s="7" t="s">
        <v>91</v>
      </c>
      <c r="B4" s="139" t="s">
        <v>445</v>
      </c>
      <c r="C4" s="11"/>
      <c r="D4" s="5"/>
      <c r="E4" s="5"/>
      <c r="F4" s="5"/>
      <c r="G4" s="5"/>
    </row>
    <row r="5" spans="1:7" ht="20.100000000000001" customHeight="1" x14ac:dyDescent="0.25">
      <c r="A5" s="7" t="s">
        <v>2</v>
      </c>
      <c r="B5" s="7" t="s">
        <v>397</v>
      </c>
      <c r="C5" s="5"/>
      <c r="D5" s="5"/>
      <c r="E5" s="5"/>
      <c r="F5" s="5"/>
      <c r="G5" s="5"/>
    </row>
    <row r="6" spans="1:7" ht="20.100000000000001" customHeight="1" x14ac:dyDescent="0.25">
      <c r="A6" s="7"/>
      <c r="B6" s="76" t="s">
        <v>196</v>
      </c>
      <c r="C6" s="60">
        <v>450000</v>
      </c>
      <c r="D6" s="60">
        <v>450000</v>
      </c>
      <c r="E6" s="60">
        <v>450000</v>
      </c>
      <c r="F6" s="60">
        <v>450000</v>
      </c>
      <c r="G6" s="60">
        <v>450000</v>
      </c>
    </row>
    <row r="7" spans="1:7" ht="20.100000000000001" customHeight="1" x14ac:dyDescent="0.25">
      <c r="A7" s="7"/>
      <c r="B7" s="8" t="s">
        <v>318</v>
      </c>
      <c r="C7" s="60">
        <v>1734000</v>
      </c>
      <c r="D7" s="60"/>
      <c r="E7" s="60"/>
      <c r="F7" s="60"/>
      <c r="G7" s="60"/>
    </row>
    <row r="8" spans="1:7" ht="20.100000000000001" customHeight="1" x14ac:dyDescent="0.25">
      <c r="A8" s="7"/>
      <c r="B8" s="76" t="s">
        <v>194</v>
      </c>
      <c r="C8" s="60">
        <v>10241000</v>
      </c>
      <c r="D8" s="60">
        <v>10998000</v>
      </c>
      <c r="E8" s="60">
        <v>10998000</v>
      </c>
      <c r="F8" s="60"/>
      <c r="G8" s="60"/>
    </row>
    <row r="9" spans="1:7" ht="20.100000000000001" customHeight="1" x14ac:dyDescent="0.25">
      <c r="A9" s="7"/>
      <c r="B9" s="8" t="s">
        <v>319</v>
      </c>
      <c r="C9" s="60">
        <v>350000</v>
      </c>
      <c r="D9" s="60"/>
      <c r="E9" s="60"/>
      <c r="F9" s="60"/>
      <c r="G9" s="60"/>
    </row>
    <row r="10" spans="1:7" ht="20.100000000000001" customHeight="1" x14ac:dyDescent="0.25">
      <c r="A10" s="7"/>
      <c r="B10" s="8" t="s">
        <v>401</v>
      </c>
      <c r="C10" s="60">
        <v>25407500</v>
      </c>
      <c r="D10" s="60">
        <v>15196000</v>
      </c>
      <c r="E10" s="60">
        <v>15196000</v>
      </c>
      <c r="F10" s="60"/>
      <c r="G10" s="60"/>
    </row>
    <row r="11" spans="1:7" ht="20.100000000000001" customHeight="1" x14ac:dyDescent="0.25">
      <c r="A11" s="7"/>
      <c r="B11" s="8" t="s">
        <v>483</v>
      </c>
      <c r="C11" s="60">
        <v>459000</v>
      </c>
      <c r="D11" s="60"/>
      <c r="E11" s="60"/>
      <c r="F11" s="60"/>
      <c r="G11" s="60"/>
    </row>
    <row r="12" spans="1:7" ht="20.100000000000001" customHeight="1" x14ac:dyDescent="0.25">
      <c r="A12" s="7"/>
      <c r="B12" s="8" t="s">
        <v>655</v>
      </c>
      <c r="C12" s="60">
        <v>125000</v>
      </c>
      <c r="D12" s="60"/>
      <c r="E12" s="60"/>
      <c r="F12" s="60"/>
      <c r="G12" s="60"/>
    </row>
    <row r="13" spans="1:7" ht="20.100000000000001" customHeight="1" x14ac:dyDescent="0.25">
      <c r="A13" s="7"/>
      <c r="B13" s="409" t="s">
        <v>733</v>
      </c>
      <c r="C13" s="60"/>
      <c r="D13" s="60">
        <v>150000</v>
      </c>
      <c r="E13" s="60">
        <v>150000</v>
      </c>
      <c r="F13" s="60"/>
      <c r="G13" s="60"/>
    </row>
    <row r="14" spans="1:7" ht="20.100000000000001" customHeight="1" x14ac:dyDescent="0.25">
      <c r="A14" s="7"/>
      <c r="B14" s="560" t="s">
        <v>886</v>
      </c>
      <c r="C14" s="60"/>
      <c r="D14" s="60"/>
      <c r="E14" s="60">
        <v>3030000</v>
      </c>
      <c r="F14" s="60"/>
      <c r="G14" s="60"/>
    </row>
    <row r="15" spans="1:7" ht="20.100000000000001" customHeight="1" x14ac:dyDescent="0.25">
      <c r="A15" s="7"/>
      <c r="B15" s="560" t="s">
        <v>890</v>
      </c>
      <c r="C15" s="60"/>
      <c r="D15" s="60"/>
      <c r="E15" s="60">
        <v>1551696</v>
      </c>
      <c r="F15" s="60"/>
      <c r="G15" s="60"/>
    </row>
    <row r="16" spans="1:7" ht="20.100000000000001" customHeight="1" x14ac:dyDescent="0.2">
      <c r="A16" s="77"/>
      <c r="B16" s="283" t="s">
        <v>396</v>
      </c>
      <c r="C16" s="284">
        <f>SUM(C6:C14)</f>
        <v>38766500</v>
      </c>
      <c r="D16" s="284">
        <f>SUM(D6:D14)</f>
        <v>26794000</v>
      </c>
      <c r="E16" s="284">
        <f>SUM(E6:E15)</f>
        <v>31375696</v>
      </c>
      <c r="F16" s="284">
        <f>SUM(F6:F13)</f>
        <v>450000</v>
      </c>
      <c r="G16" s="284">
        <f>SUM(G6:G13)</f>
        <v>450000</v>
      </c>
    </row>
    <row r="17" spans="1:7" ht="20.100000000000001" customHeight="1" x14ac:dyDescent="0.25">
      <c r="A17" s="140" t="s">
        <v>4</v>
      </c>
      <c r="B17" s="4" t="s">
        <v>320</v>
      </c>
      <c r="C17" s="88"/>
      <c r="D17" s="60"/>
      <c r="E17" s="60"/>
      <c r="F17" s="60"/>
      <c r="G17" s="60"/>
    </row>
    <row r="18" spans="1:7" ht="20.100000000000001" customHeight="1" x14ac:dyDescent="0.2">
      <c r="A18" s="75"/>
      <c r="B18" s="164" t="s">
        <v>496</v>
      </c>
      <c r="C18" s="60">
        <v>32000000</v>
      </c>
      <c r="D18" s="60">
        <v>26000000</v>
      </c>
      <c r="E18" s="60">
        <v>26000000</v>
      </c>
      <c r="F18" s="60"/>
      <c r="G18" s="60"/>
    </row>
    <row r="19" spans="1:7" ht="20.100000000000001" customHeight="1" x14ac:dyDescent="0.2">
      <c r="A19" s="75"/>
      <c r="B19" s="164" t="s">
        <v>497</v>
      </c>
      <c r="C19" s="60">
        <v>27235000</v>
      </c>
      <c r="D19" s="60">
        <v>34000000</v>
      </c>
      <c r="E19" s="60">
        <v>34000000</v>
      </c>
      <c r="F19" s="60"/>
      <c r="G19" s="60"/>
    </row>
    <row r="20" spans="1:7" ht="20.100000000000001" customHeight="1" x14ac:dyDescent="0.2">
      <c r="A20" s="75"/>
      <c r="B20" s="164" t="s">
        <v>877</v>
      </c>
      <c r="C20" s="60"/>
      <c r="D20" s="60"/>
      <c r="E20" s="60">
        <v>6500000</v>
      </c>
      <c r="F20" s="60"/>
      <c r="G20" s="60"/>
    </row>
    <row r="21" spans="1:7" ht="20.100000000000001" customHeight="1" x14ac:dyDescent="0.2">
      <c r="A21" s="75"/>
      <c r="B21" s="164" t="s">
        <v>878</v>
      </c>
      <c r="C21" s="60"/>
      <c r="D21" s="60"/>
      <c r="E21" s="60">
        <v>300000</v>
      </c>
      <c r="F21" s="60"/>
      <c r="G21" s="60"/>
    </row>
    <row r="22" spans="1:7" ht="20.100000000000001" customHeight="1" x14ac:dyDescent="0.2">
      <c r="A22" s="75"/>
      <c r="B22" s="164" t="s">
        <v>879</v>
      </c>
      <c r="C22" s="60"/>
      <c r="D22" s="60"/>
      <c r="E22" s="60">
        <v>1800000</v>
      </c>
      <c r="F22" s="60"/>
      <c r="G22" s="60"/>
    </row>
    <row r="23" spans="1:7" ht="20.100000000000001" customHeight="1" x14ac:dyDescent="0.2">
      <c r="A23" s="75"/>
      <c r="B23" s="164" t="s">
        <v>880</v>
      </c>
      <c r="C23" s="60"/>
      <c r="D23" s="60"/>
      <c r="E23" s="60">
        <v>1933000</v>
      </c>
      <c r="F23" s="60"/>
      <c r="G23" s="60"/>
    </row>
    <row r="24" spans="1:7" ht="20.100000000000001" customHeight="1" x14ac:dyDescent="0.2">
      <c r="A24" s="75"/>
      <c r="B24" s="164" t="s">
        <v>881</v>
      </c>
      <c r="C24" s="60"/>
      <c r="D24" s="60"/>
      <c r="E24" s="60">
        <v>500000</v>
      </c>
      <c r="F24" s="60"/>
      <c r="G24" s="60"/>
    </row>
    <row r="25" spans="1:7" ht="20.100000000000001" customHeight="1" x14ac:dyDescent="0.2">
      <c r="A25" s="75"/>
      <c r="B25" s="164" t="s">
        <v>882</v>
      </c>
      <c r="C25" s="60"/>
      <c r="D25" s="60"/>
      <c r="E25" s="60">
        <v>300000</v>
      </c>
      <c r="F25" s="60"/>
      <c r="G25" s="60"/>
    </row>
    <row r="26" spans="1:7" ht="20.100000000000001" customHeight="1" x14ac:dyDescent="0.2">
      <c r="A26" s="75"/>
      <c r="B26" s="559" t="s">
        <v>883</v>
      </c>
      <c r="C26" s="60"/>
      <c r="D26" s="60"/>
      <c r="E26" s="60">
        <v>300000</v>
      </c>
      <c r="F26" s="60"/>
      <c r="G26" s="60"/>
    </row>
    <row r="27" spans="1:7" ht="20.100000000000001" customHeight="1" x14ac:dyDescent="0.2">
      <c r="A27" s="75"/>
      <c r="B27" s="559" t="s">
        <v>884</v>
      </c>
      <c r="C27" s="60"/>
      <c r="D27" s="60"/>
      <c r="E27" s="60">
        <v>430000</v>
      </c>
      <c r="F27" s="60"/>
      <c r="G27" s="60"/>
    </row>
    <row r="28" spans="1:7" ht="20.100000000000001" customHeight="1" x14ac:dyDescent="0.2">
      <c r="A28" s="75"/>
      <c r="B28" s="559" t="s">
        <v>885</v>
      </c>
      <c r="C28" s="60"/>
      <c r="D28" s="60"/>
      <c r="E28" s="60">
        <v>150000</v>
      </c>
      <c r="F28" s="60"/>
      <c r="G28" s="60"/>
    </row>
    <row r="29" spans="1:7" ht="20.100000000000001" customHeight="1" x14ac:dyDescent="0.2">
      <c r="A29" s="75"/>
      <c r="B29" s="559" t="s">
        <v>889</v>
      </c>
      <c r="C29" s="60"/>
      <c r="D29" s="60"/>
      <c r="E29" s="60">
        <v>200000</v>
      </c>
      <c r="F29" s="60"/>
      <c r="G29" s="60"/>
    </row>
    <row r="30" spans="1:7" ht="20.100000000000001" customHeight="1" x14ac:dyDescent="0.2">
      <c r="A30" s="75"/>
      <c r="B30" s="559" t="s">
        <v>891</v>
      </c>
      <c r="C30" s="60"/>
      <c r="D30" s="60"/>
      <c r="E30" s="60">
        <v>5001000</v>
      </c>
      <c r="F30" s="60"/>
      <c r="G30" s="60"/>
    </row>
    <row r="31" spans="1:7" ht="20.100000000000001" customHeight="1" x14ac:dyDescent="0.2">
      <c r="A31" s="75"/>
      <c r="B31" s="559" t="s">
        <v>892</v>
      </c>
      <c r="C31" s="60"/>
      <c r="D31" s="60"/>
      <c r="E31" s="60">
        <v>2500000</v>
      </c>
      <c r="F31" s="60"/>
      <c r="G31" s="60"/>
    </row>
    <row r="32" spans="1:7" ht="20.100000000000001" customHeight="1" x14ac:dyDescent="0.2">
      <c r="A32" s="8"/>
      <c r="B32" s="285" t="s">
        <v>128</v>
      </c>
      <c r="C32" s="284">
        <f>SUM(C18:C28)</f>
        <v>59235000</v>
      </c>
      <c r="D32" s="284">
        <f>SUM(D18:D28)</f>
        <v>60000000</v>
      </c>
      <c r="E32" s="284">
        <f>SUM(E18:E31)</f>
        <v>79914000</v>
      </c>
      <c r="F32" s="284">
        <f>SUM(F18:F19)</f>
        <v>0</v>
      </c>
      <c r="G32" s="284">
        <f>SUM(G18:G19)</f>
        <v>0</v>
      </c>
    </row>
    <row r="33" spans="1:7" ht="20.100000000000001" customHeight="1" x14ac:dyDescent="0.25">
      <c r="A33" s="8" t="s">
        <v>275</v>
      </c>
      <c r="B33" s="139" t="s">
        <v>321</v>
      </c>
      <c r="C33" s="88"/>
      <c r="D33" s="88"/>
      <c r="E33" s="88"/>
      <c r="F33" s="88"/>
      <c r="G33" s="88"/>
    </row>
    <row r="34" spans="1:7" ht="20.100000000000001" customHeight="1" x14ac:dyDescent="0.2">
      <c r="A34" s="8"/>
      <c r="B34" s="164" t="s">
        <v>276</v>
      </c>
      <c r="C34" s="189">
        <v>1000000</v>
      </c>
      <c r="D34" s="189">
        <v>1000000</v>
      </c>
      <c r="E34" s="189">
        <v>1000000</v>
      </c>
      <c r="F34" s="189">
        <v>1000000</v>
      </c>
      <c r="G34" s="189">
        <v>1000000</v>
      </c>
    </row>
    <row r="35" spans="1:7" ht="20.100000000000001" customHeight="1" x14ac:dyDescent="0.2">
      <c r="A35" s="8"/>
      <c r="B35" s="283" t="s">
        <v>277</v>
      </c>
      <c r="C35" s="284">
        <f t="shared" ref="C35:G35" si="0">SUM(C34:C34)</f>
        <v>1000000</v>
      </c>
      <c r="D35" s="284">
        <f t="shared" si="0"/>
        <v>1000000</v>
      </c>
      <c r="E35" s="284">
        <f t="shared" ref="E35" si="1">SUM(E34:E34)</f>
        <v>1000000</v>
      </c>
      <c r="F35" s="284">
        <f t="shared" ref="F35" si="2">SUM(F34:F34)</f>
        <v>1000000</v>
      </c>
      <c r="G35" s="284">
        <f t="shared" si="0"/>
        <v>1000000</v>
      </c>
    </row>
    <row r="36" spans="1:7" ht="20.100000000000001" customHeight="1" x14ac:dyDescent="0.2">
      <c r="A36" s="8"/>
      <c r="B36" s="283" t="s">
        <v>342</v>
      </c>
      <c r="C36" s="284"/>
      <c r="D36" s="284"/>
      <c r="E36" s="284">
        <v>262024</v>
      </c>
      <c r="F36" s="284"/>
      <c r="G36" s="284"/>
    </row>
    <row r="37" spans="1:7" ht="20.100000000000001" customHeight="1" x14ac:dyDescent="0.25">
      <c r="A37" s="4" t="s">
        <v>6</v>
      </c>
      <c r="B37" s="287" t="s">
        <v>651</v>
      </c>
      <c r="C37" s="284">
        <v>68338000</v>
      </c>
      <c r="D37" s="284">
        <f>'7.számú melléklet '!D34</f>
        <v>204110000</v>
      </c>
      <c r="E37" s="284">
        <f>'7.számú melléklet '!E34</f>
        <v>188239236</v>
      </c>
      <c r="F37" s="284"/>
      <c r="G37" s="284"/>
    </row>
    <row r="38" spans="1:7" ht="20.100000000000001" customHeight="1" x14ac:dyDescent="0.25">
      <c r="A38" s="8"/>
      <c r="B38" s="290" t="s">
        <v>442</v>
      </c>
      <c r="C38" s="291">
        <f>C16+C32+C37+C35</f>
        <v>167339500</v>
      </c>
      <c r="D38" s="291">
        <f>D16+D32+D37+D35</f>
        <v>291904000</v>
      </c>
      <c r="E38" s="291">
        <f>E16+E32+E37+E35+E36</f>
        <v>300790956</v>
      </c>
      <c r="F38" s="291">
        <f>F16+F32+F37</f>
        <v>450000</v>
      </c>
      <c r="G38" s="291">
        <f>G16+G32+G37</f>
        <v>450000</v>
      </c>
    </row>
    <row r="39" spans="1:7" ht="24.95" customHeight="1" x14ac:dyDescent="0.25">
      <c r="A39" s="4" t="s">
        <v>92</v>
      </c>
      <c r="B39" s="139" t="s">
        <v>446</v>
      </c>
      <c r="C39" s="88"/>
      <c r="D39" s="88"/>
      <c r="E39" s="88"/>
      <c r="F39" s="88"/>
      <c r="G39" s="88"/>
    </row>
    <row r="40" spans="1:7" ht="20.100000000000001" customHeight="1" x14ac:dyDescent="0.2">
      <c r="A40" s="76"/>
      <c r="B40" s="289" t="s">
        <v>224</v>
      </c>
      <c r="C40" s="288">
        <v>1200000</v>
      </c>
      <c r="D40" s="288">
        <v>1200000</v>
      </c>
      <c r="E40" s="288">
        <v>1200000</v>
      </c>
      <c r="F40" s="288"/>
      <c r="G40" s="288">
        <v>0</v>
      </c>
    </row>
    <row r="41" spans="1:7" ht="20.100000000000001" customHeight="1" x14ac:dyDescent="0.2">
      <c r="A41" s="76"/>
      <c r="B41" s="561" t="s">
        <v>887</v>
      </c>
      <c r="C41" s="288"/>
      <c r="D41" s="288"/>
      <c r="E41" s="288">
        <v>2000000</v>
      </c>
      <c r="F41" s="288"/>
      <c r="G41" s="288"/>
    </row>
    <row r="42" spans="1:7" ht="24.95" customHeight="1" x14ac:dyDescent="0.25">
      <c r="A42" s="8"/>
      <c r="B42" s="290" t="s">
        <v>443</v>
      </c>
      <c r="C42" s="292">
        <f>SUM(C40+C41)</f>
        <v>1200000</v>
      </c>
      <c r="D42" s="292">
        <f>SUM(D40+D41)</f>
        <v>1200000</v>
      </c>
      <c r="E42" s="292">
        <f>SUM(E40+E41)</f>
        <v>3200000</v>
      </c>
      <c r="F42" s="292"/>
      <c r="G42" s="292">
        <v>0</v>
      </c>
    </row>
    <row r="43" spans="1:7" ht="24.95" customHeight="1" x14ac:dyDescent="0.25">
      <c r="A43" s="4" t="s">
        <v>93</v>
      </c>
      <c r="B43" s="69" t="s">
        <v>430</v>
      </c>
      <c r="C43" s="61"/>
      <c r="D43" s="61"/>
      <c r="E43" s="61"/>
      <c r="F43" s="61"/>
      <c r="G43" s="61"/>
    </row>
    <row r="44" spans="1:7" ht="21" customHeight="1" x14ac:dyDescent="0.25">
      <c r="A44" s="4"/>
      <c r="B44" s="561" t="s">
        <v>887</v>
      </c>
      <c r="C44" s="61"/>
      <c r="D44" s="61"/>
      <c r="E44" s="165">
        <v>4019522</v>
      </c>
      <c r="F44" s="61"/>
      <c r="G44" s="61"/>
    </row>
    <row r="45" spans="1:7" ht="24.95" customHeight="1" x14ac:dyDescent="0.25">
      <c r="A45" s="8"/>
      <c r="B45" s="290" t="s">
        <v>444</v>
      </c>
      <c r="C45" s="292">
        <f t="shared" ref="C45:G45" si="3">C43</f>
        <v>0</v>
      </c>
      <c r="D45" s="292">
        <f t="shared" si="3"/>
        <v>0</v>
      </c>
      <c r="E45" s="292">
        <f>E44</f>
        <v>4019522</v>
      </c>
      <c r="F45" s="292">
        <f t="shared" ref="F45" si="4">F43</f>
        <v>0</v>
      </c>
      <c r="G45" s="292">
        <f t="shared" si="3"/>
        <v>0</v>
      </c>
    </row>
    <row r="46" spans="1:7" ht="24.95" customHeight="1" x14ac:dyDescent="0.25">
      <c r="A46" s="4" t="s">
        <v>431</v>
      </c>
      <c r="B46" s="69" t="s">
        <v>432</v>
      </c>
      <c r="C46" s="61"/>
      <c r="D46" s="61"/>
      <c r="E46" s="61"/>
      <c r="F46" s="61"/>
      <c r="G46" s="61"/>
    </row>
    <row r="47" spans="1:7" ht="30" customHeight="1" x14ac:dyDescent="0.25">
      <c r="A47" s="4"/>
      <c r="B47" s="562" t="s">
        <v>888</v>
      </c>
      <c r="C47" s="61"/>
      <c r="D47" s="61"/>
      <c r="E47" s="165">
        <v>10674</v>
      </c>
      <c r="F47" s="61"/>
      <c r="G47" s="61"/>
    </row>
    <row r="48" spans="1:7" ht="21" customHeight="1" x14ac:dyDescent="0.25">
      <c r="A48" s="4"/>
      <c r="B48" s="561" t="s">
        <v>887</v>
      </c>
      <c r="C48" s="61"/>
      <c r="D48" s="61"/>
      <c r="E48" s="165">
        <v>5740836</v>
      </c>
      <c r="F48" s="61"/>
      <c r="G48" s="61"/>
    </row>
    <row r="49" spans="1:7" ht="20.25" customHeight="1" x14ac:dyDescent="0.25">
      <c r="A49" s="8"/>
      <c r="B49" s="290" t="s">
        <v>447</v>
      </c>
      <c r="C49" s="292">
        <v>0</v>
      </c>
      <c r="D49" s="292">
        <f>D46</f>
        <v>0</v>
      </c>
      <c r="E49" s="292">
        <f>E48+E47</f>
        <v>5751510</v>
      </c>
      <c r="F49" s="292">
        <f>F46</f>
        <v>0</v>
      </c>
      <c r="G49" s="292">
        <f>G46</f>
        <v>0</v>
      </c>
    </row>
    <row r="50" spans="1:7" ht="24.95" customHeight="1" x14ac:dyDescent="0.2">
      <c r="A50" s="295"/>
      <c r="B50" s="296" t="s">
        <v>223</v>
      </c>
      <c r="C50" s="293">
        <f>C38+C42+C45</f>
        <v>168539500</v>
      </c>
      <c r="D50" s="293">
        <f>D38+D42+D45</f>
        <v>293104000</v>
      </c>
      <c r="E50" s="293">
        <f>E38+E42+E45+E49</f>
        <v>313761988</v>
      </c>
      <c r="F50" s="293">
        <f>F38+F42+F45</f>
        <v>450000</v>
      </c>
      <c r="G50" s="293">
        <f>G38+G42+G45</f>
        <v>450000</v>
      </c>
    </row>
    <row r="51" spans="1:7" ht="24.95" customHeight="1" x14ac:dyDescent="0.25">
      <c r="A51" s="4" t="s">
        <v>125</v>
      </c>
      <c r="B51" s="163" t="s">
        <v>126</v>
      </c>
      <c r="C51" s="88"/>
      <c r="D51" s="61"/>
      <c r="E51" s="61"/>
      <c r="F51" s="61"/>
      <c r="G51" s="61"/>
    </row>
    <row r="52" spans="1:7" ht="20.100000000000001" customHeight="1" x14ac:dyDescent="0.25">
      <c r="A52" s="4" t="s">
        <v>91</v>
      </c>
      <c r="B52" s="139" t="s">
        <v>448</v>
      </c>
      <c r="C52" s="61"/>
      <c r="D52" s="61"/>
      <c r="E52" s="61"/>
      <c r="F52" s="61"/>
      <c r="G52" s="61"/>
    </row>
    <row r="53" spans="1:7" ht="20.100000000000001" customHeight="1" x14ac:dyDescent="0.25">
      <c r="A53" s="4" t="s">
        <v>2</v>
      </c>
      <c r="B53" s="139" t="s">
        <v>734</v>
      </c>
      <c r="C53" s="61"/>
      <c r="D53" s="61"/>
      <c r="E53" s="61"/>
      <c r="F53" s="61"/>
      <c r="G53" s="61"/>
    </row>
    <row r="54" spans="1:7" ht="20.100000000000001" customHeight="1" x14ac:dyDescent="0.25">
      <c r="A54" s="4"/>
      <c r="B54" s="283" t="s">
        <v>735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ht="20.100000000000001" customHeight="1" x14ac:dyDescent="0.25">
      <c r="A55" s="4" t="s">
        <v>4</v>
      </c>
      <c r="B55" s="139" t="s">
        <v>127</v>
      </c>
      <c r="C55" s="61"/>
      <c r="D55" s="61"/>
      <c r="E55" s="61"/>
      <c r="F55" s="61"/>
      <c r="G55" s="61"/>
    </row>
    <row r="56" spans="1:7" ht="20.100000000000001" customHeight="1" x14ac:dyDescent="0.25">
      <c r="A56" s="4"/>
      <c r="B56" s="190" t="s">
        <v>736</v>
      </c>
      <c r="C56" s="78">
        <v>600000</v>
      </c>
      <c r="D56" s="78">
        <v>600000</v>
      </c>
      <c r="E56" s="78">
        <v>600000</v>
      </c>
      <c r="F56" s="78">
        <v>600000</v>
      </c>
      <c r="G56" s="78">
        <v>600000</v>
      </c>
    </row>
    <row r="57" spans="1:7" ht="20.100000000000001" customHeight="1" x14ac:dyDescent="0.25">
      <c r="A57" s="4"/>
      <c r="B57" s="287" t="s">
        <v>129</v>
      </c>
      <c r="C57" s="286">
        <f>C56</f>
        <v>600000</v>
      </c>
      <c r="D57" s="286">
        <f>SUM(D56)</f>
        <v>600000</v>
      </c>
      <c r="E57" s="286">
        <f>SUM(E56)</f>
        <v>600000</v>
      </c>
      <c r="F57" s="286">
        <f>SUM(F56)</f>
        <v>600000</v>
      </c>
      <c r="G57" s="286">
        <f>SUM(G56)</f>
        <v>600000</v>
      </c>
    </row>
    <row r="58" spans="1:7" ht="20.100000000000001" customHeight="1" x14ac:dyDescent="0.25">
      <c r="A58" s="4" t="s">
        <v>5</v>
      </c>
      <c r="B58" s="139" t="s">
        <v>322</v>
      </c>
      <c r="C58" s="61"/>
      <c r="D58" s="61"/>
      <c r="E58" s="61"/>
      <c r="F58" s="61"/>
      <c r="G58" s="61"/>
    </row>
    <row r="59" spans="1:7" ht="20.100000000000001" customHeight="1" x14ac:dyDescent="0.25">
      <c r="A59" s="4"/>
      <c r="B59" s="190" t="s">
        <v>737</v>
      </c>
      <c r="C59" s="78">
        <v>2305000</v>
      </c>
      <c r="D59" s="78">
        <v>2305000</v>
      </c>
      <c r="E59" s="78">
        <v>2305000</v>
      </c>
      <c r="F59" s="78">
        <v>3820000</v>
      </c>
      <c r="G59" s="78"/>
    </row>
    <row r="60" spans="1:7" ht="20.100000000000001" customHeight="1" x14ac:dyDescent="0.25">
      <c r="A60" s="8"/>
      <c r="B60" s="297" t="s">
        <v>130</v>
      </c>
      <c r="C60" s="286">
        <f>SUM(C59:C59)</f>
        <v>2305000</v>
      </c>
      <c r="D60" s="286">
        <f>SUM(D59:D59)</f>
        <v>2305000</v>
      </c>
      <c r="E60" s="286">
        <f>SUM(E59:E59)</f>
        <v>2305000</v>
      </c>
      <c r="F60" s="286">
        <f>SUM(F59:F59)</f>
        <v>3820000</v>
      </c>
      <c r="G60" s="286">
        <f>SUM(G59:G59)</f>
        <v>0</v>
      </c>
    </row>
    <row r="61" spans="1:7" ht="24.95" customHeight="1" x14ac:dyDescent="0.25">
      <c r="A61" s="4"/>
      <c r="B61" s="294" t="s">
        <v>290</v>
      </c>
      <c r="C61" s="299">
        <f>C57+C60+C54</f>
        <v>2905000</v>
      </c>
      <c r="D61" s="299">
        <f>D57+D60+D54</f>
        <v>2905000</v>
      </c>
      <c r="E61" s="299">
        <f>E57+E60+E54</f>
        <v>2905000</v>
      </c>
      <c r="F61" s="299">
        <f>F57+F60+F54</f>
        <v>4420000</v>
      </c>
      <c r="G61" s="299">
        <f>G57+G60+G54</f>
        <v>600000</v>
      </c>
    </row>
    <row r="62" spans="1:7" ht="24.95" customHeight="1" x14ac:dyDescent="0.25">
      <c r="A62" s="4" t="s">
        <v>5</v>
      </c>
      <c r="B62" s="139" t="s">
        <v>406</v>
      </c>
      <c r="C62" s="61"/>
      <c r="D62" s="141"/>
      <c r="E62" s="141"/>
      <c r="F62" s="141"/>
      <c r="G62" s="141"/>
    </row>
    <row r="63" spans="1:7" ht="20.100000000000001" customHeight="1" x14ac:dyDescent="0.25">
      <c r="A63" s="4"/>
      <c r="B63" s="164" t="s">
        <v>498</v>
      </c>
      <c r="C63" s="165">
        <v>1000000</v>
      </c>
      <c r="D63" s="165">
        <v>1000000</v>
      </c>
      <c r="E63" s="165">
        <v>1000000</v>
      </c>
      <c r="F63" s="165">
        <v>1000000</v>
      </c>
      <c r="G63" s="165">
        <v>1000000</v>
      </c>
    </row>
    <row r="64" spans="1:7" s="101" customFormat="1" ht="20.100000000000001" customHeight="1" x14ac:dyDescent="0.25">
      <c r="A64" s="8"/>
      <c r="B64" s="298" t="s">
        <v>289</v>
      </c>
      <c r="C64" s="286">
        <f t="shared" ref="C64:G64" si="5">C63</f>
        <v>1000000</v>
      </c>
      <c r="D64" s="286">
        <f t="shared" si="5"/>
        <v>1000000</v>
      </c>
      <c r="E64" s="286">
        <f t="shared" ref="E64" si="6">E63</f>
        <v>1000000</v>
      </c>
      <c r="F64" s="286">
        <f t="shared" ref="F64" si="7">F63</f>
        <v>1000000</v>
      </c>
      <c r="G64" s="286">
        <f t="shared" si="5"/>
        <v>1000000</v>
      </c>
    </row>
    <row r="65" spans="1:7" s="101" customFormat="1" ht="23.1" customHeight="1" x14ac:dyDescent="0.25">
      <c r="A65" s="4"/>
      <c r="B65" s="294" t="s">
        <v>343</v>
      </c>
      <c r="C65" s="299">
        <f t="shared" ref="C65:G65" si="8">C61+C64</f>
        <v>3905000</v>
      </c>
      <c r="D65" s="299">
        <f t="shared" si="8"/>
        <v>3905000</v>
      </c>
      <c r="E65" s="299">
        <f t="shared" ref="E65" si="9">E61+E64</f>
        <v>3905000</v>
      </c>
      <c r="F65" s="299">
        <f t="shared" ref="F65" si="10">F61+F64</f>
        <v>5420000</v>
      </c>
      <c r="G65" s="299">
        <f t="shared" si="8"/>
        <v>1600000</v>
      </c>
    </row>
    <row r="66" spans="1:7" s="101" customFormat="1" ht="27" customHeight="1" x14ac:dyDescent="0.25">
      <c r="A66" s="31"/>
      <c r="B66" s="31"/>
      <c r="C66" s="129"/>
      <c r="D66" s="129"/>
      <c r="E66" s="129"/>
      <c r="F66" s="129"/>
    </row>
    <row r="67" spans="1:7" ht="24.95" customHeight="1" x14ac:dyDescent="0.25">
      <c r="A67" s="31"/>
      <c r="B67" s="31"/>
      <c r="C67" s="31"/>
      <c r="D67" s="31"/>
      <c r="E67" s="31"/>
      <c r="F67" s="31"/>
    </row>
    <row r="68" spans="1:7" ht="24.95" customHeight="1" x14ac:dyDescent="0.25">
      <c r="A68" s="31"/>
      <c r="C68" s="31"/>
      <c r="D68" s="31"/>
      <c r="E68" s="31"/>
      <c r="F68" s="31"/>
    </row>
  </sheetData>
  <mergeCells count="5">
    <mergeCell ref="G1:G2"/>
    <mergeCell ref="D1:D2"/>
    <mergeCell ref="C1:C2"/>
    <mergeCell ref="F1:F2"/>
    <mergeCell ref="E1:E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6" fitToHeight="0" orientation="portrait" r:id="rId1"/>
  <headerFooter alignWithMargins="0">
    <oddHeader xml:space="preserve">&amp;C&amp;"Garamond,Félkövér"&amp;12 18/2017. (VI.21.)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7"/>
  <sheetViews>
    <sheetView view="pageLayout" topLeftCell="A22" zoomScaleNormal="85" workbookViewId="0">
      <selection activeCell="E5" sqref="E5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2.5703125" style="20" customWidth="1"/>
    <col min="4" max="4" width="12.85546875" style="20" customWidth="1"/>
    <col min="5" max="5" width="13.7109375" style="20" customWidth="1"/>
    <col min="6" max="16384" width="9.140625" style="20"/>
  </cols>
  <sheetData>
    <row r="1" spans="1:5" ht="15" customHeight="1" x14ac:dyDescent="0.2">
      <c r="A1" s="652" t="s">
        <v>63</v>
      </c>
      <c r="B1" s="653" t="s">
        <v>15</v>
      </c>
      <c r="C1" s="652" t="s">
        <v>462</v>
      </c>
      <c r="D1" s="652" t="s">
        <v>807</v>
      </c>
      <c r="E1" s="649" t="s">
        <v>873</v>
      </c>
    </row>
    <row r="2" spans="1:5" ht="15" customHeight="1" x14ac:dyDescent="0.2">
      <c r="A2" s="652"/>
      <c r="B2" s="653"/>
      <c r="C2" s="652"/>
      <c r="D2" s="652"/>
      <c r="E2" s="650"/>
    </row>
    <row r="3" spans="1:5" ht="15" customHeight="1" x14ac:dyDescent="0.2">
      <c r="A3" s="652"/>
      <c r="B3" s="653"/>
      <c r="C3" s="652"/>
      <c r="D3" s="652"/>
      <c r="E3" s="650"/>
    </row>
    <row r="4" spans="1:5" ht="15" customHeight="1" x14ac:dyDescent="0.2">
      <c r="A4" s="652"/>
      <c r="B4" s="653"/>
      <c r="C4" s="652"/>
      <c r="D4" s="652"/>
      <c r="E4" s="651"/>
    </row>
    <row r="5" spans="1:5" ht="28.35" customHeight="1" x14ac:dyDescent="0.2">
      <c r="A5" s="654" t="s">
        <v>149</v>
      </c>
      <c r="B5" s="654"/>
      <c r="C5" s="654"/>
      <c r="D5" s="541"/>
      <c r="E5" s="541"/>
    </row>
    <row r="6" spans="1:5" ht="28.35" customHeight="1" x14ac:dyDescent="0.2">
      <c r="A6" s="542" t="s">
        <v>2</v>
      </c>
      <c r="B6" s="543" t="s">
        <v>423</v>
      </c>
      <c r="C6" s="544"/>
      <c r="D6" s="544"/>
      <c r="E6" s="544"/>
    </row>
    <row r="7" spans="1:5" ht="28.35" customHeight="1" x14ac:dyDescent="0.2">
      <c r="A7" s="542"/>
      <c r="B7" s="545" t="s">
        <v>424</v>
      </c>
      <c r="C7" s="546"/>
      <c r="D7" s="547"/>
      <c r="E7" s="547"/>
    </row>
    <row r="8" spans="1:5" ht="28.35" customHeight="1" x14ac:dyDescent="0.2">
      <c r="A8" s="548" t="s">
        <v>4</v>
      </c>
      <c r="B8" s="549" t="s">
        <v>426</v>
      </c>
      <c r="C8" s="550"/>
      <c r="D8" s="550">
        <f>D7</f>
        <v>0</v>
      </c>
      <c r="E8" s="550">
        <f>E7</f>
        <v>0</v>
      </c>
    </row>
    <row r="9" spans="1:5" ht="28.35" customHeight="1" x14ac:dyDescent="0.2">
      <c r="A9" s="548"/>
      <c r="B9" s="551" t="s">
        <v>97</v>
      </c>
      <c r="C9" s="421"/>
      <c r="D9" s="421"/>
      <c r="E9" s="421"/>
    </row>
    <row r="10" spans="1:5" ht="28.35" customHeight="1" x14ac:dyDescent="0.2">
      <c r="A10" s="548"/>
      <c r="B10" s="552" t="s">
        <v>140</v>
      </c>
      <c r="C10" s="553"/>
      <c r="D10" s="553"/>
      <c r="E10" s="553"/>
    </row>
    <row r="11" spans="1:5" ht="28.35" customHeight="1" x14ac:dyDescent="0.2">
      <c r="A11" s="548"/>
      <c r="B11" s="554" t="s">
        <v>425</v>
      </c>
      <c r="C11" s="419">
        <f>SUM(C9:C10)</f>
        <v>0</v>
      </c>
      <c r="D11" s="419">
        <f>SUM(D9:D10)</f>
        <v>0</v>
      </c>
      <c r="E11" s="419">
        <f>SUM(E9:E10)</f>
        <v>0</v>
      </c>
    </row>
    <row r="12" spans="1:5" ht="28.35" customHeight="1" x14ac:dyDescent="0.2">
      <c r="A12" s="548" t="s">
        <v>5</v>
      </c>
      <c r="B12" s="555" t="s">
        <v>142</v>
      </c>
      <c r="C12" s="553"/>
      <c r="D12" s="553"/>
      <c r="E12" s="553"/>
    </row>
    <row r="13" spans="1:5" ht="28.35" customHeight="1" x14ac:dyDescent="0.2">
      <c r="A13" s="548"/>
      <c r="B13" s="552" t="s">
        <v>141</v>
      </c>
      <c r="C13" s="553"/>
      <c r="D13" s="553"/>
      <c r="E13" s="553"/>
    </row>
    <row r="14" spans="1:5" ht="28.35" customHeight="1" x14ac:dyDescent="0.2">
      <c r="A14" s="548"/>
      <c r="B14" s="554" t="s">
        <v>143</v>
      </c>
      <c r="C14" s="420">
        <f>SUM(C13)</f>
        <v>0</v>
      </c>
      <c r="D14" s="420">
        <f>SUM(D13)</f>
        <v>0</v>
      </c>
      <c r="E14" s="420">
        <f>SUM(E13)</f>
        <v>0</v>
      </c>
    </row>
    <row r="15" spans="1:5" ht="28.35" customHeight="1" x14ac:dyDescent="0.2">
      <c r="A15" s="548" t="s">
        <v>6</v>
      </c>
      <c r="B15" s="555" t="s">
        <v>144</v>
      </c>
      <c r="C15" s="421"/>
      <c r="D15" s="421"/>
      <c r="E15" s="421"/>
    </row>
    <row r="16" spans="1:5" ht="28.35" customHeight="1" x14ac:dyDescent="0.2">
      <c r="A16" s="548"/>
      <c r="B16" s="552" t="s">
        <v>145</v>
      </c>
      <c r="C16" s="421"/>
      <c r="D16" s="421"/>
      <c r="E16" s="421"/>
    </row>
    <row r="17" spans="1:5" ht="28.35" customHeight="1" x14ac:dyDescent="0.2">
      <c r="A17" s="548"/>
      <c r="B17" s="552" t="s">
        <v>146</v>
      </c>
      <c r="C17" s="421">
        <v>0</v>
      </c>
      <c r="D17" s="421">
        <v>0</v>
      </c>
      <c r="E17" s="421">
        <v>0</v>
      </c>
    </row>
    <row r="18" spans="1:5" ht="28.35" customHeight="1" x14ac:dyDescent="0.2">
      <c r="A18" s="556"/>
      <c r="B18" s="554" t="s">
        <v>144</v>
      </c>
      <c r="C18" s="419">
        <f>SUM(C16:C17)</f>
        <v>0</v>
      </c>
      <c r="D18" s="419">
        <f>SUM(D16:D17)</f>
        <v>0</v>
      </c>
      <c r="E18" s="419">
        <f>SUM(E16:E17)</f>
        <v>0</v>
      </c>
    </row>
    <row r="19" spans="1:5" ht="28.35" customHeight="1" x14ac:dyDescent="0.2">
      <c r="A19" s="548" t="s">
        <v>8</v>
      </c>
      <c r="B19" s="555" t="s">
        <v>147</v>
      </c>
      <c r="C19" s="421"/>
      <c r="D19" s="421"/>
      <c r="E19" s="421"/>
    </row>
    <row r="20" spans="1:5" ht="28.35" customHeight="1" x14ac:dyDescent="0.2">
      <c r="A20" s="548"/>
      <c r="B20" s="555" t="s">
        <v>652</v>
      </c>
      <c r="C20" s="421">
        <v>4730000</v>
      </c>
      <c r="D20" s="421">
        <v>4730000</v>
      </c>
      <c r="E20" s="421">
        <v>4730000</v>
      </c>
    </row>
    <row r="21" spans="1:5" ht="28.35" customHeight="1" x14ac:dyDescent="0.2">
      <c r="A21" s="556"/>
      <c r="B21" s="555" t="s">
        <v>653</v>
      </c>
      <c r="C21" s="421">
        <v>2270000</v>
      </c>
      <c r="D21" s="421">
        <v>3770000</v>
      </c>
      <c r="E21" s="421">
        <v>3770000</v>
      </c>
    </row>
    <row r="22" spans="1:5" ht="28.35" customHeight="1" x14ac:dyDescent="0.2">
      <c r="A22" s="556"/>
      <c r="B22" s="554" t="s">
        <v>148</v>
      </c>
      <c r="C22" s="422">
        <f>C21+C20</f>
        <v>7000000</v>
      </c>
      <c r="D22" s="422">
        <f>D21+D20</f>
        <v>8500000</v>
      </c>
      <c r="E22" s="422">
        <f>E21+E20</f>
        <v>8500000</v>
      </c>
    </row>
    <row r="23" spans="1:5" ht="28.35" customHeight="1" x14ac:dyDescent="0.2">
      <c r="A23" s="557"/>
      <c r="B23" s="558" t="s">
        <v>150</v>
      </c>
      <c r="C23" s="423">
        <f>C11+C14+C18+C22</f>
        <v>7000000</v>
      </c>
      <c r="D23" s="423">
        <f>D11+D14+D18+D22+D8</f>
        <v>8500000</v>
      </c>
      <c r="E23" s="423">
        <f>E11+E14+E18+E22+E8</f>
        <v>8500000</v>
      </c>
    </row>
    <row r="26" spans="1:5" x14ac:dyDescent="0.2">
      <c r="B26" s="122"/>
    </row>
    <row r="27" spans="1:5" x14ac:dyDescent="0.2">
      <c r="B27" s="122"/>
    </row>
  </sheetData>
  <mergeCells count="6">
    <mergeCell ref="E1:E4"/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18/2017. (VI.21.)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zoomScaleNormal="100" workbookViewId="0">
      <selection activeCell="D28" sqref="D28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5" width="12.42578125" customWidth="1"/>
    <col min="6" max="7" width="14" style="348" customWidth="1"/>
    <col min="8" max="8" width="13.140625" customWidth="1"/>
    <col min="9" max="9" width="12.28515625" customWidth="1"/>
    <col min="10" max="10" width="12.85546875" customWidth="1"/>
    <col min="11" max="11" width="13.42578125" customWidth="1"/>
  </cols>
  <sheetData>
    <row r="1" spans="1:11" x14ac:dyDescent="0.2">
      <c r="B1" s="658" t="s">
        <v>687</v>
      </c>
      <c r="C1" s="658"/>
      <c r="D1" s="658"/>
      <c r="E1" s="658"/>
      <c r="F1" s="658"/>
      <c r="G1" s="658"/>
      <c r="H1" s="658"/>
      <c r="I1" s="658"/>
      <c r="J1" s="658"/>
    </row>
    <row r="2" spans="1:11" x14ac:dyDescent="0.2">
      <c r="B2" s="365"/>
      <c r="C2" s="365"/>
      <c r="D2" s="365"/>
      <c r="E2" s="538"/>
      <c r="F2" s="365"/>
      <c r="G2" s="538"/>
      <c r="H2" s="365"/>
      <c r="I2" s="365"/>
      <c r="J2" s="365"/>
    </row>
    <row r="3" spans="1:11" ht="42" customHeight="1" x14ac:dyDescent="0.2">
      <c r="A3" s="661" t="s">
        <v>692</v>
      </c>
      <c r="B3" s="660" t="s">
        <v>691</v>
      </c>
      <c r="C3" s="659" t="s">
        <v>688</v>
      </c>
      <c r="D3" s="659"/>
      <c r="E3" s="539"/>
      <c r="F3" s="659" t="s">
        <v>689</v>
      </c>
      <c r="G3" s="659"/>
      <c r="H3" s="659"/>
      <c r="I3" s="663" t="s">
        <v>13</v>
      </c>
      <c r="J3" s="664"/>
      <c r="K3" s="664"/>
    </row>
    <row r="4" spans="1:11" ht="28.5" x14ac:dyDescent="0.2">
      <c r="A4" s="662"/>
      <c r="B4" s="660"/>
      <c r="C4" s="540" t="s">
        <v>829</v>
      </c>
      <c r="D4" s="540" t="s">
        <v>317</v>
      </c>
      <c r="E4" s="540" t="s">
        <v>874</v>
      </c>
      <c r="F4" s="540" t="s">
        <v>830</v>
      </c>
      <c r="G4" s="540" t="s">
        <v>317</v>
      </c>
      <c r="H4" s="540" t="s">
        <v>874</v>
      </c>
      <c r="I4" s="540" t="s">
        <v>829</v>
      </c>
      <c r="J4" s="540" t="s">
        <v>317</v>
      </c>
      <c r="K4" s="540" t="s">
        <v>874</v>
      </c>
    </row>
    <row r="5" spans="1:11" ht="15" customHeight="1" x14ac:dyDescent="0.25">
      <c r="A5" s="655" t="s">
        <v>2</v>
      </c>
      <c r="B5" s="366" t="s">
        <v>690</v>
      </c>
      <c r="C5" s="367"/>
      <c r="D5" s="367"/>
      <c r="E5" s="367"/>
      <c r="F5" s="367"/>
      <c r="G5" s="367"/>
      <c r="H5" s="367"/>
      <c r="I5" s="368"/>
      <c r="J5" s="368"/>
      <c r="K5" s="368"/>
    </row>
    <row r="6" spans="1:11" ht="15" customHeight="1" x14ac:dyDescent="0.2">
      <c r="A6" s="656"/>
      <c r="B6" s="369" t="s">
        <v>660</v>
      </c>
      <c r="C6" s="367">
        <v>53549000</v>
      </c>
      <c r="D6" s="367">
        <v>56320000</v>
      </c>
      <c r="E6" s="367">
        <v>56320000</v>
      </c>
      <c r="F6" s="367">
        <v>8585000</v>
      </c>
      <c r="G6" s="367">
        <v>10585000</v>
      </c>
      <c r="H6" s="367">
        <v>10585000</v>
      </c>
      <c r="I6" s="368">
        <f>C6+F6</f>
        <v>62134000</v>
      </c>
      <c r="J6" s="368">
        <f>D6+G6</f>
        <v>66905000</v>
      </c>
      <c r="K6" s="368">
        <f>E6+H6</f>
        <v>66905000</v>
      </c>
    </row>
    <row r="7" spans="1:11" ht="15" customHeight="1" x14ac:dyDescent="0.2">
      <c r="A7" s="656"/>
      <c r="B7" s="369" t="s">
        <v>661</v>
      </c>
      <c r="C7" s="367">
        <v>34847000</v>
      </c>
      <c r="D7" s="367">
        <v>35847000</v>
      </c>
      <c r="E7" s="367">
        <v>35847000</v>
      </c>
      <c r="F7" s="367">
        <v>1818000</v>
      </c>
      <c r="G7" s="367">
        <v>2818000</v>
      </c>
      <c r="H7" s="367">
        <v>2818000</v>
      </c>
      <c r="I7" s="368">
        <f>C7+F7</f>
        <v>36665000</v>
      </c>
      <c r="J7" s="368">
        <f>D7+G7</f>
        <v>38665000</v>
      </c>
      <c r="K7" s="368">
        <f t="shared" ref="K7:K11" si="0">E7+H7</f>
        <v>38665000</v>
      </c>
    </row>
    <row r="8" spans="1:11" ht="15" customHeight="1" x14ac:dyDescent="0.2">
      <c r="A8" s="656"/>
      <c r="B8" s="369" t="s">
        <v>662</v>
      </c>
      <c r="C8" s="367">
        <v>3967000</v>
      </c>
      <c r="D8" s="367">
        <v>3967000</v>
      </c>
      <c r="E8" s="367">
        <v>3967000</v>
      </c>
      <c r="F8" s="367">
        <v>2399000</v>
      </c>
      <c r="G8" s="367">
        <v>2899000</v>
      </c>
      <c r="H8" s="367">
        <v>2899000</v>
      </c>
      <c r="I8" s="368">
        <f>C8+F8</f>
        <v>6366000</v>
      </c>
      <c r="J8" s="368">
        <f>D8+H8</f>
        <v>6866000</v>
      </c>
      <c r="K8" s="368">
        <f t="shared" si="0"/>
        <v>6866000</v>
      </c>
    </row>
    <row r="9" spans="1:11" ht="15" customHeight="1" x14ac:dyDescent="0.2">
      <c r="A9" s="656"/>
      <c r="B9" s="369" t="s">
        <v>663</v>
      </c>
      <c r="C9" s="367">
        <v>3845000</v>
      </c>
      <c r="D9" s="367">
        <v>3845000</v>
      </c>
      <c r="E9" s="367">
        <v>3845000</v>
      </c>
      <c r="F9" s="367"/>
      <c r="G9" s="367"/>
      <c r="H9" s="367"/>
      <c r="I9" s="368">
        <f>C9+F9</f>
        <v>3845000</v>
      </c>
      <c r="J9" s="368">
        <f>D9+H9</f>
        <v>3845000</v>
      </c>
      <c r="K9" s="368">
        <f t="shared" si="0"/>
        <v>3845000</v>
      </c>
    </row>
    <row r="10" spans="1:11" ht="15" customHeight="1" x14ac:dyDescent="0.2">
      <c r="A10" s="656"/>
      <c r="B10" s="369" t="s">
        <v>664</v>
      </c>
      <c r="C10" s="367">
        <v>992000</v>
      </c>
      <c r="D10" s="367">
        <v>992000</v>
      </c>
      <c r="E10" s="367">
        <v>992000</v>
      </c>
      <c r="F10" s="367"/>
      <c r="G10" s="367"/>
      <c r="H10" s="367"/>
      <c r="I10" s="368">
        <f>C10+F10</f>
        <v>992000</v>
      </c>
      <c r="J10" s="368">
        <f>D10+H10</f>
        <v>992000</v>
      </c>
      <c r="K10" s="368">
        <f t="shared" si="0"/>
        <v>992000</v>
      </c>
    </row>
    <row r="11" spans="1:11" ht="15" customHeight="1" x14ac:dyDescent="0.2">
      <c r="A11" s="656"/>
      <c r="B11" s="369" t="s">
        <v>665</v>
      </c>
      <c r="C11" s="367">
        <v>8158000</v>
      </c>
      <c r="D11" s="367">
        <v>8158000</v>
      </c>
      <c r="E11" s="367">
        <v>8158000</v>
      </c>
      <c r="F11" s="367"/>
      <c r="G11" s="367"/>
      <c r="H11" s="367"/>
      <c r="I11" s="368">
        <f>C11+F11</f>
        <v>8158000</v>
      </c>
      <c r="J11" s="368">
        <f>D11+H11</f>
        <v>8158000</v>
      </c>
      <c r="K11" s="368">
        <f t="shared" si="0"/>
        <v>8158000</v>
      </c>
    </row>
    <row r="12" spans="1:11" ht="15" customHeight="1" x14ac:dyDescent="0.25">
      <c r="A12" s="657"/>
      <c r="B12" s="370" t="s">
        <v>666</v>
      </c>
      <c r="C12" s="371">
        <f t="shared" ref="C12" si="1">SUM(C5:C11)</f>
        <v>105358000</v>
      </c>
      <c r="D12" s="371">
        <f t="shared" ref="D12:J12" si="2">SUM(D5:D11)</f>
        <v>109129000</v>
      </c>
      <c r="E12" s="371">
        <f t="shared" ref="E12" si="3">SUM(E5:E11)</f>
        <v>109129000</v>
      </c>
      <c r="F12" s="371">
        <f t="shared" ref="F12:G12" si="4">SUM(F5:F11)</f>
        <v>12802000</v>
      </c>
      <c r="G12" s="371">
        <f t="shared" si="4"/>
        <v>16302000</v>
      </c>
      <c r="H12" s="371">
        <f t="shared" si="2"/>
        <v>16302000</v>
      </c>
      <c r="I12" s="372">
        <f t="shared" ref="I12" si="5">SUM(I5:I11)</f>
        <v>118160000</v>
      </c>
      <c r="J12" s="372">
        <f t="shared" si="2"/>
        <v>125431000</v>
      </c>
      <c r="K12" s="372">
        <f t="shared" ref="K12" si="6">SUM(K5:K11)</f>
        <v>125431000</v>
      </c>
    </row>
    <row r="13" spans="1:11" ht="14.25" x14ac:dyDescent="0.2">
      <c r="A13" s="369"/>
      <c r="B13" s="369"/>
      <c r="C13" s="367"/>
      <c r="D13" s="367"/>
      <c r="E13" s="367"/>
      <c r="F13" s="367"/>
      <c r="G13" s="367"/>
      <c r="H13" s="367"/>
      <c r="I13" s="368"/>
      <c r="J13" s="368"/>
      <c r="K13" s="368"/>
    </row>
    <row r="14" spans="1:11" ht="15" x14ac:dyDescent="0.25">
      <c r="A14" s="374" t="s">
        <v>4</v>
      </c>
      <c r="B14" s="366" t="s">
        <v>667</v>
      </c>
      <c r="C14" s="367"/>
      <c r="D14" s="367"/>
      <c r="E14" s="367"/>
      <c r="F14" s="367"/>
      <c r="G14" s="367"/>
      <c r="H14" s="367"/>
      <c r="I14" s="368"/>
      <c r="J14" s="368"/>
      <c r="K14" s="368"/>
    </row>
    <row r="15" spans="1:11" ht="15" x14ac:dyDescent="0.25">
      <c r="A15" s="369"/>
      <c r="B15" s="369" t="s">
        <v>693</v>
      </c>
      <c r="C15" s="367"/>
      <c r="D15" s="367"/>
      <c r="E15" s="367"/>
      <c r="F15" s="371">
        <v>2525000</v>
      </c>
      <c r="G15" s="371">
        <v>3189251</v>
      </c>
      <c r="H15" s="371">
        <v>3189251</v>
      </c>
      <c r="I15" s="368">
        <f>C15+F15</f>
        <v>2525000</v>
      </c>
      <c r="J15" s="368">
        <f>D15+H15</f>
        <v>3189251</v>
      </c>
      <c r="K15" s="368">
        <f t="shared" ref="K15:K16" si="7">E15+H15</f>
        <v>3189251</v>
      </c>
    </row>
    <row r="16" spans="1:11" ht="15" x14ac:dyDescent="0.25">
      <c r="A16" s="369"/>
      <c r="B16" s="369" t="s">
        <v>755</v>
      </c>
      <c r="C16" s="367"/>
      <c r="D16" s="367"/>
      <c r="E16" s="367"/>
      <c r="F16" s="371">
        <v>6767000</v>
      </c>
      <c r="G16" s="371">
        <v>2868712</v>
      </c>
      <c r="H16" s="371">
        <v>2868712</v>
      </c>
      <c r="I16" s="368">
        <f>C16+F16</f>
        <v>6767000</v>
      </c>
      <c r="J16" s="368">
        <f>D16+H16</f>
        <v>2868712</v>
      </c>
      <c r="K16" s="368">
        <f t="shared" si="7"/>
        <v>2868712</v>
      </c>
    </row>
    <row r="17" spans="1:11" ht="15" x14ac:dyDescent="0.25">
      <c r="A17" s="369"/>
      <c r="B17" s="370" t="s">
        <v>83</v>
      </c>
      <c r="C17" s="371">
        <f>C15</f>
        <v>0</v>
      </c>
      <c r="D17" s="371">
        <f>D15</f>
        <v>0</v>
      </c>
      <c r="E17" s="371">
        <f>E15</f>
        <v>0</v>
      </c>
      <c r="F17" s="371">
        <f t="shared" ref="F17:K17" si="8">SUM(F15:F16)</f>
        <v>9292000</v>
      </c>
      <c r="G17" s="371">
        <f t="shared" si="8"/>
        <v>6057963</v>
      </c>
      <c r="H17" s="371">
        <f t="shared" si="8"/>
        <v>6057963</v>
      </c>
      <c r="I17" s="371">
        <f t="shared" si="8"/>
        <v>9292000</v>
      </c>
      <c r="J17" s="371">
        <f t="shared" si="8"/>
        <v>6057963</v>
      </c>
      <c r="K17" s="371">
        <f t="shared" si="8"/>
        <v>6057963</v>
      </c>
    </row>
    <row r="18" spans="1:11" ht="15" x14ac:dyDescent="0.25">
      <c r="A18" s="369"/>
      <c r="B18" s="373" t="s">
        <v>694</v>
      </c>
      <c r="C18" s="371">
        <f t="shared" ref="C18" si="9">C17+C12</f>
        <v>105358000</v>
      </c>
      <c r="D18" s="371">
        <f t="shared" ref="D18:J18" si="10">D17+D12</f>
        <v>109129000</v>
      </c>
      <c r="E18" s="371">
        <f t="shared" ref="E18" si="11">E17+E12</f>
        <v>109129000</v>
      </c>
      <c r="F18" s="371">
        <f t="shared" ref="F18:G18" si="12">F17+F12</f>
        <v>22094000</v>
      </c>
      <c r="G18" s="371">
        <f t="shared" si="12"/>
        <v>22359963</v>
      </c>
      <c r="H18" s="371">
        <f t="shared" si="10"/>
        <v>22359963</v>
      </c>
      <c r="I18" s="371">
        <f t="shared" ref="I18" si="13">I17+I12</f>
        <v>127452000</v>
      </c>
      <c r="J18" s="371">
        <f t="shared" si="10"/>
        <v>131488963</v>
      </c>
      <c r="K18" s="371">
        <f t="shared" ref="K18" si="14">K17+K12</f>
        <v>131488963</v>
      </c>
    </row>
    <row r="19" spans="1:11" x14ac:dyDescent="0.2">
      <c r="F19" s="349"/>
      <c r="G19" s="349"/>
    </row>
    <row r="21" spans="1:11" x14ac:dyDescent="0.2">
      <c r="B21" t="s">
        <v>668</v>
      </c>
    </row>
  </sheetData>
  <mergeCells count="7">
    <mergeCell ref="A5:A12"/>
    <mergeCell ref="B1:J1"/>
    <mergeCell ref="C3:D3"/>
    <mergeCell ref="F3:H3"/>
    <mergeCell ref="B3:B4"/>
    <mergeCell ref="A3:A4"/>
    <mergeCell ref="I3:K3"/>
  </mergeCells>
  <pageMargins left="0.70866141732283472" right="0.70866141732283472" top="1.1811023622047245" bottom="0.74803149606299213" header="0.31496062992125984" footer="0.31496062992125984"/>
  <pageSetup paperSize="9" scale="52" orientation="portrait" r:id="rId1"/>
  <headerFooter>
    <oddHeader>&amp;C&amp;"Arial CE,Félkövér"  ..../2017. (....) számú költségvetési rendelethez
ZALAKAROS VÁROS ÖNKORMÁNYZAT többségi tulajdonában lévő
 gazdasági társaságokkal kötött szerződésekben foglalt
 feladat megoszlása 2017.évben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2017-06-27T13:41:58Z</cp:lastPrinted>
  <dcterms:created xsi:type="dcterms:W3CDTF">2001-01-10T12:44:25Z</dcterms:created>
  <dcterms:modified xsi:type="dcterms:W3CDTF">2017-06-27T14:00:46Z</dcterms:modified>
</cp:coreProperties>
</file>