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rika\Desktop\2019. évi zárszámadás és 2018.évi II. félévi módosítás táblái is\"/>
    </mc:Choice>
  </mc:AlternateContent>
  <bookViews>
    <workbookView xWindow="0" yWindow="0" windowWidth="23040" windowHeight="8808" tabRatio="923" activeTab="8"/>
  </bookViews>
  <sheets>
    <sheet name="Ktvetési mérleg" sheetId="1" r:id="rId1"/>
    <sheet name="Műk-felh.mérleg" sheetId="2" r:id="rId2"/>
    <sheet name="Bevétel össz." sheetId="3" r:id="rId3"/>
    <sheet name="Kiadás ktgvszervenként" sheetId="4" r:id="rId4"/>
    <sheet name="Állami" sheetId="5" r:id="rId5"/>
    <sheet name="Ber.-felú." sheetId="6" r:id="rId6"/>
    <sheet name="Pénze.átadás" sheetId="7" r:id="rId7"/>
    <sheet name="Szoc.jutt." sheetId="8" r:id="rId8"/>
    <sheet name="Önkormányzat" sheetId="9" r:id="rId9"/>
    <sheet name="Óvoda" sheetId="12" r:id="rId10"/>
    <sheet name="Áth.köt." sheetId="13" state="hidden" r:id="rId11"/>
    <sheet name="Ei. felh.terv" sheetId="14" r:id="rId12"/>
    <sheet name="Élelm." sheetId="15" r:id="rId13"/>
    <sheet name="Címrend" sheetId="16" r:id="rId14"/>
    <sheet name="Létszám" sheetId="17" r:id="rId15"/>
    <sheet name="gördülő" sheetId="18" r:id="rId16"/>
    <sheet name="stab.tv saját bevétel" sheetId="19" r:id="rId17"/>
    <sheet name="KÖH" sheetId="20" r:id="rId18"/>
    <sheet name="Könyvtár" sheetId="26" r:id="rId19"/>
    <sheet name="Vagyonmérleg" sheetId="28" r:id="rId20"/>
    <sheet name="Eredménykimutatás" sheetId="27" r:id="rId21"/>
  </sheets>
  <definedNames>
    <definedName name="__xlnm.Print_Area" localSheetId="4">Állami!$A$1:$I$39</definedName>
    <definedName name="__xlnm.Print_Area" localSheetId="5">'Ber.-felú.'!$A$1:$G$70</definedName>
    <definedName name="__xlnm.Print_Area" localSheetId="2">'Bevétel össz.'!$A$1:$L$57</definedName>
    <definedName name="__xlnm.Print_Area" localSheetId="11">'Ei. felh.terv'!$A$1:$N$29</definedName>
    <definedName name="__xlnm.Print_Area" localSheetId="3">'Kiadás ktgvszervenként'!$A$1:$X$31</definedName>
    <definedName name="__xlnm.Print_Area" localSheetId="17">KÖH!$A$1:$G$126</definedName>
    <definedName name="__xlnm.Print_Area" localSheetId="9">Óvoda!$A$1:$F$130</definedName>
    <definedName name="__xlnm.Print_Area" localSheetId="6">Pénze.átadás!$A$1:$I$55</definedName>
    <definedName name="__xlnm.Print_Area" localSheetId="7">Szoc.jutt.!$A$1:$F$40</definedName>
    <definedName name="_xlnm.Print_Area" localSheetId="4">Állami!$A$1:$M$39</definedName>
    <definedName name="_xlnm.Print_Area" localSheetId="5">'Ber.-felú.'!$A$1:$G$63</definedName>
    <definedName name="_xlnm.Print_Area" localSheetId="2">'Bevétel össz.'!$A$1:$L$57</definedName>
    <definedName name="_xlnm.Print_Area" localSheetId="11">'Ei. felh.terv'!$A$1:$N$29</definedName>
    <definedName name="_xlnm.Print_Area" localSheetId="3">'Kiadás ktgvszervenként'!$A$1:$X$31</definedName>
    <definedName name="_xlnm.Print_Area" localSheetId="17">KÖH!$A$1:$H$126</definedName>
    <definedName name="_xlnm.Print_Area" localSheetId="9">Óvoda!$A$1:$J$130</definedName>
    <definedName name="_xlnm.Print_Area" localSheetId="8">Önkormányzat!$A$1:$J$188</definedName>
    <definedName name="_xlnm.Print_Area" localSheetId="6">Pénze.átadás!$A$1:$J$55</definedName>
    <definedName name="_xlnm.Print_Area" localSheetId="7">Szoc.jutt.!$A$1:$J$40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5" i="3" l="1"/>
  <c r="J55" i="3"/>
  <c r="K55" i="3"/>
  <c r="L55" i="3"/>
  <c r="F55" i="3"/>
  <c r="AC55" i="3"/>
  <c r="AD55" i="3"/>
  <c r="AE55" i="3"/>
  <c r="AF55" i="3"/>
  <c r="H85" i="9"/>
  <c r="H90" i="9"/>
  <c r="H91" i="9"/>
  <c r="H104" i="9"/>
  <c r="H114" i="9"/>
  <c r="H117" i="9"/>
  <c r="H120" i="9"/>
  <c r="H123" i="9"/>
  <c r="H124" i="9"/>
  <c r="H129" i="9"/>
  <c r="J85" i="9"/>
  <c r="J90" i="9"/>
  <c r="J91" i="9"/>
  <c r="J104" i="9"/>
  <c r="J114" i="9"/>
  <c r="J117" i="9"/>
  <c r="J120" i="9"/>
  <c r="J123" i="9"/>
  <c r="J124" i="9"/>
  <c r="J129" i="9"/>
  <c r="AB51" i="3"/>
  <c r="AB49" i="3"/>
  <c r="AB46" i="3"/>
  <c r="AB42" i="3"/>
  <c r="AB43" i="3"/>
  <c r="AB31" i="3"/>
  <c r="AB32" i="3"/>
  <c r="AB36" i="3"/>
  <c r="AB38" i="3"/>
  <c r="AB39" i="3"/>
  <c r="AB29" i="3"/>
  <c r="AB13" i="3"/>
  <c r="AB14" i="3"/>
  <c r="G32" i="6"/>
  <c r="G60" i="6"/>
  <c r="G62" i="6"/>
  <c r="F25" i="6"/>
  <c r="F32" i="6"/>
  <c r="F60" i="6"/>
  <c r="F62" i="6"/>
  <c r="W51" i="3"/>
  <c r="X51" i="3"/>
  <c r="Y51" i="3"/>
  <c r="Z51" i="3"/>
  <c r="AA51" i="3"/>
  <c r="I13" i="2"/>
  <c r="H27" i="1"/>
  <c r="X55" i="3"/>
  <c r="Y55" i="3"/>
  <c r="Z55" i="3"/>
  <c r="AA55" i="3"/>
  <c r="I25" i="2"/>
  <c r="H29" i="1"/>
  <c r="W28" i="3"/>
  <c r="H14" i="1"/>
  <c r="W27" i="3"/>
  <c r="H13" i="1"/>
  <c r="W26" i="3"/>
  <c r="H12" i="1"/>
  <c r="W25" i="3"/>
  <c r="H11" i="1"/>
  <c r="W3" i="3"/>
  <c r="AA3" i="3"/>
  <c r="W4" i="3"/>
  <c r="AA4" i="3"/>
  <c r="W5" i="3"/>
  <c r="AA5" i="3"/>
  <c r="W6" i="3"/>
  <c r="AA6" i="3"/>
  <c r="W7" i="3"/>
  <c r="AA7" i="3"/>
  <c r="W8" i="3"/>
  <c r="AA8" i="3"/>
  <c r="W9" i="3"/>
  <c r="AA9" i="3"/>
  <c r="AA10" i="3"/>
  <c r="I4" i="2"/>
  <c r="W11" i="3"/>
  <c r="W12" i="3"/>
  <c r="W13" i="3"/>
  <c r="W14" i="3"/>
  <c r="W15" i="3"/>
  <c r="X13" i="3"/>
  <c r="X15" i="3"/>
  <c r="AA15" i="3"/>
  <c r="I5" i="2"/>
  <c r="I6" i="2"/>
  <c r="H6" i="1"/>
  <c r="H5" i="1"/>
  <c r="H4" i="1"/>
  <c r="W42" i="3"/>
  <c r="W43" i="3"/>
  <c r="W44" i="3"/>
  <c r="AA44" i="3"/>
  <c r="I20" i="2"/>
  <c r="H18" i="1"/>
  <c r="W33" i="3"/>
  <c r="W34" i="3"/>
  <c r="W35" i="3"/>
  <c r="W36" i="3"/>
  <c r="W37" i="3"/>
  <c r="W38" i="3"/>
  <c r="W39" i="3"/>
  <c r="W41" i="3"/>
  <c r="I113" i="12"/>
  <c r="Y41" i="3"/>
  <c r="I109" i="26"/>
  <c r="Z41" i="3"/>
  <c r="AA41" i="3"/>
  <c r="I8" i="2"/>
  <c r="H17" i="1"/>
  <c r="R3" i="3"/>
  <c r="R4" i="3"/>
  <c r="R5" i="3"/>
  <c r="R6" i="3"/>
  <c r="R7" i="3"/>
  <c r="R8" i="3"/>
  <c r="R9" i="3"/>
  <c r="R10" i="3"/>
  <c r="R11" i="3"/>
  <c r="R12" i="3"/>
  <c r="R14" i="3"/>
  <c r="R15" i="3"/>
  <c r="R16" i="3"/>
  <c r="R25" i="3"/>
  <c r="R26" i="3"/>
  <c r="R27" i="3"/>
  <c r="R28" i="3"/>
  <c r="R29" i="3"/>
  <c r="R30" i="3"/>
  <c r="R32" i="3"/>
  <c r="R33" i="3"/>
  <c r="R34" i="3"/>
  <c r="R36" i="3"/>
  <c r="R38" i="3"/>
  <c r="R39" i="3"/>
  <c r="R41" i="3"/>
  <c r="R42" i="3"/>
  <c r="R43" i="3"/>
  <c r="R44" i="3"/>
  <c r="R46" i="3"/>
  <c r="R47" i="3"/>
  <c r="R49" i="3"/>
  <c r="R50" i="3"/>
  <c r="R51" i="3"/>
  <c r="R52" i="3"/>
  <c r="S10" i="3"/>
  <c r="S13" i="3"/>
  <c r="S15" i="3"/>
  <c r="S16" i="3"/>
  <c r="S51" i="3"/>
  <c r="S52" i="3"/>
  <c r="T10" i="3"/>
  <c r="T15" i="3"/>
  <c r="T16" i="3"/>
  <c r="H113" i="12"/>
  <c r="T41" i="3"/>
  <c r="T52" i="3"/>
  <c r="U10" i="3"/>
  <c r="U15" i="3"/>
  <c r="U16" i="3"/>
  <c r="H109" i="26"/>
  <c r="U41" i="3"/>
  <c r="U51" i="3"/>
  <c r="U52" i="3"/>
  <c r="V52" i="3"/>
  <c r="V51" i="3"/>
  <c r="V48" i="3"/>
  <c r="V49" i="3"/>
  <c r="V50" i="3"/>
  <c r="V45" i="3"/>
  <c r="V46" i="3"/>
  <c r="V47" i="3"/>
  <c r="V42" i="3"/>
  <c r="V43" i="3"/>
  <c r="V44" i="3"/>
  <c r="V31" i="3"/>
  <c r="V32" i="3"/>
  <c r="V33" i="3"/>
  <c r="V34" i="3"/>
  <c r="V35" i="3"/>
  <c r="V36" i="3"/>
  <c r="V37" i="3"/>
  <c r="V38" i="3"/>
  <c r="V39" i="3"/>
  <c r="V40" i="3"/>
  <c r="V41" i="3"/>
  <c r="V24" i="3"/>
  <c r="V25" i="3"/>
  <c r="V26" i="3"/>
  <c r="V27" i="3"/>
  <c r="V28" i="3"/>
  <c r="V29" i="3"/>
  <c r="V30" i="3"/>
  <c r="V23" i="3"/>
  <c r="V22" i="3"/>
  <c r="V21" i="3"/>
  <c r="V20" i="3"/>
  <c r="V19" i="3"/>
  <c r="V18" i="3"/>
  <c r="V17" i="3"/>
  <c r="V14" i="3"/>
  <c r="V13" i="3"/>
  <c r="V12" i="3"/>
  <c r="V11" i="3"/>
  <c r="V9" i="3"/>
  <c r="V8" i="3"/>
  <c r="V7" i="3"/>
  <c r="V6" i="3"/>
  <c r="V5" i="3"/>
  <c r="V4" i="3"/>
  <c r="V3" i="3"/>
  <c r="M11" i="3"/>
  <c r="M12" i="3"/>
  <c r="M15" i="3"/>
  <c r="M3" i="3"/>
  <c r="M4" i="3"/>
  <c r="M5" i="3"/>
  <c r="M6" i="3"/>
  <c r="M8" i="3"/>
  <c r="M10" i="3"/>
  <c r="M16" i="3"/>
  <c r="M25" i="3"/>
  <c r="M26" i="3"/>
  <c r="M27" i="3"/>
  <c r="M28" i="3"/>
  <c r="M30" i="3"/>
  <c r="M33" i="3"/>
  <c r="M34" i="3"/>
  <c r="M35" i="3"/>
  <c r="M36" i="3"/>
  <c r="M37" i="3"/>
  <c r="M38" i="3"/>
  <c r="M39" i="3"/>
  <c r="M41" i="3"/>
  <c r="M42" i="3"/>
  <c r="M43" i="3"/>
  <c r="M44" i="3"/>
  <c r="M51" i="3"/>
  <c r="M52" i="3"/>
  <c r="N13" i="3"/>
  <c r="N15" i="3"/>
  <c r="N16" i="3"/>
  <c r="N44" i="3"/>
  <c r="N52" i="3"/>
  <c r="G113" i="12"/>
  <c r="O41" i="3"/>
  <c r="O52" i="3"/>
  <c r="G109" i="26"/>
  <c r="P41" i="3"/>
  <c r="P52" i="3"/>
  <c r="Q52" i="3"/>
  <c r="AR20" i="4"/>
  <c r="AR25" i="4"/>
  <c r="AV25" i="4"/>
  <c r="R25" i="2"/>
  <c r="AR21" i="4"/>
  <c r="AV21" i="4"/>
  <c r="R24" i="2"/>
  <c r="AR16" i="4"/>
  <c r="AT16" i="4"/>
  <c r="AS16" i="4"/>
  <c r="AV16" i="4"/>
  <c r="R19" i="2"/>
  <c r="AR15" i="4"/>
  <c r="AT15" i="4"/>
  <c r="AS15" i="4"/>
  <c r="AV15" i="4"/>
  <c r="R18" i="2"/>
  <c r="AR14" i="4"/>
  <c r="AT14" i="4"/>
  <c r="AS14" i="4"/>
  <c r="AV14" i="4"/>
  <c r="R17" i="2"/>
  <c r="AT20" i="4"/>
  <c r="AS20" i="4"/>
  <c r="AV20" i="4"/>
  <c r="R12" i="2"/>
  <c r="I65" i="9"/>
  <c r="AR12" i="4"/>
  <c r="AT12" i="4"/>
  <c r="AS12" i="4"/>
  <c r="AV12" i="4"/>
  <c r="R10" i="2"/>
  <c r="AR10" i="4"/>
  <c r="AT10" i="4"/>
  <c r="AS10" i="4"/>
  <c r="AV10" i="4"/>
  <c r="R8" i="2"/>
  <c r="AR9" i="4"/>
  <c r="AT9" i="4"/>
  <c r="AV9" i="4"/>
  <c r="R7" i="2"/>
  <c r="I35" i="9"/>
  <c r="I28" i="9"/>
  <c r="I36" i="9"/>
  <c r="I40" i="9"/>
  <c r="I48" i="9"/>
  <c r="I52" i="9"/>
  <c r="I58" i="9"/>
  <c r="I59" i="9"/>
  <c r="AR8" i="4"/>
  <c r="I36" i="12"/>
  <c r="I39" i="12"/>
  <c r="I47" i="12"/>
  <c r="I51" i="12"/>
  <c r="I57" i="12"/>
  <c r="I58" i="12"/>
  <c r="AT8" i="4"/>
  <c r="I36" i="20"/>
  <c r="I39" i="20"/>
  <c r="I47" i="20"/>
  <c r="I51" i="20"/>
  <c r="I57" i="20"/>
  <c r="I58" i="20"/>
  <c r="AS8" i="4"/>
  <c r="I36" i="26"/>
  <c r="I47" i="26"/>
  <c r="I51" i="26"/>
  <c r="I57" i="26"/>
  <c r="I58" i="26"/>
  <c r="AU8" i="4"/>
  <c r="AV8" i="4"/>
  <c r="R6" i="2"/>
  <c r="I25" i="9"/>
  <c r="AR7" i="4"/>
  <c r="I25" i="12"/>
  <c r="AT7" i="4"/>
  <c r="AS7" i="4"/>
  <c r="AU7" i="4"/>
  <c r="AV7" i="4"/>
  <c r="R5" i="2"/>
  <c r="I15" i="9"/>
  <c r="I19" i="9"/>
  <c r="I20" i="9"/>
  <c r="AR6" i="4"/>
  <c r="I15" i="12"/>
  <c r="I19" i="12"/>
  <c r="I20" i="12"/>
  <c r="AT6" i="4"/>
  <c r="I15" i="20"/>
  <c r="I19" i="20"/>
  <c r="I20" i="20"/>
  <c r="AS6" i="4"/>
  <c r="I15" i="26"/>
  <c r="I20" i="26"/>
  <c r="AU6" i="4"/>
  <c r="AV6" i="4"/>
  <c r="R4" i="2"/>
  <c r="G15" i="9"/>
  <c r="G19" i="9"/>
  <c r="G20" i="9"/>
  <c r="Y6" i="4"/>
  <c r="G15" i="12"/>
  <c r="G19" i="12"/>
  <c r="G20" i="12"/>
  <c r="AH6" i="4"/>
  <c r="G15" i="20"/>
  <c r="G19" i="20"/>
  <c r="G20" i="20"/>
  <c r="AG6" i="4"/>
  <c r="G15" i="26"/>
  <c r="G20" i="26"/>
  <c r="AP6" i="4"/>
  <c r="AQ6" i="4"/>
  <c r="Q4" i="2"/>
  <c r="G25" i="9"/>
  <c r="Y7" i="4"/>
  <c r="G25" i="12"/>
  <c r="AH7" i="4"/>
  <c r="AG7" i="4"/>
  <c r="AP7" i="4"/>
  <c r="AQ7" i="4"/>
  <c r="Q5" i="2"/>
  <c r="G35" i="9"/>
  <c r="G28" i="9"/>
  <c r="G36" i="9"/>
  <c r="G40" i="9"/>
  <c r="G48" i="9"/>
  <c r="G52" i="9"/>
  <c r="G58" i="9"/>
  <c r="G59" i="9"/>
  <c r="Y8" i="4"/>
  <c r="G36" i="12"/>
  <c r="G39" i="12"/>
  <c r="G47" i="12"/>
  <c r="G51" i="12"/>
  <c r="G57" i="12"/>
  <c r="G58" i="12"/>
  <c r="AH8" i="4"/>
  <c r="G36" i="20"/>
  <c r="G39" i="20"/>
  <c r="G47" i="20"/>
  <c r="G51" i="20"/>
  <c r="G57" i="20"/>
  <c r="G58" i="20"/>
  <c r="AG8" i="4"/>
  <c r="G36" i="26"/>
  <c r="G47" i="26"/>
  <c r="G51" i="26"/>
  <c r="G57" i="26"/>
  <c r="G58" i="26"/>
  <c r="AP8" i="4"/>
  <c r="AQ8" i="4"/>
  <c r="Q6" i="2"/>
  <c r="Y9" i="4"/>
  <c r="AH9" i="4"/>
  <c r="AG9" i="4"/>
  <c r="AQ9" i="4"/>
  <c r="Q7" i="2"/>
  <c r="Y10" i="4"/>
  <c r="AH10" i="4"/>
  <c r="AG10" i="4"/>
  <c r="AQ10" i="4"/>
  <c r="Q8" i="2"/>
  <c r="Y12" i="4"/>
  <c r="AH12" i="4"/>
  <c r="AG12" i="4"/>
  <c r="AQ12" i="4"/>
  <c r="Q10" i="2"/>
  <c r="Q11" i="2"/>
  <c r="Y20" i="4"/>
  <c r="AH20" i="4"/>
  <c r="AG20" i="4"/>
  <c r="AQ20" i="4"/>
  <c r="Q12" i="2"/>
  <c r="Q15" i="2"/>
  <c r="Y14" i="4"/>
  <c r="AH14" i="4"/>
  <c r="AG14" i="4"/>
  <c r="AQ14" i="4"/>
  <c r="Q17" i="2"/>
  <c r="Y15" i="4"/>
  <c r="AH15" i="4"/>
  <c r="AG15" i="4"/>
  <c r="AQ15" i="4"/>
  <c r="Q18" i="2"/>
  <c r="Y16" i="4"/>
  <c r="AH16" i="4"/>
  <c r="AG16" i="4"/>
  <c r="AQ16" i="4"/>
  <c r="Q19" i="2"/>
  <c r="Q22" i="2"/>
  <c r="Y21" i="4"/>
  <c r="AQ21" i="4"/>
  <c r="Q24" i="2"/>
  <c r="Y25" i="4"/>
  <c r="AQ25" i="4"/>
  <c r="Q25" i="2"/>
  <c r="Q26" i="2"/>
  <c r="Q27" i="2"/>
  <c r="Q29" i="2"/>
  <c r="AB34" i="3"/>
  <c r="AB33" i="3"/>
  <c r="AB28" i="3"/>
  <c r="AB27" i="3"/>
  <c r="AB26" i="3"/>
  <c r="AB25" i="3"/>
  <c r="J71" i="9"/>
  <c r="J15" i="9"/>
  <c r="J19" i="9"/>
  <c r="J20" i="9"/>
  <c r="J25" i="9"/>
  <c r="J28" i="9"/>
  <c r="J35" i="9"/>
  <c r="J36" i="9"/>
  <c r="J40" i="9"/>
  <c r="J48" i="9"/>
  <c r="J52" i="9"/>
  <c r="J58" i="9"/>
  <c r="J59" i="9"/>
  <c r="J65" i="9"/>
  <c r="J72" i="9"/>
  <c r="I71" i="9"/>
  <c r="J24" i="7"/>
  <c r="J11" i="7"/>
  <c r="I11" i="7"/>
  <c r="I24" i="7"/>
  <c r="H9" i="5"/>
  <c r="H15" i="5"/>
  <c r="H26" i="5"/>
  <c r="H29" i="5"/>
  <c r="H33" i="5"/>
  <c r="H38" i="5"/>
  <c r="L33" i="5"/>
  <c r="L38" i="5"/>
  <c r="M38" i="5"/>
  <c r="M33" i="5"/>
  <c r="AW25" i="4"/>
  <c r="AW21" i="4"/>
  <c r="AW16" i="4"/>
  <c r="AW15" i="4"/>
  <c r="AW14" i="4"/>
  <c r="AW12" i="4"/>
  <c r="AW9" i="4"/>
  <c r="AW8" i="4"/>
  <c r="AW7" i="4"/>
  <c r="J36" i="26"/>
  <c r="J47" i="26"/>
  <c r="J51" i="26"/>
  <c r="J57" i="26"/>
  <c r="J58" i="26"/>
  <c r="AZ8" i="4"/>
  <c r="AZ7" i="4"/>
  <c r="J15" i="26"/>
  <c r="J20" i="26"/>
  <c r="AZ6" i="4"/>
  <c r="J36" i="20"/>
  <c r="J39" i="20"/>
  <c r="J47" i="20"/>
  <c r="J51" i="20"/>
  <c r="J57" i="20"/>
  <c r="J58" i="20"/>
  <c r="AX8" i="4"/>
  <c r="AX7" i="4"/>
  <c r="J15" i="20"/>
  <c r="J19" i="20"/>
  <c r="J20" i="20"/>
  <c r="AX6" i="4"/>
  <c r="J36" i="12"/>
  <c r="J39" i="12"/>
  <c r="J47" i="12"/>
  <c r="J51" i="12"/>
  <c r="J57" i="12"/>
  <c r="J58" i="12"/>
  <c r="AY8" i="4"/>
  <c r="J25" i="12"/>
  <c r="AY7" i="4"/>
  <c r="J15" i="12"/>
  <c r="J19" i="12"/>
  <c r="J20" i="12"/>
  <c r="AY6" i="4"/>
  <c r="AY9" i="4"/>
  <c r="AY10" i="4"/>
  <c r="AY11" i="4"/>
  <c r="AY12" i="4"/>
  <c r="AY13" i="4"/>
  <c r="AY20" i="4"/>
  <c r="AY14" i="4"/>
  <c r="AY15" i="4"/>
  <c r="AY16" i="4"/>
  <c r="AY17" i="4"/>
  <c r="AY18" i="4"/>
  <c r="AY19" i="4"/>
  <c r="AY22" i="4"/>
  <c r="AY23" i="4"/>
  <c r="AY27" i="4"/>
  <c r="AX10" i="4"/>
  <c r="AX11" i="4"/>
  <c r="AX12" i="4"/>
  <c r="AX13" i="4"/>
  <c r="AX22" i="4"/>
  <c r="AX23" i="4"/>
  <c r="AX27" i="4"/>
  <c r="AZ13" i="4"/>
  <c r="AZ22" i="4"/>
  <c r="AZ27" i="4"/>
  <c r="AW17" i="4"/>
  <c r="AW18" i="4"/>
  <c r="AW19" i="4"/>
  <c r="BA25" i="4"/>
  <c r="BA24" i="4"/>
  <c r="AW23" i="4"/>
  <c r="BA23" i="4"/>
  <c r="BA21" i="4"/>
  <c r="AW20" i="4"/>
  <c r="AX20" i="4"/>
  <c r="BA20" i="4"/>
  <c r="AX14" i="4"/>
  <c r="AX15" i="4"/>
  <c r="AX16" i="4"/>
  <c r="AX17" i="4"/>
  <c r="AX18" i="4"/>
  <c r="AX19" i="4"/>
  <c r="BA19" i="4"/>
  <c r="BA18" i="4"/>
  <c r="BA17" i="4"/>
  <c r="BA16" i="4"/>
  <c r="BA15" i="4"/>
  <c r="BA14" i="4"/>
  <c r="BA12" i="4"/>
  <c r="AW11" i="4"/>
  <c r="BA11" i="4"/>
  <c r="AW10" i="4"/>
  <c r="BA10" i="4"/>
  <c r="BA9" i="4"/>
  <c r="BA8" i="4"/>
  <c r="BA7" i="4"/>
  <c r="AF34" i="3"/>
  <c r="AD35" i="3"/>
  <c r="AF35" i="3"/>
  <c r="AD36" i="3"/>
  <c r="AF36" i="3"/>
  <c r="AD37" i="3"/>
  <c r="AF37" i="3"/>
  <c r="AC38" i="3"/>
  <c r="AD38" i="3"/>
  <c r="AF38" i="3"/>
  <c r="AC39" i="3"/>
  <c r="AD39" i="3"/>
  <c r="AE39" i="3"/>
  <c r="AF39" i="3"/>
  <c r="AD40" i="3"/>
  <c r="AF40" i="3"/>
  <c r="AB41" i="3"/>
  <c r="AC41" i="3"/>
  <c r="AD32" i="3"/>
  <c r="AD41" i="3"/>
  <c r="AE32" i="3"/>
  <c r="AE41" i="3"/>
  <c r="AF41" i="3"/>
  <c r="AF42" i="3"/>
  <c r="AF43" i="3"/>
  <c r="AB44" i="3"/>
  <c r="AF44" i="3"/>
  <c r="AF45" i="3"/>
  <c r="AF46" i="3"/>
  <c r="AB47" i="3"/>
  <c r="AF47" i="3"/>
  <c r="AF48" i="3"/>
  <c r="AF49" i="3"/>
  <c r="AB50" i="3"/>
  <c r="AF50" i="3"/>
  <c r="AC51" i="3"/>
  <c r="AD51" i="3"/>
  <c r="AE51" i="3"/>
  <c r="AF51" i="3"/>
  <c r="AB3" i="3"/>
  <c r="AB4" i="3"/>
  <c r="AB5" i="3"/>
  <c r="AB6" i="3"/>
  <c r="AB7" i="3"/>
  <c r="AB8" i="3"/>
  <c r="AB9" i="3"/>
  <c r="AB10" i="3"/>
  <c r="AB11" i="3"/>
  <c r="AB12" i="3"/>
  <c r="AB15" i="3"/>
  <c r="AB16" i="3"/>
  <c r="AB30" i="3"/>
  <c r="AB52" i="3"/>
  <c r="AC10" i="3"/>
  <c r="AC13" i="3"/>
  <c r="AC15" i="3"/>
  <c r="AC16" i="3"/>
  <c r="AC30" i="3"/>
  <c r="AC52" i="3"/>
  <c r="AD10" i="3"/>
  <c r="AD15" i="3"/>
  <c r="AD16" i="3"/>
  <c r="AD30" i="3"/>
  <c r="AD52" i="3"/>
  <c r="AE10" i="3"/>
  <c r="AE15" i="3"/>
  <c r="AE16" i="3"/>
  <c r="AE30" i="3"/>
  <c r="AE52" i="3"/>
  <c r="AF52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11" i="3"/>
  <c r="AF12" i="3"/>
  <c r="AF13" i="3"/>
  <c r="AF14" i="3"/>
  <c r="AF15" i="3"/>
  <c r="AF16" i="3"/>
  <c r="AF4" i="3"/>
  <c r="AF5" i="3"/>
  <c r="AF6" i="3"/>
  <c r="AF7" i="3"/>
  <c r="AF8" i="3"/>
  <c r="AF9" i="3"/>
  <c r="AF10" i="3"/>
  <c r="AF3" i="3"/>
  <c r="J109" i="26"/>
  <c r="J86" i="20"/>
  <c r="J87" i="20"/>
  <c r="J109" i="20"/>
  <c r="J119" i="20"/>
  <c r="J113" i="12"/>
  <c r="W29" i="3"/>
  <c r="W30" i="3"/>
  <c r="AA30" i="3"/>
  <c r="I7" i="2"/>
  <c r="I15" i="2"/>
  <c r="I26" i="2"/>
  <c r="I23" i="2"/>
  <c r="I27" i="2"/>
  <c r="I29" i="2"/>
  <c r="X10" i="3"/>
  <c r="Y10" i="3"/>
  <c r="Z10" i="3"/>
  <c r="V10" i="3"/>
  <c r="V15" i="3"/>
  <c r="V16" i="3"/>
  <c r="U55" i="3"/>
  <c r="T57" i="3"/>
  <c r="R11" i="2"/>
  <c r="R15" i="2"/>
  <c r="R22" i="2"/>
  <c r="R26" i="2"/>
  <c r="R27" i="2"/>
  <c r="R29" i="2"/>
  <c r="R14" i="2"/>
  <c r="P4" i="1"/>
  <c r="P5" i="1"/>
  <c r="P6" i="1"/>
  <c r="P7" i="1"/>
  <c r="P11" i="1"/>
  <c r="P12" i="1"/>
  <c r="P13" i="1"/>
  <c r="P18" i="1"/>
  <c r="P14" i="1"/>
  <c r="P17" i="1"/>
  <c r="P25" i="1"/>
  <c r="P27" i="1"/>
  <c r="P28" i="1"/>
  <c r="P29" i="1"/>
  <c r="P31" i="1"/>
  <c r="P10" i="1"/>
  <c r="P8" i="1"/>
  <c r="H16" i="1"/>
  <c r="H25" i="1"/>
  <c r="H28" i="1"/>
  <c r="H31" i="1"/>
  <c r="G45" i="3"/>
  <c r="L45" i="3"/>
  <c r="G46" i="3"/>
  <c r="L46" i="3"/>
  <c r="G47" i="3"/>
  <c r="H47" i="3"/>
  <c r="J47" i="3"/>
  <c r="L47" i="3"/>
  <c r="G48" i="3"/>
  <c r="L48" i="3"/>
  <c r="G49" i="3"/>
  <c r="L49" i="3"/>
  <c r="G50" i="3"/>
  <c r="H50" i="3"/>
  <c r="J50" i="3"/>
  <c r="L50" i="3"/>
  <c r="G42" i="3"/>
  <c r="G43" i="3"/>
  <c r="G44" i="3"/>
  <c r="H44" i="3"/>
  <c r="J44" i="3"/>
  <c r="L44" i="3"/>
  <c r="L43" i="3"/>
  <c r="L42" i="3"/>
  <c r="H32" i="3"/>
  <c r="H41" i="3"/>
  <c r="I41" i="3"/>
  <c r="J32" i="3"/>
  <c r="J35" i="3"/>
  <c r="J36" i="3"/>
  <c r="J41" i="3"/>
  <c r="K32" i="3"/>
  <c r="K41" i="3"/>
  <c r="G32" i="3"/>
  <c r="L32" i="3"/>
  <c r="G35" i="3"/>
  <c r="L35" i="3"/>
  <c r="G36" i="3"/>
  <c r="L36" i="3"/>
  <c r="G31" i="3"/>
  <c r="L31" i="3"/>
  <c r="G33" i="3"/>
  <c r="L33" i="3"/>
  <c r="G34" i="3"/>
  <c r="L34" i="3"/>
  <c r="G37" i="3"/>
  <c r="L37" i="3"/>
  <c r="G38" i="3"/>
  <c r="L38" i="3"/>
  <c r="G39" i="3"/>
  <c r="L39" i="3"/>
  <c r="L41" i="3"/>
  <c r="G29" i="3"/>
  <c r="L29" i="3"/>
  <c r="G25" i="3"/>
  <c r="L25" i="3"/>
  <c r="G26" i="3"/>
  <c r="L26" i="3"/>
  <c r="G27" i="3"/>
  <c r="L27" i="3"/>
  <c r="G28" i="3"/>
  <c r="L28" i="3"/>
  <c r="G24" i="3"/>
  <c r="L24" i="3"/>
  <c r="H18" i="3"/>
  <c r="I18" i="3"/>
  <c r="J18" i="3"/>
  <c r="K18" i="3"/>
  <c r="L17" i="3"/>
  <c r="L18" i="3"/>
  <c r="G18" i="3"/>
  <c r="L19" i="3"/>
  <c r="L20" i="3"/>
  <c r="L21" i="3"/>
  <c r="G12" i="3"/>
  <c r="L12" i="3"/>
  <c r="L13" i="3"/>
  <c r="L14" i="3"/>
  <c r="G11" i="3"/>
  <c r="L11" i="3"/>
  <c r="G7" i="3"/>
  <c r="L7" i="3"/>
  <c r="G8" i="3"/>
  <c r="L8" i="3"/>
  <c r="G9" i="3"/>
  <c r="L9" i="3"/>
  <c r="G4" i="3"/>
  <c r="L4" i="3"/>
  <c r="G5" i="3"/>
  <c r="L5" i="3"/>
  <c r="G6" i="3"/>
  <c r="L6" i="3"/>
  <c r="G3" i="3"/>
  <c r="L3" i="3"/>
  <c r="AF57" i="3"/>
  <c r="AE57" i="3"/>
  <c r="AD57" i="3"/>
  <c r="AC57" i="3"/>
  <c r="AB57" i="3"/>
  <c r="W10" i="3"/>
  <c r="W16" i="3"/>
  <c r="W52" i="3"/>
  <c r="W57" i="3"/>
  <c r="X16" i="3"/>
  <c r="Q44" i="3"/>
  <c r="X52" i="3"/>
  <c r="X57" i="3"/>
  <c r="Y52" i="3"/>
  <c r="Y57" i="3"/>
  <c r="Z52" i="3"/>
  <c r="Z57" i="3"/>
  <c r="AA57" i="3"/>
  <c r="AA56" i="3"/>
  <c r="AA54" i="3"/>
  <c r="AA53" i="3"/>
  <c r="AA52" i="3"/>
  <c r="AA50" i="3"/>
  <c r="AA49" i="3"/>
  <c r="AA48" i="3"/>
  <c r="AA47" i="3"/>
  <c r="AA46" i="3"/>
  <c r="AA45" i="3"/>
  <c r="AA43" i="3"/>
  <c r="AA42" i="3"/>
  <c r="AA39" i="3"/>
  <c r="AA38" i="3"/>
  <c r="AA37" i="3"/>
  <c r="AA36" i="3"/>
  <c r="AA35" i="3"/>
  <c r="AA34" i="3"/>
  <c r="AA33" i="3"/>
  <c r="AA32" i="3"/>
  <c r="AA31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4" i="3"/>
  <c r="AA13" i="3"/>
  <c r="AA12" i="3"/>
  <c r="AA11" i="3"/>
  <c r="J119" i="26"/>
  <c r="J124" i="26"/>
  <c r="J71" i="26"/>
  <c r="J75" i="26"/>
  <c r="I119" i="26"/>
  <c r="I124" i="26"/>
  <c r="I99" i="26"/>
  <c r="I91" i="26"/>
  <c r="I92" i="26"/>
  <c r="I83" i="26"/>
  <c r="I86" i="26"/>
  <c r="I87" i="26"/>
  <c r="I71" i="26"/>
  <c r="I75" i="26"/>
  <c r="J124" i="20"/>
  <c r="J71" i="20"/>
  <c r="J75" i="20"/>
  <c r="I83" i="20"/>
  <c r="I86" i="20"/>
  <c r="I87" i="20"/>
  <c r="I124" i="20"/>
  <c r="I99" i="20"/>
  <c r="I91" i="20"/>
  <c r="I92" i="20"/>
  <c r="I71" i="20"/>
  <c r="I75" i="20"/>
  <c r="J123" i="12"/>
  <c r="J128" i="12"/>
  <c r="J71" i="12"/>
  <c r="J75" i="12"/>
  <c r="I123" i="12"/>
  <c r="I128" i="12"/>
  <c r="I71" i="12"/>
  <c r="I75" i="12"/>
  <c r="Q10" i="3"/>
  <c r="H4" i="2"/>
  <c r="J38" i="8"/>
  <c r="I38" i="8"/>
  <c r="J55" i="7"/>
  <c r="I72" i="9"/>
  <c r="I76" i="9"/>
  <c r="N6" i="9"/>
  <c r="K15" i="9"/>
  <c r="L15" i="9"/>
  <c r="M15" i="9"/>
  <c r="N15" i="9"/>
  <c r="O15" i="9"/>
  <c r="P15" i="9"/>
  <c r="K19" i="9"/>
  <c r="L19" i="9"/>
  <c r="M19" i="9"/>
  <c r="N19" i="9"/>
  <c r="O19" i="9"/>
  <c r="P19" i="9"/>
  <c r="K20" i="9"/>
  <c r="L20" i="9"/>
  <c r="M20" i="9"/>
  <c r="N20" i="9"/>
  <c r="O20" i="9"/>
  <c r="P20" i="9"/>
  <c r="K25" i="9"/>
  <c r="L25" i="9"/>
  <c r="M25" i="9"/>
  <c r="N25" i="9"/>
  <c r="O25" i="9"/>
  <c r="P25" i="9"/>
  <c r="K28" i="9"/>
  <c r="M28" i="9"/>
  <c r="N28" i="9"/>
  <c r="O28" i="9"/>
  <c r="P28" i="9"/>
  <c r="K35" i="9"/>
  <c r="O35" i="9"/>
  <c r="P35" i="9"/>
  <c r="K36" i="9"/>
  <c r="L36" i="9"/>
  <c r="M36" i="9"/>
  <c r="N36" i="9"/>
  <c r="O36" i="9"/>
  <c r="P36" i="9"/>
  <c r="K40" i="9"/>
  <c r="L40" i="9"/>
  <c r="M40" i="9"/>
  <c r="N40" i="9"/>
  <c r="O40" i="9"/>
  <c r="P40" i="9"/>
  <c r="K48" i="9"/>
  <c r="L48" i="9"/>
  <c r="M48" i="9"/>
  <c r="N48" i="9"/>
  <c r="O48" i="9"/>
  <c r="P48" i="9"/>
  <c r="K52" i="9"/>
  <c r="L52" i="9"/>
  <c r="M52" i="9"/>
  <c r="N52" i="9"/>
  <c r="O52" i="9"/>
  <c r="P52" i="9"/>
  <c r="I90" i="9"/>
  <c r="I85" i="9"/>
  <c r="I91" i="9"/>
  <c r="I96" i="9"/>
  <c r="I97" i="9"/>
  <c r="I104" i="9"/>
  <c r="I114" i="9"/>
  <c r="I117" i="9"/>
  <c r="I120" i="9"/>
  <c r="I123" i="9"/>
  <c r="I124" i="9"/>
  <c r="I129" i="9"/>
  <c r="O4" i="1"/>
  <c r="O5" i="1"/>
  <c r="O6" i="1"/>
  <c r="O7" i="1"/>
  <c r="O11" i="1"/>
  <c r="O12" i="1"/>
  <c r="O13" i="1"/>
  <c r="O18" i="1"/>
  <c r="O14" i="1"/>
  <c r="O17" i="1"/>
  <c r="O25" i="1"/>
  <c r="O27" i="1"/>
  <c r="O28" i="1"/>
  <c r="O29" i="1"/>
  <c r="O31" i="1"/>
  <c r="O10" i="1"/>
  <c r="O8" i="1"/>
  <c r="Q15" i="3"/>
  <c r="H5" i="2"/>
  <c r="H6" i="2"/>
  <c r="G6" i="1"/>
  <c r="Q25" i="3"/>
  <c r="G11" i="1"/>
  <c r="Q26" i="3"/>
  <c r="G12" i="1"/>
  <c r="Q27" i="3"/>
  <c r="G13" i="1"/>
  <c r="Q28" i="3"/>
  <c r="G14" i="1"/>
  <c r="G16" i="1"/>
  <c r="Q41" i="3"/>
  <c r="H8" i="2"/>
  <c r="G17" i="1"/>
  <c r="H20" i="2"/>
  <c r="G18" i="1"/>
  <c r="G25" i="1"/>
  <c r="Q51" i="3"/>
  <c r="H13" i="2"/>
  <c r="G27" i="1"/>
  <c r="G28" i="1"/>
  <c r="N55" i="3"/>
  <c r="O55" i="3"/>
  <c r="P55" i="3"/>
  <c r="Q55" i="3"/>
  <c r="H25" i="2"/>
  <c r="G29" i="1"/>
  <c r="G31" i="1"/>
  <c r="G5" i="1"/>
  <c r="G4" i="1"/>
  <c r="G85" i="9"/>
  <c r="G90" i="9"/>
  <c r="G91" i="9"/>
  <c r="G96" i="9"/>
  <c r="G97" i="9"/>
  <c r="G104" i="9"/>
  <c r="G114" i="9"/>
  <c r="G117" i="9"/>
  <c r="G120" i="9"/>
  <c r="G123" i="9"/>
  <c r="G124" i="9"/>
  <c r="G129" i="9"/>
  <c r="Y11" i="4"/>
  <c r="Y13" i="4"/>
  <c r="Y17" i="4"/>
  <c r="Y19" i="4"/>
  <c r="Y22" i="4"/>
  <c r="Y27" i="4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F20" i="9"/>
  <c r="F6" i="4"/>
  <c r="AJ21" i="9"/>
  <c r="AJ22" i="9"/>
  <c r="AJ23" i="9"/>
  <c r="AJ24" i="9"/>
  <c r="AJ25" i="9"/>
  <c r="F25" i="9"/>
  <c r="F7" i="4"/>
  <c r="P58" i="9"/>
  <c r="P59" i="9"/>
  <c r="Q35" i="9"/>
  <c r="Q28" i="9"/>
  <c r="Q36" i="9"/>
  <c r="Q40" i="9"/>
  <c r="Q48" i="9"/>
  <c r="Q52" i="9"/>
  <c r="Q58" i="9"/>
  <c r="Q59" i="9"/>
  <c r="R35" i="9"/>
  <c r="R28" i="9"/>
  <c r="R36" i="9"/>
  <c r="R40" i="9"/>
  <c r="R48" i="9"/>
  <c r="R58" i="9"/>
  <c r="R52" i="9"/>
  <c r="R59" i="9"/>
  <c r="S35" i="9"/>
  <c r="S28" i="9"/>
  <c r="S36" i="9"/>
  <c r="S40" i="9"/>
  <c r="S48" i="9"/>
  <c r="S52" i="9"/>
  <c r="S58" i="9"/>
  <c r="S59" i="9"/>
  <c r="T35" i="9"/>
  <c r="T28" i="9"/>
  <c r="T36" i="9"/>
  <c r="T40" i="9"/>
  <c r="T48" i="9"/>
  <c r="T52" i="9"/>
  <c r="T58" i="9"/>
  <c r="T59" i="9"/>
  <c r="U35" i="9"/>
  <c r="U28" i="9"/>
  <c r="U36" i="9"/>
  <c r="U40" i="9"/>
  <c r="U48" i="9"/>
  <c r="U52" i="9"/>
  <c r="U58" i="9"/>
  <c r="U59" i="9"/>
  <c r="V35" i="9"/>
  <c r="V28" i="9"/>
  <c r="V36" i="9"/>
  <c r="V40" i="9"/>
  <c r="V48" i="9"/>
  <c r="V52" i="9"/>
  <c r="V58" i="9"/>
  <c r="V59" i="9"/>
  <c r="W35" i="9"/>
  <c r="W28" i="9"/>
  <c r="W36" i="9"/>
  <c r="W40" i="9"/>
  <c r="W48" i="9"/>
  <c r="W52" i="9"/>
  <c r="W58" i="9"/>
  <c r="W59" i="9"/>
  <c r="X35" i="9"/>
  <c r="X28" i="9"/>
  <c r="X36" i="9"/>
  <c r="X40" i="9"/>
  <c r="X48" i="9"/>
  <c r="X52" i="9"/>
  <c r="X58" i="9"/>
  <c r="X59" i="9"/>
  <c r="Y40" i="9"/>
  <c r="Y48" i="9"/>
  <c r="Y58" i="9"/>
  <c r="Y59" i="9"/>
  <c r="Z35" i="9"/>
  <c r="Z28" i="9"/>
  <c r="Z36" i="9"/>
  <c r="Z40" i="9"/>
  <c r="Z48" i="9"/>
  <c r="Z58" i="9"/>
  <c r="Z59" i="9"/>
  <c r="AA35" i="9"/>
  <c r="AA36" i="9"/>
  <c r="AA40" i="9"/>
  <c r="AA48" i="9"/>
  <c r="AA58" i="9"/>
  <c r="AA59" i="9"/>
  <c r="AB35" i="9"/>
  <c r="AB28" i="9"/>
  <c r="AB36" i="9"/>
  <c r="AB40" i="9"/>
  <c r="AB48" i="9"/>
  <c r="AB52" i="9"/>
  <c r="AB58" i="9"/>
  <c r="AB59" i="9"/>
  <c r="AC35" i="9"/>
  <c r="AC28" i="9"/>
  <c r="AC36" i="9"/>
  <c r="AC40" i="9"/>
  <c r="AC48" i="9"/>
  <c r="AC52" i="9"/>
  <c r="AC58" i="9"/>
  <c r="AC59" i="9"/>
  <c r="AD35" i="9"/>
  <c r="AD28" i="9"/>
  <c r="AD36" i="9"/>
  <c r="AD40" i="9"/>
  <c r="AD48" i="9"/>
  <c r="AD52" i="9"/>
  <c r="AD58" i="9"/>
  <c r="AD59" i="9"/>
  <c r="AE35" i="9"/>
  <c r="AE28" i="9"/>
  <c r="AE36" i="9"/>
  <c r="AE40" i="9"/>
  <c r="AE48" i="9"/>
  <c r="AE52" i="9"/>
  <c r="AE58" i="9"/>
  <c r="AE59" i="9"/>
  <c r="AF35" i="9"/>
  <c r="AF36" i="9"/>
  <c r="AF40" i="9"/>
  <c r="AF48" i="9"/>
  <c r="AF52" i="9"/>
  <c r="AF58" i="9"/>
  <c r="AF59" i="9"/>
  <c r="AG35" i="9"/>
  <c r="AG28" i="9"/>
  <c r="AG36" i="9"/>
  <c r="AG40" i="9"/>
  <c r="AG48" i="9"/>
  <c r="AG52" i="9"/>
  <c r="AG58" i="9"/>
  <c r="AG59" i="9"/>
  <c r="AH35" i="9"/>
  <c r="AH28" i="9"/>
  <c r="AH36" i="9"/>
  <c r="AH40" i="9"/>
  <c r="AH48" i="9"/>
  <c r="AH52" i="9"/>
  <c r="AH58" i="9"/>
  <c r="AH59" i="9"/>
  <c r="AI35" i="9"/>
  <c r="AI28" i="9"/>
  <c r="AI36" i="9"/>
  <c r="AI40" i="9"/>
  <c r="AI48" i="9"/>
  <c r="AI52" i="9"/>
  <c r="AI58" i="9"/>
  <c r="AI59" i="9"/>
  <c r="AJ59" i="9"/>
  <c r="F59" i="9"/>
  <c r="F8" i="4"/>
  <c r="AJ60" i="9"/>
  <c r="F60" i="9"/>
  <c r="F9" i="4"/>
  <c r="AJ61" i="9"/>
  <c r="F61" i="9"/>
  <c r="F10" i="4"/>
  <c r="AJ62" i="9"/>
  <c r="F62" i="9"/>
  <c r="F11" i="4"/>
  <c r="AJ63" i="9"/>
  <c r="F63" i="9"/>
  <c r="F12" i="4"/>
  <c r="F13" i="4"/>
  <c r="F20" i="4"/>
  <c r="Q66" i="9"/>
  <c r="S66" i="9"/>
  <c r="T66" i="9"/>
  <c r="U66" i="9"/>
  <c r="V66" i="9"/>
  <c r="W66" i="9"/>
  <c r="X66" i="9"/>
  <c r="Y66" i="9"/>
  <c r="AB66" i="9"/>
  <c r="AC66" i="9"/>
  <c r="AD66" i="9"/>
  <c r="AE66" i="9"/>
  <c r="AF66" i="9"/>
  <c r="AG66" i="9"/>
  <c r="AH66" i="9"/>
  <c r="AI66" i="9"/>
  <c r="AJ66" i="9"/>
  <c r="F66" i="9"/>
  <c r="F14" i="4"/>
  <c r="Q67" i="9"/>
  <c r="R67" i="9"/>
  <c r="S67" i="9"/>
  <c r="T67" i="9"/>
  <c r="U67" i="9"/>
  <c r="V67" i="9"/>
  <c r="W67" i="9"/>
  <c r="X67" i="9"/>
  <c r="Y67" i="9"/>
  <c r="Z67" i="9"/>
  <c r="AA67" i="9"/>
  <c r="AB67" i="9"/>
  <c r="AD67" i="9"/>
  <c r="AE67" i="9"/>
  <c r="AF67" i="9"/>
  <c r="AG67" i="9"/>
  <c r="AH67" i="9"/>
  <c r="AI67" i="9"/>
  <c r="AJ67" i="9"/>
  <c r="F67" i="9"/>
  <c r="F15" i="4"/>
  <c r="AJ68" i="9"/>
  <c r="F68" i="9"/>
  <c r="F16" i="4"/>
  <c r="AJ69" i="9"/>
  <c r="F69" i="9"/>
  <c r="F17" i="4"/>
  <c r="AJ70" i="9"/>
  <c r="F70" i="9"/>
  <c r="F18" i="4"/>
  <c r="F19" i="4"/>
  <c r="AJ75" i="9"/>
  <c r="F75" i="9"/>
  <c r="F21" i="4"/>
  <c r="F22" i="4"/>
  <c r="AJ73" i="9"/>
  <c r="F73" i="9"/>
  <c r="F23" i="4"/>
  <c r="F25" i="4"/>
  <c r="F27" i="4"/>
  <c r="F15" i="12"/>
  <c r="F19" i="12"/>
  <c r="F20" i="12"/>
  <c r="O6" i="4"/>
  <c r="F25" i="12"/>
  <c r="O7" i="4"/>
  <c r="F36" i="12"/>
  <c r="F39" i="12"/>
  <c r="F47" i="12"/>
  <c r="F51" i="12"/>
  <c r="F57" i="12"/>
  <c r="F58" i="12"/>
  <c r="O8" i="4"/>
  <c r="O9" i="4"/>
  <c r="O10" i="4"/>
  <c r="O11" i="4"/>
  <c r="O12" i="4"/>
  <c r="O13" i="4"/>
  <c r="O20" i="4"/>
  <c r="O14" i="4"/>
  <c r="O15" i="4"/>
  <c r="O16" i="4"/>
  <c r="O17" i="4"/>
  <c r="O18" i="4"/>
  <c r="O19" i="4"/>
  <c r="O22" i="4"/>
  <c r="O23" i="4"/>
  <c r="O27" i="4"/>
  <c r="F15" i="20"/>
  <c r="F19" i="20"/>
  <c r="F20" i="20"/>
  <c r="N6" i="4"/>
  <c r="F25" i="20"/>
  <c r="N7" i="4"/>
  <c r="F36" i="20"/>
  <c r="F39" i="20"/>
  <c r="F47" i="20"/>
  <c r="F51" i="20"/>
  <c r="F57" i="20"/>
  <c r="F58" i="20"/>
  <c r="N8" i="4"/>
  <c r="N9" i="4"/>
  <c r="N10" i="4"/>
  <c r="N11" i="4"/>
  <c r="N12" i="4"/>
  <c r="N13" i="4"/>
  <c r="N22" i="4"/>
  <c r="N23" i="4"/>
  <c r="N27" i="4"/>
  <c r="F15" i="26"/>
  <c r="F19" i="26"/>
  <c r="F20" i="26"/>
  <c r="W6" i="4"/>
  <c r="F25" i="26"/>
  <c r="W7" i="4"/>
  <c r="F36" i="26"/>
  <c r="F39" i="26"/>
  <c r="F47" i="26"/>
  <c r="F51" i="26"/>
  <c r="F57" i="26"/>
  <c r="F58" i="26"/>
  <c r="W8" i="4"/>
  <c r="W13" i="4"/>
  <c r="W22" i="4"/>
  <c r="W27" i="4"/>
  <c r="X27" i="4"/>
  <c r="P17" i="2"/>
  <c r="P18" i="2"/>
  <c r="P19" i="2"/>
  <c r="P20" i="2"/>
  <c r="P21" i="2"/>
  <c r="P22" i="2"/>
  <c r="P26" i="2"/>
  <c r="P27" i="2"/>
  <c r="P29" i="2"/>
  <c r="Q14" i="2"/>
  <c r="P57" i="3"/>
  <c r="O57" i="3"/>
  <c r="M57" i="3"/>
  <c r="N57" i="3"/>
  <c r="Q57" i="3"/>
  <c r="Q30" i="3"/>
  <c r="H7" i="2"/>
  <c r="H15" i="2"/>
  <c r="H26" i="2"/>
  <c r="H23" i="2"/>
  <c r="H27" i="2"/>
  <c r="H29" i="2"/>
  <c r="G23" i="2"/>
  <c r="G14" i="2"/>
  <c r="G15" i="2"/>
  <c r="F31" i="3"/>
  <c r="F32" i="3"/>
  <c r="F33" i="3"/>
  <c r="F34" i="3"/>
  <c r="F35" i="3"/>
  <c r="F36" i="3"/>
  <c r="F37" i="3"/>
  <c r="F38" i="3"/>
  <c r="F39" i="3"/>
  <c r="F41" i="3"/>
  <c r="F8" i="2"/>
  <c r="G51" i="3"/>
  <c r="F51" i="3"/>
  <c r="F13" i="2"/>
  <c r="V55" i="3"/>
  <c r="V57" i="3"/>
  <c r="H123" i="12"/>
  <c r="H128" i="12"/>
  <c r="U57" i="3"/>
  <c r="H86" i="20"/>
  <c r="H87" i="20"/>
  <c r="H119" i="20"/>
  <c r="H124" i="20"/>
  <c r="S55" i="3"/>
  <c r="S57" i="3"/>
  <c r="R55" i="3"/>
  <c r="R57" i="3"/>
  <c r="Q4" i="3"/>
  <c r="Q5" i="3"/>
  <c r="Q6" i="3"/>
  <c r="Q7" i="3"/>
  <c r="Q8" i="3"/>
  <c r="Q9" i="3"/>
  <c r="Q11" i="3"/>
  <c r="Q12" i="3"/>
  <c r="Q13" i="3"/>
  <c r="Q14" i="3"/>
  <c r="Q16" i="3"/>
  <c r="Q17" i="3"/>
  <c r="Q18" i="3"/>
  <c r="Q19" i="3"/>
  <c r="Q20" i="3"/>
  <c r="Q21" i="3"/>
  <c r="Q22" i="3"/>
  <c r="Q23" i="3"/>
  <c r="Q24" i="3"/>
  <c r="Q29" i="3"/>
  <c r="Q31" i="3"/>
  <c r="Q32" i="3"/>
  <c r="Q33" i="3"/>
  <c r="Q34" i="3"/>
  <c r="Q35" i="3"/>
  <c r="Q36" i="3"/>
  <c r="Q37" i="3"/>
  <c r="Q38" i="3"/>
  <c r="Q39" i="3"/>
  <c r="Q42" i="3"/>
  <c r="Q43" i="3"/>
  <c r="Q45" i="3"/>
  <c r="Q46" i="3"/>
  <c r="Q47" i="3"/>
  <c r="Q48" i="3"/>
  <c r="Q49" i="3"/>
  <c r="Q50" i="3"/>
  <c r="Q53" i="3"/>
  <c r="Q54" i="3"/>
  <c r="Q56" i="3"/>
  <c r="Q3" i="3"/>
  <c r="G123" i="12"/>
  <c r="G128" i="12"/>
  <c r="G83" i="20"/>
  <c r="G86" i="20"/>
  <c r="G87" i="20"/>
  <c r="G124" i="20"/>
  <c r="H36" i="26"/>
  <c r="H47" i="26"/>
  <c r="H51" i="26"/>
  <c r="H57" i="26"/>
  <c r="H58" i="26"/>
  <c r="H15" i="26"/>
  <c r="H20" i="26"/>
  <c r="H36" i="12"/>
  <c r="H39" i="12"/>
  <c r="H47" i="12"/>
  <c r="H51" i="12"/>
  <c r="H57" i="12"/>
  <c r="H58" i="12"/>
  <c r="H25" i="12"/>
  <c r="H15" i="12"/>
  <c r="H19" i="12"/>
  <c r="H20" i="12"/>
  <c r="H36" i="20"/>
  <c r="H39" i="20"/>
  <c r="H47" i="20"/>
  <c r="H51" i="20"/>
  <c r="H57" i="20"/>
  <c r="H58" i="20"/>
  <c r="H15" i="20"/>
  <c r="H19" i="20"/>
  <c r="H20" i="20"/>
  <c r="H36" i="9"/>
  <c r="H40" i="9"/>
  <c r="H48" i="9"/>
  <c r="H52" i="9"/>
  <c r="H58" i="9"/>
  <c r="H59" i="9"/>
  <c r="H25" i="9"/>
  <c r="H15" i="9"/>
  <c r="H20" i="9"/>
  <c r="AH11" i="4"/>
  <c r="AG11" i="4"/>
  <c r="AQ11" i="4"/>
  <c r="AH13" i="4"/>
  <c r="AG13" i="4"/>
  <c r="AP13" i="4"/>
  <c r="AQ13" i="4"/>
  <c r="AH17" i="4"/>
  <c r="AG17" i="4"/>
  <c r="AQ17" i="4"/>
  <c r="AH18" i="4"/>
  <c r="AG18" i="4"/>
  <c r="AQ18" i="4"/>
  <c r="AH19" i="4"/>
  <c r="AG19" i="4"/>
  <c r="AQ19" i="4"/>
  <c r="AH22" i="4"/>
  <c r="AG22" i="4"/>
  <c r="AP22" i="4"/>
  <c r="AQ22" i="4"/>
  <c r="Y23" i="4"/>
  <c r="AH23" i="4"/>
  <c r="AG23" i="4"/>
  <c r="AQ23" i="4"/>
  <c r="AQ24" i="4"/>
  <c r="AH27" i="4"/>
  <c r="AG27" i="4"/>
  <c r="AP27" i="4"/>
  <c r="AQ27" i="4"/>
  <c r="G71" i="20"/>
  <c r="G75" i="20"/>
  <c r="H71" i="20"/>
  <c r="H75" i="20"/>
  <c r="K51" i="3"/>
  <c r="K52" i="3"/>
  <c r="K57" i="3"/>
  <c r="H119" i="26"/>
  <c r="H124" i="26"/>
  <c r="G119" i="26"/>
  <c r="G124" i="26"/>
  <c r="H71" i="26"/>
  <c r="H75" i="26"/>
  <c r="G71" i="26"/>
  <c r="F72" i="9"/>
  <c r="F85" i="9"/>
  <c r="F90" i="9"/>
  <c r="F104" i="9"/>
  <c r="F114" i="9"/>
  <c r="F117" i="9"/>
  <c r="F129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F71" i="9"/>
  <c r="F76" i="9"/>
  <c r="H72" i="9"/>
  <c r="H76" i="9"/>
  <c r="H71" i="12"/>
  <c r="H75" i="12"/>
  <c r="G71" i="12"/>
  <c r="G75" i="12"/>
  <c r="F71" i="12"/>
  <c r="F75" i="12"/>
  <c r="G65" i="9"/>
  <c r="G72" i="9"/>
  <c r="G76" i="9"/>
  <c r="H38" i="8"/>
  <c r="G38" i="8"/>
  <c r="F3" i="3"/>
  <c r="F4" i="3"/>
  <c r="F5" i="3"/>
  <c r="F6" i="3"/>
  <c r="F7" i="3"/>
  <c r="F8" i="3"/>
  <c r="F9" i="3"/>
  <c r="F10" i="3"/>
  <c r="F4" i="2"/>
  <c r="F11" i="3"/>
  <c r="F12" i="3"/>
  <c r="F15" i="3"/>
  <c r="F5" i="2"/>
  <c r="F6" i="2"/>
  <c r="F24" i="3"/>
  <c r="F25" i="3"/>
  <c r="F26" i="3"/>
  <c r="F27" i="3"/>
  <c r="F28" i="3"/>
  <c r="F29" i="3"/>
  <c r="F30" i="3"/>
  <c r="F7" i="2"/>
  <c r="F45" i="3"/>
  <c r="F19" i="1"/>
  <c r="F9" i="2"/>
  <c r="F46" i="3"/>
  <c r="F20" i="1"/>
  <c r="F10" i="2"/>
  <c r="F11" i="2"/>
  <c r="F15" i="2"/>
  <c r="F42" i="3"/>
  <c r="F43" i="3"/>
  <c r="F44" i="3"/>
  <c r="F20" i="2"/>
  <c r="F48" i="3"/>
  <c r="F22" i="1"/>
  <c r="F21" i="2"/>
  <c r="F49" i="3"/>
  <c r="F23" i="1"/>
  <c r="F22" i="2"/>
  <c r="F23" i="2"/>
  <c r="F53" i="3"/>
  <c r="F26" i="1"/>
  <c r="F24" i="2"/>
  <c r="F25" i="2"/>
  <c r="F26" i="2"/>
  <c r="F27" i="2"/>
  <c r="F29" i="2"/>
  <c r="H55" i="7"/>
  <c r="G55" i="7"/>
  <c r="K38" i="5"/>
  <c r="J33" i="5"/>
  <c r="J38" i="5"/>
  <c r="AR11" i="4"/>
  <c r="AR13" i="4"/>
  <c r="AR17" i="4"/>
  <c r="AR18" i="4"/>
  <c r="AR19" i="4"/>
  <c r="AR22" i="4"/>
  <c r="AR23" i="4"/>
  <c r="AR27" i="4"/>
  <c r="AT11" i="4"/>
  <c r="AT13" i="4"/>
  <c r="AT17" i="4"/>
  <c r="AT18" i="4"/>
  <c r="AT19" i="4"/>
  <c r="AT22" i="4"/>
  <c r="AT23" i="4"/>
  <c r="AT27" i="4"/>
  <c r="AS11" i="4"/>
  <c r="AS13" i="4"/>
  <c r="AS22" i="4"/>
  <c r="AS23" i="4"/>
  <c r="AS27" i="4"/>
  <c r="AU13" i="4"/>
  <c r="AU22" i="4"/>
  <c r="AU27" i="4"/>
  <c r="AV27" i="4"/>
  <c r="AV24" i="4"/>
  <c r="AV23" i="4"/>
  <c r="AV22" i="4"/>
  <c r="AS17" i="4"/>
  <c r="AS18" i="4"/>
  <c r="AS19" i="4"/>
  <c r="AV19" i="4"/>
  <c r="AV18" i="4"/>
  <c r="AV17" i="4"/>
  <c r="AV13" i="4"/>
  <c r="AV11" i="4"/>
  <c r="AB30" i="4"/>
  <c r="AO30" i="4"/>
  <c r="AA30" i="4"/>
  <c r="AN30" i="4"/>
  <c r="E30" i="4"/>
  <c r="I30" i="4"/>
  <c r="V30" i="4"/>
  <c r="AM30" i="4"/>
  <c r="AL30" i="4"/>
  <c r="AK30" i="4"/>
  <c r="AJ30" i="4"/>
  <c r="AI30" i="4"/>
  <c r="AF30" i="4"/>
  <c r="AE30" i="4"/>
  <c r="AD30" i="4"/>
  <c r="AC30" i="4"/>
  <c r="Z30" i="4"/>
  <c r="AO6" i="4"/>
  <c r="AB7" i="4"/>
  <c r="X7" i="4"/>
  <c r="AO7" i="4"/>
  <c r="AO13" i="4"/>
  <c r="AO22" i="4"/>
  <c r="AO27" i="4"/>
  <c r="AN6" i="4"/>
  <c r="AA7" i="4"/>
  <c r="AN7" i="4"/>
  <c r="AN13" i="4"/>
  <c r="AN22" i="4"/>
  <c r="AN27" i="4"/>
  <c r="AM6" i="4"/>
  <c r="E25" i="9"/>
  <c r="E7" i="4"/>
  <c r="I7" i="4"/>
  <c r="V7" i="4"/>
  <c r="AM7" i="4"/>
  <c r="AM13" i="4"/>
  <c r="AM22" i="4"/>
  <c r="AM27" i="4"/>
  <c r="AL6" i="4"/>
  <c r="AL7" i="4"/>
  <c r="AL13" i="4"/>
  <c r="AL22" i="4"/>
  <c r="AL27" i="4"/>
  <c r="AK6" i="4"/>
  <c r="AK7" i="4"/>
  <c r="AK13" i="4"/>
  <c r="AK22" i="4"/>
  <c r="AK27" i="4"/>
  <c r="AJ6" i="4"/>
  <c r="AJ7" i="4"/>
  <c r="AJ13" i="4"/>
  <c r="AJ22" i="4"/>
  <c r="AJ27" i="4"/>
  <c r="AI6" i="4"/>
  <c r="AI7" i="4"/>
  <c r="AI13" i="4"/>
  <c r="AI22" i="4"/>
  <c r="AI27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2" i="4"/>
  <c r="AF23" i="4"/>
  <c r="AF25" i="4"/>
  <c r="AF27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2" i="4"/>
  <c r="AE23" i="4"/>
  <c r="AE25" i="4"/>
  <c r="AE27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2" i="4"/>
  <c r="AD23" i="4"/>
  <c r="AD25" i="4"/>
  <c r="AD27" i="4"/>
  <c r="AC6" i="4"/>
  <c r="AC13" i="4"/>
  <c r="AC22" i="4"/>
  <c r="AC27" i="4"/>
  <c r="AB6" i="4"/>
  <c r="AB13" i="4"/>
  <c r="AB22" i="4"/>
  <c r="AB27" i="4"/>
  <c r="AA6" i="4"/>
  <c r="AA13" i="4"/>
  <c r="AA22" i="4"/>
  <c r="AA27" i="4"/>
  <c r="Z6" i="4"/>
  <c r="Z13" i="4"/>
  <c r="Z22" i="4"/>
  <c r="Z27" i="4"/>
  <c r="AB25" i="4"/>
  <c r="X25" i="4"/>
  <c r="AO25" i="4"/>
  <c r="AA25" i="4"/>
  <c r="AN25" i="4"/>
  <c r="E74" i="9"/>
  <c r="E25" i="4"/>
  <c r="V25" i="4"/>
  <c r="AM25" i="4"/>
  <c r="AL25" i="4"/>
  <c r="AK25" i="4"/>
  <c r="AJ25" i="4"/>
  <c r="AI25" i="4"/>
  <c r="AC25" i="4"/>
  <c r="Z25" i="4"/>
  <c r="AB23" i="4"/>
  <c r="X23" i="4"/>
  <c r="AO23" i="4"/>
  <c r="AA23" i="4"/>
  <c r="AN23" i="4"/>
  <c r="E23" i="4"/>
  <c r="I23" i="4"/>
  <c r="V23" i="4"/>
  <c r="AM23" i="4"/>
  <c r="AL23" i="4"/>
  <c r="AK23" i="4"/>
  <c r="AJ23" i="4"/>
  <c r="AI23" i="4"/>
  <c r="AC23" i="4"/>
  <c r="Z23" i="4"/>
  <c r="AB20" i="4"/>
  <c r="N20" i="4"/>
  <c r="X20" i="4"/>
  <c r="AO20" i="4"/>
  <c r="AA20" i="4"/>
  <c r="AN20" i="4"/>
  <c r="E53" i="7"/>
  <c r="E64" i="9"/>
  <c r="E20" i="4"/>
  <c r="I20" i="4"/>
  <c r="V20" i="4"/>
  <c r="AM20" i="4"/>
  <c r="AL20" i="4"/>
  <c r="AK20" i="4"/>
  <c r="AJ20" i="4"/>
  <c r="AI20" i="4"/>
  <c r="AC20" i="4"/>
  <c r="Z20" i="4"/>
  <c r="AO14" i="4"/>
  <c r="AB15" i="4"/>
  <c r="N15" i="4"/>
  <c r="X15" i="4"/>
  <c r="AO15" i="4"/>
  <c r="AO19" i="4"/>
  <c r="AN14" i="4"/>
  <c r="AA15" i="4"/>
  <c r="AN15" i="4"/>
  <c r="AN19" i="4"/>
  <c r="AM14" i="4"/>
  <c r="E66" i="6"/>
  <c r="E67" i="9"/>
  <c r="E15" i="4"/>
  <c r="I15" i="4"/>
  <c r="V15" i="4"/>
  <c r="AM15" i="4"/>
  <c r="AM19" i="4"/>
  <c r="AL14" i="4"/>
  <c r="AL15" i="4"/>
  <c r="AL19" i="4"/>
  <c r="AK14" i="4"/>
  <c r="AK15" i="4"/>
  <c r="AK19" i="4"/>
  <c r="AJ14" i="4"/>
  <c r="AJ15" i="4"/>
  <c r="AJ19" i="4"/>
  <c r="AI14" i="4"/>
  <c r="AI15" i="4"/>
  <c r="AI19" i="4"/>
  <c r="AC14" i="4"/>
  <c r="AC19" i="4"/>
  <c r="AB14" i="4"/>
  <c r="AB19" i="4"/>
  <c r="AA14" i="4"/>
  <c r="AA19" i="4"/>
  <c r="Z14" i="4"/>
  <c r="Z19" i="4"/>
  <c r="AB18" i="4"/>
  <c r="N18" i="4"/>
  <c r="X18" i="4"/>
  <c r="AO18" i="4"/>
  <c r="AA18" i="4"/>
  <c r="AN18" i="4"/>
  <c r="E70" i="9"/>
  <c r="E18" i="4"/>
  <c r="I18" i="4"/>
  <c r="V18" i="4"/>
  <c r="AM18" i="4"/>
  <c r="AL18" i="4"/>
  <c r="AK18" i="4"/>
  <c r="AJ18" i="4"/>
  <c r="AI18" i="4"/>
  <c r="AC18" i="4"/>
  <c r="Z18" i="4"/>
  <c r="AB17" i="4"/>
  <c r="N17" i="4"/>
  <c r="X17" i="4"/>
  <c r="AO17" i="4"/>
  <c r="AA17" i="4"/>
  <c r="AN17" i="4"/>
  <c r="E69" i="9"/>
  <c r="E17" i="4"/>
  <c r="I17" i="4"/>
  <c r="V17" i="4"/>
  <c r="AM17" i="4"/>
  <c r="AL17" i="4"/>
  <c r="AK17" i="4"/>
  <c r="AJ17" i="4"/>
  <c r="AI17" i="4"/>
  <c r="AC17" i="4"/>
  <c r="Z17" i="4"/>
  <c r="AB16" i="4"/>
  <c r="N16" i="4"/>
  <c r="X16" i="4"/>
  <c r="AO16" i="4"/>
  <c r="AA16" i="4"/>
  <c r="AN16" i="4"/>
  <c r="E68" i="9"/>
  <c r="E16" i="4"/>
  <c r="I16" i="4"/>
  <c r="V16" i="4"/>
  <c r="AM16" i="4"/>
  <c r="AL16" i="4"/>
  <c r="AK16" i="4"/>
  <c r="AJ16" i="4"/>
  <c r="AI16" i="4"/>
  <c r="AC16" i="4"/>
  <c r="Z16" i="4"/>
  <c r="AC15" i="4"/>
  <c r="Z15" i="4"/>
  <c r="AB12" i="4"/>
  <c r="X12" i="4"/>
  <c r="AO12" i="4"/>
  <c r="AA12" i="4"/>
  <c r="AN12" i="4"/>
  <c r="E49" i="7"/>
  <c r="E63" i="9"/>
  <c r="E12" i="4"/>
  <c r="I12" i="4"/>
  <c r="V12" i="4"/>
  <c r="AM12" i="4"/>
  <c r="AL12" i="4"/>
  <c r="AK12" i="4"/>
  <c r="AJ12" i="4"/>
  <c r="AI12" i="4"/>
  <c r="AC12" i="4"/>
  <c r="Z12" i="4"/>
  <c r="AB11" i="4"/>
  <c r="X11" i="4"/>
  <c r="AO11" i="4"/>
  <c r="AA11" i="4"/>
  <c r="AN11" i="4"/>
  <c r="E24" i="7"/>
  <c r="E62" i="9"/>
  <c r="E11" i="4"/>
  <c r="I11" i="4"/>
  <c r="V11" i="4"/>
  <c r="AM11" i="4"/>
  <c r="AL11" i="4"/>
  <c r="AK11" i="4"/>
  <c r="AJ11" i="4"/>
  <c r="AI11" i="4"/>
  <c r="AC11" i="4"/>
  <c r="Z11" i="4"/>
  <c r="AB10" i="4"/>
  <c r="X10" i="4"/>
  <c r="AO10" i="4"/>
  <c r="AA10" i="4"/>
  <c r="AN10" i="4"/>
  <c r="E17" i="7"/>
  <c r="E61" i="9"/>
  <c r="E10" i="4"/>
  <c r="I10" i="4"/>
  <c r="V10" i="4"/>
  <c r="AM10" i="4"/>
  <c r="AL10" i="4"/>
  <c r="AK10" i="4"/>
  <c r="AJ10" i="4"/>
  <c r="AI10" i="4"/>
  <c r="AC10" i="4"/>
  <c r="Z10" i="4"/>
  <c r="AB9" i="4"/>
  <c r="X9" i="4"/>
  <c r="AO9" i="4"/>
  <c r="AA9" i="4"/>
  <c r="AN9" i="4"/>
  <c r="E60" i="9"/>
  <c r="E9" i="4"/>
  <c r="V9" i="4"/>
  <c r="AM9" i="4"/>
  <c r="AL9" i="4"/>
  <c r="AK9" i="4"/>
  <c r="AJ9" i="4"/>
  <c r="AI9" i="4"/>
  <c r="AC9" i="4"/>
  <c r="Z9" i="4"/>
  <c r="AB8" i="4"/>
  <c r="X8" i="4"/>
  <c r="AO8" i="4"/>
  <c r="AJ8" i="4"/>
  <c r="AN8" i="4"/>
  <c r="E35" i="9"/>
  <c r="E28" i="9"/>
  <c r="E36" i="9"/>
  <c r="E40" i="9"/>
  <c r="E48" i="9"/>
  <c r="E52" i="9"/>
  <c r="E58" i="9"/>
  <c r="E59" i="9"/>
  <c r="E8" i="4"/>
  <c r="I8" i="4"/>
  <c r="V8" i="4"/>
  <c r="AM8" i="4"/>
  <c r="AL8" i="4"/>
  <c r="AK8" i="4"/>
  <c r="AI8" i="4"/>
  <c r="AC8" i="4"/>
  <c r="Z8" i="4"/>
  <c r="AC7" i="4"/>
  <c r="Z7" i="4"/>
  <c r="K33" i="5"/>
  <c r="AJ57" i="9"/>
  <c r="F57" i="9"/>
  <c r="X6" i="4"/>
  <c r="N4" i="1"/>
  <c r="N14" i="4"/>
  <c r="X14" i="4"/>
  <c r="N12" i="1"/>
  <c r="N13" i="1"/>
  <c r="N5" i="1"/>
  <c r="N6" i="1"/>
  <c r="N7" i="1"/>
  <c r="N8" i="1"/>
  <c r="N9" i="1"/>
  <c r="N10" i="1"/>
  <c r="N11" i="1"/>
  <c r="N18" i="1"/>
  <c r="N16" i="1"/>
  <c r="N25" i="1"/>
  <c r="N28" i="1"/>
  <c r="B11" i="18"/>
  <c r="B16" i="18"/>
  <c r="B26" i="18"/>
  <c r="N29" i="14"/>
  <c r="N29" i="1"/>
  <c r="F29" i="1"/>
  <c r="F27" i="1"/>
  <c r="O25" i="2"/>
  <c r="I51" i="3"/>
  <c r="J51" i="3"/>
  <c r="L51" i="3"/>
  <c r="X13" i="4"/>
  <c r="AJ64" i="9"/>
  <c r="X22" i="4"/>
  <c r="F109" i="26"/>
  <c r="F124" i="26"/>
  <c r="P14" i="4"/>
  <c r="Q14" i="4"/>
  <c r="R14" i="4"/>
  <c r="S14" i="4"/>
  <c r="T14" i="4"/>
  <c r="U14" i="4"/>
  <c r="V14" i="4"/>
  <c r="P6" i="4"/>
  <c r="Q6" i="4"/>
  <c r="R6" i="4"/>
  <c r="S6" i="4"/>
  <c r="T6" i="4"/>
  <c r="U6" i="4"/>
  <c r="V6" i="4"/>
  <c r="E86" i="26"/>
  <c r="E83" i="26"/>
  <c r="E87" i="26"/>
  <c r="E91" i="26"/>
  <c r="E92" i="26"/>
  <c r="E99" i="26"/>
  <c r="E109" i="26"/>
  <c r="E112" i="26"/>
  <c r="E115" i="26"/>
  <c r="E118" i="26"/>
  <c r="E119" i="26"/>
  <c r="E124" i="26"/>
  <c r="D86" i="26"/>
  <c r="D83" i="26"/>
  <c r="D87" i="26"/>
  <c r="D91" i="26"/>
  <c r="D92" i="26"/>
  <c r="D99" i="26"/>
  <c r="D109" i="26"/>
  <c r="D112" i="26"/>
  <c r="D115" i="26"/>
  <c r="D118" i="26"/>
  <c r="D119" i="26"/>
  <c r="D124" i="26"/>
  <c r="C86" i="26"/>
  <c r="C83" i="26"/>
  <c r="C87" i="26"/>
  <c r="C91" i="26"/>
  <c r="C92" i="26"/>
  <c r="C99" i="26"/>
  <c r="C109" i="26"/>
  <c r="C112" i="26"/>
  <c r="C115" i="26"/>
  <c r="C118" i="26"/>
  <c r="C119" i="26"/>
  <c r="C124" i="26"/>
  <c r="G99" i="26"/>
  <c r="F99" i="26"/>
  <c r="G91" i="26"/>
  <c r="G92" i="26"/>
  <c r="F91" i="26"/>
  <c r="F92" i="26"/>
  <c r="G83" i="26"/>
  <c r="G86" i="26"/>
  <c r="G87" i="26"/>
  <c r="F83" i="26"/>
  <c r="F86" i="26"/>
  <c r="F87" i="26"/>
  <c r="G75" i="26"/>
  <c r="F64" i="26"/>
  <c r="F70" i="26"/>
  <c r="F71" i="26"/>
  <c r="F75" i="26"/>
  <c r="E15" i="26"/>
  <c r="E19" i="26"/>
  <c r="E20" i="26"/>
  <c r="E25" i="26"/>
  <c r="E35" i="26"/>
  <c r="E28" i="26"/>
  <c r="E36" i="26"/>
  <c r="E39" i="26"/>
  <c r="E47" i="26"/>
  <c r="E51" i="26"/>
  <c r="E57" i="26"/>
  <c r="E58" i="26"/>
  <c r="E64" i="26"/>
  <c r="E70" i="26"/>
  <c r="E71" i="26"/>
  <c r="E75" i="26"/>
  <c r="D15" i="26"/>
  <c r="D19" i="26"/>
  <c r="D20" i="26"/>
  <c r="D25" i="26"/>
  <c r="D35" i="26"/>
  <c r="D28" i="26"/>
  <c r="D36" i="26"/>
  <c r="D39" i="26"/>
  <c r="D47" i="26"/>
  <c r="D51" i="26"/>
  <c r="D57" i="26"/>
  <c r="D58" i="26"/>
  <c r="D64" i="26"/>
  <c r="D70" i="26"/>
  <c r="D71" i="26"/>
  <c r="D75" i="26"/>
  <c r="C15" i="26"/>
  <c r="C19" i="26"/>
  <c r="C20" i="26"/>
  <c r="C25" i="26"/>
  <c r="C35" i="26"/>
  <c r="C28" i="26"/>
  <c r="C36" i="26"/>
  <c r="C39" i="26"/>
  <c r="C47" i="26"/>
  <c r="C51" i="26"/>
  <c r="C57" i="26"/>
  <c r="C58" i="26"/>
  <c r="C64" i="26"/>
  <c r="C70" i="26"/>
  <c r="C71" i="26"/>
  <c r="C75" i="26"/>
  <c r="Y15" i="9"/>
  <c r="Y19" i="9"/>
  <c r="Y20" i="9"/>
  <c r="Y25" i="9"/>
  <c r="Y65" i="9"/>
  <c r="Y72" i="9"/>
  <c r="AJ47" i="9"/>
  <c r="F47" i="9"/>
  <c r="R19" i="9"/>
  <c r="R15" i="9"/>
  <c r="R20" i="9"/>
  <c r="K60" i="15"/>
  <c r="K22" i="15"/>
  <c r="F15" i="9"/>
  <c r="O24" i="2"/>
  <c r="X21" i="4"/>
  <c r="F122" i="12"/>
  <c r="L15" i="3"/>
  <c r="L10" i="3"/>
  <c r="L16" i="3"/>
  <c r="L22" i="3"/>
  <c r="L23" i="3"/>
  <c r="L30" i="3"/>
  <c r="G41" i="3"/>
  <c r="L52" i="3"/>
  <c r="G15" i="3"/>
  <c r="G10" i="3"/>
  <c r="G16" i="3"/>
  <c r="G22" i="3"/>
  <c r="G23" i="3"/>
  <c r="G30" i="3"/>
  <c r="G52" i="3"/>
  <c r="H10" i="3"/>
  <c r="H15" i="3"/>
  <c r="H16" i="3"/>
  <c r="H22" i="3"/>
  <c r="H23" i="3"/>
  <c r="H30" i="3"/>
  <c r="H51" i="3"/>
  <c r="H52" i="3"/>
  <c r="I52" i="3"/>
  <c r="J10" i="3"/>
  <c r="J15" i="3"/>
  <c r="J16" i="3"/>
  <c r="J22" i="3"/>
  <c r="J23" i="3"/>
  <c r="J30" i="3"/>
  <c r="J52" i="3"/>
  <c r="F16" i="3"/>
  <c r="F17" i="3"/>
  <c r="F18" i="3"/>
  <c r="F19" i="3"/>
  <c r="F22" i="3"/>
  <c r="F23" i="3"/>
  <c r="F47" i="3"/>
  <c r="F50" i="3"/>
  <c r="F52" i="3"/>
  <c r="J57" i="3"/>
  <c r="E51" i="3"/>
  <c r="D51" i="3"/>
  <c r="C51" i="3"/>
  <c r="R65" i="9"/>
  <c r="F6" i="9"/>
  <c r="F7" i="9"/>
  <c r="F8" i="9"/>
  <c r="F9" i="9"/>
  <c r="F10" i="9"/>
  <c r="F11" i="9"/>
  <c r="F12" i="9"/>
  <c r="F13" i="9"/>
  <c r="F14" i="9"/>
  <c r="F16" i="9"/>
  <c r="F17" i="9"/>
  <c r="F18" i="9"/>
  <c r="F19" i="9"/>
  <c r="F21" i="9"/>
  <c r="F22" i="9"/>
  <c r="F23" i="9"/>
  <c r="F24" i="9"/>
  <c r="AJ26" i="9"/>
  <c r="F26" i="9"/>
  <c r="AJ27" i="9"/>
  <c r="F27" i="9"/>
  <c r="Y28" i="9"/>
  <c r="AJ28" i="9"/>
  <c r="F28" i="9"/>
  <c r="AJ29" i="9"/>
  <c r="F29" i="9"/>
  <c r="AJ30" i="9"/>
  <c r="F30" i="9"/>
  <c r="AJ31" i="9"/>
  <c r="F31" i="9"/>
  <c r="AJ32" i="9"/>
  <c r="F32" i="9"/>
  <c r="AJ33" i="9"/>
  <c r="F33" i="9"/>
  <c r="AJ34" i="9"/>
  <c r="F34" i="9"/>
  <c r="Y35" i="9"/>
  <c r="AJ35" i="9"/>
  <c r="F35" i="9"/>
  <c r="Y36" i="9"/>
  <c r="AJ36" i="9"/>
  <c r="F36" i="9"/>
  <c r="AJ37" i="9"/>
  <c r="F37" i="9"/>
  <c r="AJ38" i="9"/>
  <c r="F38" i="9"/>
  <c r="AJ39" i="9"/>
  <c r="F39" i="9"/>
  <c r="AJ40" i="9"/>
  <c r="F40" i="9"/>
  <c r="AJ41" i="9"/>
  <c r="F41" i="9"/>
  <c r="AJ42" i="9"/>
  <c r="F42" i="9"/>
  <c r="AJ43" i="9"/>
  <c r="F43" i="9"/>
  <c r="AJ44" i="9"/>
  <c r="F44" i="9"/>
  <c r="AJ45" i="9"/>
  <c r="F45" i="9"/>
  <c r="AJ46" i="9"/>
  <c r="F46" i="9"/>
  <c r="AJ48" i="9"/>
  <c r="F48" i="9"/>
  <c r="AJ49" i="9"/>
  <c r="F49" i="9"/>
  <c r="AJ50" i="9"/>
  <c r="F50" i="9"/>
  <c r="AJ51" i="9"/>
  <c r="F51" i="9"/>
  <c r="Y52" i="9"/>
  <c r="Z52" i="9"/>
  <c r="AA52" i="9"/>
  <c r="AJ52" i="9"/>
  <c r="F52" i="9"/>
  <c r="AJ53" i="9"/>
  <c r="F53" i="9"/>
  <c r="AJ54" i="9"/>
  <c r="F54" i="9"/>
  <c r="AJ55" i="9"/>
  <c r="F55" i="9"/>
  <c r="AJ56" i="9"/>
  <c r="F56" i="9"/>
  <c r="AJ58" i="9"/>
  <c r="F58" i="9"/>
  <c r="AD65" i="9"/>
  <c r="P65" i="9"/>
  <c r="Q65" i="9"/>
  <c r="S65" i="9"/>
  <c r="T65" i="9"/>
  <c r="U65" i="9"/>
  <c r="V65" i="9"/>
  <c r="W65" i="9"/>
  <c r="X65" i="9"/>
  <c r="Z65" i="9"/>
  <c r="AA65" i="9"/>
  <c r="AB65" i="9"/>
  <c r="AC65" i="9"/>
  <c r="AE65" i="9"/>
  <c r="AF65" i="9"/>
  <c r="AG65" i="9"/>
  <c r="AH65" i="9"/>
  <c r="AI65" i="9"/>
  <c r="AJ65" i="9"/>
  <c r="F65" i="9"/>
  <c r="R25" i="9"/>
  <c r="R72" i="9"/>
  <c r="Q15" i="9"/>
  <c r="Q19" i="9"/>
  <c r="Q20" i="9"/>
  <c r="Q25" i="9"/>
  <c r="Q72" i="9"/>
  <c r="S15" i="9"/>
  <c r="S19" i="9"/>
  <c r="S20" i="9"/>
  <c r="S25" i="9"/>
  <c r="S72" i="9"/>
  <c r="T15" i="9"/>
  <c r="T19" i="9"/>
  <c r="T20" i="9"/>
  <c r="T25" i="9"/>
  <c r="T72" i="9"/>
  <c r="U15" i="9"/>
  <c r="U19" i="9"/>
  <c r="U20" i="9"/>
  <c r="U25" i="9"/>
  <c r="U72" i="9"/>
  <c r="V15" i="9"/>
  <c r="V19" i="9"/>
  <c r="V20" i="9"/>
  <c r="V25" i="9"/>
  <c r="V72" i="9"/>
  <c r="W15" i="9"/>
  <c r="W19" i="9"/>
  <c r="W20" i="9"/>
  <c r="W25" i="9"/>
  <c r="W72" i="9"/>
  <c r="X15" i="9"/>
  <c r="X19" i="9"/>
  <c r="X20" i="9"/>
  <c r="X25" i="9"/>
  <c r="X72" i="9"/>
  <c r="Z15" i="9"/>
  <c r="Z19" i="9"/>
  <c r="Z20" i="9"/>
  <c r="Z25" i="9"/>
  <c r="Z72" i="9"/>
  <c r="AA15" i="9"/>
  <c r="AA19" i="9"/>
  <c r="AA20" i="9"/>
  <c r="AA25" i="9"/>
  <c r="AA72" i="9"/>
  <c r="AB15" i="9"/>
  <c r="AB19" i="9"/>
  <c r="AB20" i="9"/>
  <c r="AB25" i="9"/>
  <c r="AB72" i="9"/>
  <c r="AC15" i="9"/>
  <c r="AC19" i="9"/>
  <c r="AC20" i="9"/>
  <c r="AC25" i="9"/>
  <c r="AC72" i="9"/>
  <c r="AD15" i="9"/>
  <c r="AD19" i="9"/>
  <c r="AD20" i="9"/>
  <c r="AD25" i="9"/>
  <c r="AD72" i="9"/>
  <c r="AE15" i="9"/>
  <c r="AE19" i="9"/>
  <c r="AE20" i="9"/>
  <c r="AE25" i="9"/>
  <c r="AE72" i="9"/>
  <c r="AF15" i="9"/>
  <c r="AF19" i="9"/>
  <c r="AF20" i="9"/>
  <c r="AF25" i="9"/>
  <c r="AF72" i="9"/>
  <c r="AG15" i="9"/>
  <c r="AG19" i="9"/>
  <c r="AG20" i="9"/>
  <c r="AG25" i="9"/>
  <c r="AG72" i="9"/>
  <c r="AH15" i="9"/>
  <c r="AH19" i="9"/>
  <c r="AH20" i="9"/>
  <c r="AH25" i="9"/>
  <c r="AH72" i="9"/>
  <c r="AI25" i="9"/>
  <c r="AI15" i="9"/>
  <c r="AI19" i="9"/>
  <c r="AI20" i="9"/>
  <c r="AI72" i="9"/>
  <c r="P72" i="9"/>
  <c r="AJ72" i="9"/>
  <c r="R76" i="9"/>
  <c r="Q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P76" i="9"/>
  <c r="AJ76" i="9"/>
  <c r="F5" i="9"/>
  <c r="AJ74" i="9"/>
  <c r="M29" i="14"/>
  <c r="L29" i="14"/>
  <c r="B29" i="14"/>
  <c r="C29" i="14"/>
  <c r="D29" i="14"/>
  <c r="E29" i="14"/>
  <c r="F29" i="14"/>
  <c r="G29" i="14"/>
  <c r="H29" i="14"/>
  <c r="I29" i="14"/>
  <c r="J29" i="14"/>
  <c r="K29" i="14"/>
  <c r="N15" i="14"/>
  <c r="F12" i="1"/>
  <c r="F14" i="1"/>
  <c r="F15" i="1"/>
  <c r="L54" i="3"/>
  <c r="I57" i="3"/>
  <c r="F56" i="3"/>
  <c r="L53" i="3"/>
  <c r="I10" i="3"/>
  <c r="I3" i="5"/>
  <c r="I4" i="5"/>
  <c r="I5" i="5"/>
  <c r="I6" i="5"/>
  <c r="I7" i="5"/>
  <c r="I8" i="5"/>
  <c r="E9" i="5"/>
  <c r="I9" i="5"/>
  <c r="I12" i="5"/>
  <c r="I13" i="5"/>
  <c r="I14" i="5"/>
  <c r="I15" i="5"/>
  <c r="E15" i="5"/>
  <c r="F15" i="5"/>
  <c r="I16" i="5"/>
  <c r="I17" i="5"/>
  <c r="I18" i="5"/>
  <c r="I19" i="5"/>
  <c r="I21" i="5"/>
  <c r="I22" i="5"/>
  <c r="I23" i="5"/>
  <c r="I24" i="5"/>
  <c r="I25" i="5"/>
  <c r="E26" i="5"/>
  <c r="F26" i="5"/>
  <c r="I26" i="5"/>
  <c r="I27" i="5"/>
  <c r="I28" i="5"/>
  <c r="I29" i="5"/>
  <c r="E29" i="5"/>
  <c r="I30" i="5"/>
  <c r="I31" i="5"/>
  <c r="E33" i="5"/>
  <c r="I33" i="5"/>
  <c r="I34" i="5"/>
  <c r="I35" i="5"/>
  <c r="E36" i="5"/>
  <c r="I36" i="5"/>
  <c r="I37" i="5"/>
  <c r="E38" i="5"/>
  <c r="B31" i="13"/>
  <c r="C31" i="13"/>
  <c r="C37" i="13"/>
  <c r="D31" i="13"/>
  <c r="D37" i="13"/>
  <c r="E31" i="13"/>
  <c r="E37" i="13"/>
  <c r="F31" i="13"/>
  <c r="B37" i="13"/>
  <c r="F37" i="13"/>
  <c r="C7" i="6"/>
  <c r="D7" i="6"/>
  <c r="E7" i="6"/>
  <c r="C22" i="6"/>
  <c r="D22" i="6"/>
  <c r="E22" i="6"/>
  <c r="C28" i="6"/>
  <c r="D28" i="6"/>
  <c r="E28" i="6"/>
  <c r="C45" i="6"/>
  <c r="D45" i="6"/>
  <c r="E45" i="6"/>
  <c r="C48" i="6"/>
  <c r="C50" i="6"/>
  <c r="D48" i="6"/>
  <c r="E48" i="6"/>
  <c r="E50" i="6"/>
  <c r="D50" i="6"/>
  <c r="C66" i="6"/>
  <c r="D66" i="6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E8" i="3"/>
  <c r="E10" i="3"/>
  <c r="C8" i="3"/>
  <c r="D8" i="3"/>
  <c r="C10" i="3"/>
  <c r="C11" i="3"/>
  <c r="D11" i="3"/>
  <c r="E11" i="3"/>
  <c r="C12" i="3"/>
  <c r="D12" i="3"/>
  <c r="C13" i="3"/>
  <c r="D13" i="3"/>
  <c r="E13" i="3"/>
  <c r="C14" i="3"/>
  <c r="D14" i="3"/>
  <c r="E14" i="3"/>
  <c r="C18" i="3"/>
  <c r="D18" i="3"/>
  <c r="E18" i="3"/>
  <c r="C19" i="3"/>
  <c r="D19" i="3"/>
  <c r="E19" i="3"/>
  <c r="C20" i="3"/>
  <c r="D20" i="3"/>
  <c r="E20" i="3"/>
  <c r="C21" i="3"/>
  <c r="C22" i="3"/>
  <c r="C8" i="1"/>
  <c r="D21" i="3"/>
  <c r="E21" i="3"/>
  <c r="E22" i="3"/>
  <c r="D22" i="3"/>
  <c r="D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D29" i="3"/>
  <c r="D30" i="3"/>
  <c r="E28" i="3"/>
  <c r="C29" i="3"/>
  <c r="E29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H38" i="3"/>
  <c r="C39" i="3"/>
  <c r="D39" i="3"/>
  <c r="E39" i="3"/>
  <c r="C41" i="3"/>
  <c r="D41" i="3"/>
  <c r="E41" i="3"/>
  <c r="C42" i="3"/>
  <c r="D42" i="3"/>
  <c r="D43" i="3"/>
  <c r="D44" i="3"/>
  <c r="D18" i="1"/>
  <c r="D20" i="2"/>
  <c r="E42" i="3"/>
  <c r="C43" i="3"/>
  <c r="C44" i="3"/>
  <c r="C18" i="1"/>
  <c r="C20" i="2"/>
  <c r="E43" i="3"/>
  <c r="E44" i="3"/>
  <c r="E18" i="1"/>
  <c r="E20" i="2"/>
  <c r="C45" i="3"/>
  <c r="D45" i="3"/>
  <c r="E45" i="3"/>
  <c r="E46" i="3"/>
  <c r="C46" i="3"/>
  <c r="D46" i="3"/>
  <c r="C47" i="3"/>
  <c r="C48" i="3"/>
  <c r="D48" i="3"/>
  <c r="E48" i="3"/>
  <c r="E49" i="3"/>
  <c r="E50" i="3"/>
  <c r="C49" i="3"/>
  <c r="D49" i="3"/>
  <c r="D50" i="3"/>
  <c r="C50" i="3"/>
  <c r="C53" i="3"/>
  <c r="D53" i="3"/>
  <c r="E53" i="3"/>
  <c r="C54" i="3"/>
  <c r="D54" i="3"/>
  <c r="E54" i="3"/>
  <c r="H54" i="3"/>
  <c r="C55" i="3"/>
  <c r="D55" i="3"/>
  <c r="E55" i="3"/>
  <c r="H55" i="3"/>
  <c r="C56" i="3"/>
  <c r="D56" i="3"/>
  <c r="E56" i="3"/>
  <c r="L56" i="3"/>
  <c r="L58" i="3"/>
  <c r="N3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6" i="14"/>
  <c r="E4" i="15"/>
  <c r="F4" i="15"/>
  <c r="K4" i="15"/>
  <c r="M4" i="15"/>
  <c r="E5" i="15"/>
  <c r="F5" i="15"/>
  <c r="G5" i="15"/>
  <c r="K5" i="15"/>
  <c r="M5" i="15"/>
  <c r="E6" i="15"/>
  <c r="F6" i="15"/>
  <c r="G6" i="15"/>
  <c r="K6" i="15"/>
  <c r="L6" i="15"/>
  <c r="M6" i="15"/>
  <c r="B7" i="15"/>
  <c r="B13" i="15"/>
  <c r="B16" i="15"/>
  <c r="B24" i="15"/>
  <c r="L7" i="15"/>
  <c r="K8" i="15"/>
  <c r="M8" i="15"/>
  <c r="E9" i="15"/>
  <c r="F9" i="15"/>
  <c r="K9" i="15"/>
  <c r="M9" i="15"/>
  <c r="E10" i="15"/>
  <c r="F10" i="15"/>
  <c r="G10" i="15"/>
  <c r="K10" i="15"/>
  <c r="M10" i="15"/>
  <c r="E11" i="15"/>
  <c r="F11" i="15"/>
  <c r="G11" i="15"/>
  <c r="K11" i="15"/>
  <c r="M11" i="15"/>
  <c r="E12" i="15"/>
  <c r="F12" i="15"/>
  <c r="G12" i="15"/>
  <c r="K12" i="15"/>
  <c r="L12" i="15"/>
  <c r="E13" i="15"/>
  <c r="K13" i="15"/>
  <c r="E15" i="15"/>
  <c r="F15" i="15"/>
  <c r="K15" i="15"/>
  <c r="M15" i="15"/>
  <c r="C16" i="15"/>
  <c r="D16" i="15"/>
  <c r="E16" i="15"/>
  <c r="J16" i="15"/>
  <c r="K16" i="15"/>
  <c r="M16" i="15"/>
  <c r="E19" i="15"/>
  <c r="F19" i="15"/>
  <c r="G19" i="15"/>
  <c r="K19" i="15"/>
  <c r="L19" i="15"/>
  <c r="M19" i="15"/>
  <c r="E20" i="15"/>
  <c r="F20" i="15"/>
  <c r="G20" i="15"/>
  <c r="K20" i="15"/>
  <c r="M20" i="15"/>
  <c r="M21" i="15"/>
  <c r="M22" i="15"/>
  <c r="E23" i="15"/>
  <c r="F23" i="15"/>
  <c r="G23" i="15"/>
  <c r="K23" i="15"/>
  <c r="L23" i="15"/>
  <c r="M23" i="15"/>
  <c r="E27" i="15"/>
  <c r="F27" i="15"/>
  <c r="G27" i="15"/>
  <c r="K27" i="15"/>
  <c r="M27" i="15"/>
  <c r="E28" i="15"/>
  <c r="F28" i="15"/>
  <c r="G28" i="15"/>
  <c r="K28" i="15"/>
  <c r="M28" i="15"/>
  <c r="E29" i="15"/>
  <c r="F29" i="15"/>
  <c r="K29" i="15"/>
  <c r="L29" i="15"/>
  <c r="M29" i="15"/>
  <c r="E30" i="15"/>
  <c r="F30" i="15"/>
  <c r="G30" i="15"/>
  <c r="K30" i="15"/>
  <c r="M30" i="15"/>
  <c r="E31" i="15"/>
  <c r="F31" i="15"/>
  <c r="G31" i="15"/>
  <c r="L31" i="15"/>
  <c r="M31" i="15"/>
  <c r="F32" i="15"/>
  <c r="G32" i="15"/>
  <c r="L32" i="15"/>
  <c r="M32" i="15"/>
  <c r="F33" i="15"/>
  <c r="G33" i="15"/>
  <c r="B34" i="15"/>
  <c r="K35" i="15"/>
  <c r="M35" i="15"/>
  <c r="E36" i="15"/>
  <c r="F36" i="15"/>
  <c r="K36" i="15"/>
  <c r="L36" i="15"/>
  <c r="M36" i="15"/>
  <c r="K37" i="15"/>
  <c r="L37" i="15"/>
  <c r="E38" i="15"/>
  <c r="F38" i="15"/>
  <c r="G38" i="15"/>
  <c r="L38" i="15"/>
  <c r="M38" i="15"/>
  <c r="E39" i="15"/>
  <c r="F39" i="15"/>
  <c r="G39" i="15"/>
  <c r="K39" i="15"/>
  <c r="M39" i="15"/>
  <c r="E40" i="15"/>
  <c r="F40" i="15"/>
  <c r="G40" i="15"/>
  <c r="K40" i="15"/>
  <c r="L40" i="15"/>
  <c r="M40" i="15"/>
  <c r="K41" i="15"/>
  <c r="L41" i="15"/>
  <c r="M41" i="15"/>
  <c r="E42" i="15"/>
  <c r="F42" i="15"/>
  <c r="G42" i="15"/>
  <c r="L42" i="15"/>
  <c r="M42" i="15"/>
  <c r="E43" i="15"/>
  <c r="F43" i="15"/>
  <c r="G43" i="15"/>
  <c r="K43" i="15"/>
  <c r="L43" i="15"/>
  <c r="M43" i="15"/>
  <c r="E44" i="15"/>
  <c r="F44" i="15"/>
  <c r="G44" i="15"/>
  <c r="K44" i="15"/>
  <c r="L44" i="15"/>
  <c r="M44" i="15"/>
  <c r="E45" i="15"/>
  <c r="F45" i="15"/>
  <c r="G45" i="15"/>
  <c r="L45" i="15"/>
  <c r="M45" i="15"/>
  <c r="G46" i="15"/>
  <c r="K46" i="15"/>
  <c r="M46" i="15"/>
  <c r="B47" i="15"/>
  <c r="E47" i="15"/>
  <c r="K47" i="15"/>
  <c r="M47" i="15"/>
  <c r="E49" i="15"/>
  <c r="F49" i="15"/>
  <c r="G49" i="15"/>
  <c r="B50" i="15"/>
  <c r="C50" i="15"/>
  <c r="D50" i="15"/>
  <c r="E50" i="15"/>
  <c r="M50" i="15"/>
  <c r="G51" i="15"/>
  <c r="K51" i="15"/>
  <c r="M51" i="15"/>
  <c r="G52" i="15"/>
  <c r="K52" i="15"/>
  <c r="L52" i="15"/>
  <c r="M52" i="15"/>
  <c r="E53" i="15"/>
  <c r="F53" i="15"/>
  <c r="M53" i="15"/>
  <c r="E54" i="15"/>
  <c r="F54" i="15"/>
  <c r="G54" i="15"/>
  <c r="H54" i="15"/>
  <c r="K54" i="15"/>
  <c r="L54" i="15"/>
  <c r="M54" i="15"/>
  <c r="B55" i="15"/>
  <c r="E55" i="15"/>
  <c r="K55" i="15"/>
  <c r="K56" i="15"/>
  <c r="L56" i="15"/>
  <c r="M56" i="15"/>
  <c r="E57" i="15"/>
  <c r="F57" i="15"/>
  <c r="G57" i="15"/>
  <c r="K57" i="15"/>
  <c r="L57" i="15"/>
  <c r="M57" i="15"/>
  <c r="E58" i="15"/>
  <c r="F58" i="15"/>
  <c r="G58" i="15"/>
  <c r="K58" i="15"/>
  <c r="L58" i="15"/>
  <c r="M58" i="15"/>
  <c r="M60" i="15"/>
  <c r="B62" i="15"/>
  <c r="C11" i="18"/>
  <c r="D11" i="18"/>
  <c r="E11" i="18"/>
  <c r="C16" i="18"/>
  <c r="D16" i="18"/>
  <c r="E16" i="18"/>
  <c r="C26" i="18"/>
  <c r="D26" i="18"/>
  <c r="E26" i="18"/>
  <c r="B29" i="18"/>
  <c r="B43" i="18"/>
  <c r="C43" i="18"/>
  <c r="D43" i="18"/>
  <c r="E43" i="18"/>
  <c r="G6" i="4"/>
  <c r="H6" i="4"/>
  <c r="I6" i="4"/>
  <c r="J6" i="4"/>
  <c r="G7" i="4"/>
  <c r="H7" i="4"/>
  <c r="J7" i="4"/>
  <c r="P7" i="4"/>
  <c r="Q7" i="4"/>
  <c r="R7" i="4"/>
  <c r="S7" i="4"/>
  <c r="G8" i="4"/>
  <c r="J8" i="4"/>
  <c r="P8" i="4"/>
  <c r="Q8" i="4"/>
  <c r="R8" i="4"/>
  <c r="S8" i="4"/>
  <c r="G9" i="4"/>
  <c r="H9" i="4"/>
  <c r="I9" i="4"/>
  <c r="J9" i="4"/>
  <c r="K9" i="4"/>
  <c r="L9" i="4"/>
  <c r="M9" i="4"/>
  <c r="P9" i="4"/>
  <c r="Q9" i="4"/>
  <c r="R9" i="4"/>
  <c r="S9" i="4"/>
  <c r="G10" i="4"/>
  <c r="H10" i="4"/>
  <c r="J10" i="4"/>
  <c r="K10" i="4"/>
  <c r="L10" i="4"/>
  <c r="M10" i="4"/>
  <c r="P10" i="4"/>
  <c r="Q10" i="4"/>
  <c r="R10" i="4"/>
  <c r="S10" i="4"/>
  <c r="G11" i="4"/>
  <c r="H11" i="4"/>
  <c r="J11" i="4"/>
  <c r="K11" i="4"/>
  <c r="L11" i="4"/>
  <c r="M11" i="4"/>
  <c r="P11" i="4"/>
  <c r="Q11" i="4"/>
  <c r="R11" i="4"/>
  <c r="S11" i="4"/>
  <c r="G12" i="4"/>
  <c r="H12" i="4"/>
  <c r="J12" i="4"/>
  <c r="K12" i="4"/>
  <c r="L12" i="4"/>
  <c r="M12" i="4"/>
  <c r="P12" i="4"/>
  <c r="Q12" i="4"/>
  <c r="R12" i="4"/>
  <c r="S12" i="4"/>
  <c r="G13" i="4"/>
  <c r="H13" i="4"/>
  <c r="H22" i="4"/>
  <c r="H27" i="4"/>
  <c r="I13" i="4"/>
  <c r="J13" i="4"/>
  <c r="J22" i="4"/>
  <c r="J27" i="4"/>
  <c r="P13" i="4"/>
  <c r="P22" i="4"/>
  <c r="P27" i="4"/>
  <c r="Q13" i="4"/>
  <c r="R13" i="4"/>
  <c r="R22" i="4"/>
  <c r="R27" i="4"/>
  <c r="S13" i="4"/>
  <c r="G14" i="4"/>
  <c r="G19" i="4"/>
  <c r="H14" i="4"/>
  <c r="I14" i="4"/>
  <c r="I19" i="4"/>
  <c r="J14" i="4"/>
  <c r="K14" i="4"/>
  <c r="L14" i="4"/>
  <c r="M14" i="4"/>
  <c r="Q15" i="4"/>
  <c r="Q19" i="4"/>
  <c r="S15" i="4"/>
  <c r="S19" i="4"/>
  <c r="G15" i="4"/>
  <c r="H15" i="4"/>
  <c r="J15" i="4"/>
  <c r="K15" i="4"/>
  <c r="L15" i="4"/>
  <c r="M15" i="4"/>
  <c r="P15" i="4"/>
  <c r="R15" i="4"/>
  <c r="G16" i="4"/>
  <c r="H16" i="4"/>
  <c r="J16" i="4"/>
  <c r="K16" i="4"/>
  <c r="L16" i="4"/>
  <c r="M16" i="4"/>
  <c r="P16" i="4"/>
  <c r="Q16" i="4"/>
  <c r="R16" i="4"/>
  <c r="S16" i="4"/>
  <c r="G17" i="4"/>
  <c r="H17" i="4"/>
  <c r="J17" i="4"/>
  <c r="K17" i="4"/>
  <c r="L17" i="4"/>
  <c r="M17" i="4"/>
  <c r="P17" i="4"/>
  <c r="Q17" i="4"/>
  <c r="R17" i="4"/>
  <c r="S17" i="4"/>
  <c r="G18" i="4"/>
  <c r="H18" i="4"/>
  <c r="J18" i="4"/>
  <c r="K18" i="4"/>
  <c r="L18" i="4"/>
  <c r="M18" i="4"/>
  <c r="P18" i="4"/>
  <c r="Q18" i="4"/>
  <c r="R18" i="4"/>
  <c r="S18" i="4"/>
  <c r="H19" i="4"/>
  <c r="J19" i="4"/>
  <c r="N19" i="4"/>
  <c r="P19" i="4"/>
  <c r="R19" i="4"/>
  <c r="G20" i="4"/>
  <c r="H20" i="4"/>
  <c r="J20" i="4"/>
  <c r="K20" i="4"/>
  <c r="L20" i="4"/>
  <c r="M20" i="4"/>
  <c r="P20" i="4"/>
  <c r="Q20" i="4"/>
  <c r="R20" i="4"/>
  <c r="S20" i="4"/>
  <c r="G22" i="4"/>
  <c r="I22" i="4"/>
  <c r="Q22" i="4"/>
  <c r="S22" i="4"/>
  <c r="C23" i="4"/>
  <c r="D23" i="4"/>
  <c r="H23" i="4"/>
  <c r="U23" i="4"/>
  <c r="L26" i="1"/>
  <c r="G23" i="4"/>
  <c r="T23" i="4"/>
  <c r="K26" i="1"/>
  <c r="J23" i="4"/>
  <c r="K23" i="4"/>
  <c r="L23" i="4"/>
  <c r="M23" i="4"/>
  <c r="P23" i="4"/>
  <c r="Q23" i="4"/>
  <c r="R23" i="4"/>
  <c r="S23" i="4"/>
  <c r="X24" i="4"/>
  <c r="G25" i="4"/>
  <c r="H25" i="4"/>
  <c r="I25" i="4"/>
  <c r="J25" i="4"/>
  <c r="K25" i="4"/>
  <c r="L25" i="4"/>
  <c r="M25" i="4"/>
  <c r="P25" i="4"/>
  <c r="Q25" i="4"/>
  <c r="R25" i="4"/>
  <c r="S25" i="4"/>
  <c r="G27" i="4"/>
  <c r="I27" i="4"/>
  <c r="Q27" i="4"/>
  <c r="S27" i="4"/>
  <c r="C30" i="4"/>
  <c r="D30" i="4"/>
  <c r="G30" i="4"/>
  <c r="H30" i="4"/>
  <c r="J30" i="4"/>
  <c r="K30" i="4"/>
  <c r="L30" i="4"/>
  <c r="M30" i="4"/>
  <c r="P30" i="4"/>
  <c r="Q30" i="4"/>
  <c r="R30" i="4"/>
  <c r="S30" i="4"/>
  <c r="T30" i="4"/>
  <c r="U30" i="4"/>
  <c r="C15" i="20"/>
  <c r="D15" i="20"/>
  <c r="E15" i="20"/>
  <c r="C19" i="20"/>
  <c r="D19" i="20"/>
  <c r="E19" i="20"/>
  <c r="C20" i="20"/>
  <c r="D20" i="20"/>
  <c r="E20" i="20"/>
  <c r="C25" i="20"/>
  <c r="D25" i="20"/>
  <c r="E25" i="20"/>
  <c r="C28" i="20"/>
  <c r="D28" i="20"/>
  <c r="E28" i="20"/>
  <c r="C35" i="20"/>
  <c r="C36" i="20"/>
  <c r="C39" i="20"/>
  <c r="C47" i="20"/>
  <c r="C51" i="20"/>
  <c r="C57" i="20"/>
  <c r="C58" i="20"/>
  <c r="C64" i="20"/>
  <c r="C70" i="20"/>
  <c r="C71" i="20"/>
  <c r="C75" i="20"/>
  <c r="D35" i="20"/>
  <c r="E35" i="20"/>
  <c r="D36" i="20"/>
  <c r="E36" i="20"/>
  <c r="D39" i="20"/>
  <c r="E39" i="20"/>
  <c r="D47" i="20"/>
  <c r="E47" i="20"/>
  <c r="D51" i="20"/>
  <c r="E51" i="20"/>
  <c r="D57" i="20"/>
  <c r="E57" i="20"/>
  <c r="D58" i="20"/>
  <c r="E58" i="20"/>
  <c r="D64" i="20"/>
  <c r="E64" i="20"/>
  <c r="F64" i="20"/>
  <c r="D70" i="20"/>
  <c r="E70" i="20"/>
  <c r="F70" i="20"/>
  <c r="D71" i="20"/>
  <c r="E71" i="20"/>
  <c r="F71" i="20"/>
  <c r="D75" i="20"/>
  <c r="E75" i="20"/>
  <c r="F75" i="20"/>
  <c r="C83" i="20"/>
  <c r="D83" i="20"/>
  <c r="E83" i="20"/>
  <c r="F83" i="20"/>
  <c r="C86" i="20"/>
  <c r="D86" i="20"/>
  <c r="D87" i="20"/>
  <c r="D91" i="20"/>
  <c r="D92" i="20"/>
  <c r="D99" i="20"/>
  <c r="D109" i="20"/>
  <c r="D112" i="20"/>
  <c r="D115" i="20"/>
  <c r="D118" i="20"/>
  <c r="D119" i="20"/>
  <c r="D124" i="20"/>
  <c r="E86" i="20"/>
  <c r="F86" i="20"/>
  <c r="C87" i="20"/>
  <c r="E87" i="20"/>
  <c r="F87" i="20"/>
  <c r="C91" i="20"/>
  <c r="E91" i="20"/>
  <c r="F91" i="20"/>
  <c r="G91" i="20"/>
  <c r="C92" i="20"/>
  <c r="E92" i="20"/>
  <c r="F92" i="20"/>
  <c r="G92" i="20"/>
  <c r="C99" i="20"/>
  <c r="E99" i="20"/>
  <c r="F99" i="20"/>
  <c r="G99" i="20"/>
  <c r="C109" i="20"/>
  <c r="E109" i="20"/>
  <c r="C112" i="20"/>
  <c r="E112" i="20"/>
  <c r="C115" i="20"/>
  <c r="E115" i="20"/>
  <c r="C118" i="20"/>
  <c r="E118" i="20"/>
  <c r="C119" i="20"/>
  <c r="C124" i="20"/>
  <c r="E119" i="20"/>
  <c r="E124" i="20"/>
  <c r="F124" i="20"/>
  <c r="C4" i="1"/>
  <c r="C7" i="1"/>
  <c r="D7" i="1"/>
  <c r="E7" i="1"/>
  <c r="F7" i="1"/>
  <c r="D8" i="1"/>
  <c r="F8" i="1"/>
  <c r="D9" i="1"/>
  <c r="F9" i="1"/>
  <c r="C10" i="1"/>
  <c r="D10" i="1"/>
  <c r="E10" i="1"/>
  <c r="F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9" i="1"/>
  <c r="D19" i="1"/>
  <c r="E19" i="1"/>
  <c r="C20" i="1"/>
  <c r="D20" i="1"/>
  <c r="E20" i="1"/>
  <c r="C21" i="1"/>
  <c r="D21" i="1"/>
  <c r="E21" i="1"/>
  <c r="F21" i="1"/>
  <c r="C22" i="1"/>
  <c r="D22" i="1"/>
  <c r="E22" i="1"/>
  <c r="C23" i="1"/>
  <c r="D23" i="1"/>
  <c r="E23" i="1"/>
  <c r="C24" i="1"/>
  <c r="D24" i="1"/>
  <c r="E24" i="1"/>
  <c r="F24" i="1"/>
  <c r="C26" i="1"/>
  <c r="D26" i="1"/>
  <c r="E26" i="1"/>
  <c r="M26" i="1"/>
  <c r="C27" i="1"/>
  <c r="D27" i="1"/>
  <c r="E27" i="1"/>
  <c r="K27" i="1"/>
  <c r="L27" i="1"/>
  <c r="M27" i="1"/>
  <c r="C29" i="1"/>
  <c r="D29" i="1"/>
  <c r="E29" i="1"/>
  <c r="C30" i="1"/>
  <c r="D30" i="1"/>
  <c r="E30" i="1"/>
  <c r="F30" i="1"/>
  <c r="K30" i="1"/>
  <c r="L30" i="1"/>
  <c r="M30" i="1"/>
  <c r="C4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E11" i="2"/>
  <c r="C14" i="2"/>
  <c r="D14" i="2"/>
  <c r="E14" i="2"/>
  <c r="C17" i="2"/>
  <c r="D17" i="2"/>
  <c r="E17" i="2"/>
  <c r="F17" i="2"/>
  <c r="D18" i="2"/>
  <c r="F18" i="2"/>
  <c r="D19" i="2"/>
  <c r="F19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D26" i="2"/>
  <c r="E25" i="2"/>
  <c r="C26" i="2"/>
  <c r="G26" i="2"/>
  <c r="G27" i="2"/>
  <c r="L26" i="2"/>
  <c r="M26" i="2"/>
  <c r="N26" i="2"/>
  <c r="C15" i="12"/>
  <c r="C19" i="12"/>
  <c r="C20" i="12"/>
  <c r="D15" i="12"/>
  <c r="E15" i="12"/>
  <c r="D19" i="12"/>
  <c r="E19" i="12"/>
  <c r="E20" i="12"/>
  <c r="D20" i="12"/>
  <c r="L6" i="4"/>
  <c r="C25" i="12"/>
  <c r="K7" i="4"/>
  <c r="D25" i="12"/>
  <c r="L7" i="4"/>
  <c r="E25" i="12"/>
  <c r="M7" i="4"/>
  <c r="C28" i="12"/>
  <c r="D28" i="12"/>
  <c r="E28" i="12"/>
  <c r="C35" i="12"/>
  <c r="D35" i="12"/>
  <c r="E35" i="12"/>
  <c r="C36" i="12"/>
  <c r="D36" i="12"/>
  <c r="E36" i="12"/>
  <c r="C39" i="12"/>
  <c r="D39" i="12"/>
  <c r="E39" i="12"/>
  <c r="C47" i="12"/>
  <c r="D47" i="12"/>
  <c r="E47" i="12"/>
  <c r="C51" i="12"/>
  <c r="D51" i="12"/>
  <c r="D57" i="12"/>
  <c r="D58" i="12"/>
  <c r="E51" i="12"/>
  <c r="C57" i="12"/>
  <c r="E57" i="12"/>
  <c r="C58" i="12"/>
  <c r="K8" i="4"/>
  <c r="E58" i="12"/>
  <c r="M8" i="4"/>
  <c r="C64" i="12"/>
  <c r="D64" i="12"/>
  <c r="E64" i="12"/>
  <c r="F64" i="12"/>
  <c r="C70" i="12"/>
  <c r="D70" i="12"/>
  <c r="E70" i="12"/>
  <c r="F70" i="12"/>
  <c r="C83" i="12"/>
  <c r="D83" i="12"/>
  <c r="E83" i="12"/>
  <c r="F83" i="12"/>
  <c r="C86" i="12"/>
  <c r="D86" i="12"/>
  <c r="D87" i="12"/>
  <c r="E86" i="12"/>
  <c r="F86" i="12"/>
  <c r="F87" i="12"/>
  <c r="C87" i="12"/>
  <c r="E87" i="12"/>
  <c r="C91" i="12"/>
  <c r="D91" i="12"/>
  <c r="D92" i="12"/>
  <c r="E91" i="12"/>
  <c r="F91" i="12"/>
  <c r="F92" i="12"/>
  <c r="C92" i="12"/>
  <c r="E92" i="12"/>
  <c r="C99" i="12"/>
  <c r="D99" i="12"/>
  <c r="E99" i="12"/>
  <c r="F99" i="12"/>
  <c r="C113" i="12"/>
  <c r="D113" i="12"/>
  <c r="E113" i="12"/>
  <c r="F113" i="12"/>
  <c r="C116" i="12"/>
  <c r="D116" i="12"/>
  <c r="E116" i="12"/>
  <c r="F116" i="12"/>
  <c r="C119" i="12"/>
  <c r="D119" i="12"/>
  <c r="E119" i="12"/>
  <c r="F119" i="12"/>
  <c r="C122" i="12"/>
  <c r="D122" i="12"/>
  <c r="E122" i="12"/>
  <c r="C123" i="12"/>
  <c r="C128" i="12"/>
  <c r="E123" i="12"/>
  <c r="E128" i="12"/>
  <c r="C15" i="9"/>
  <c r="D15" i="9"/>
  <c r="E15" i="9"/>
  <c r="C19" i="9"/>
  <c r="D19" i="9"/>
  <c r="D20" i="9"/>
  <c r="E19" i="9"/>
  <c r="C20" i="9"/>
  <c r="C6" i="4"/>
  <c r="E20" i="9"/>
  <c r="E6" i="4"/>
  <c r="C25" i="9"/>
  <c r="C7" i="4"/>
  <c r="T7" i="4"/>
  <c r="K5" i="1"/>
  <c r="L5" i="2"/>
  <c r="D25" i="9"/>
  <c r="D7" i="4"/>
  <c r="U7" i="4"/>
  <c r="L5" i="1"/>
  <c r="M5" i="2"/>
  <c r="M5" i="1"/>
  <c r="N5" i="2"/>
  <c r="C28" i="9"/>
  <c r="D28" i="9"/>
  <c r="N58" i="9"/>
  <c r="N59" i="9"/>
  <c r="C35" i="9"/>
  <c r="D35" i="9"/>
  <c r="D36" i="9"/>
  <c r="D40" i="9"/>
  <c r="D48" i="9"/>
  <c r="D52" i="9"/>
  <c r="D58" i="9"/>
  <c r="D59" i="9"/>
  <c r="D8" i="4"/>
  <c r="M6" i="1"/>
  <c r="N6" i="2"/>
  <c r="K58" i="9"/>
  <c r="K59" i="9"/>
  <c r="C36" i="9"/>
  <c r="M58" i="9"/>
  <c r="M59" i="9"/>
  <c r="O58" i="9"/>
  <c r="O59" i="9"/>
  <c r="C40" i="9"/>
  <c r="C48" i="9"/>
  <c r="C52" i="9"/>
  <c r="C58" i="9"/>
  <c r="L58" i="9"/>
  <c r="C59" i="9"/>
  <c r="C8" i="4"/>
  <c r="T8" i="4"/>
  <c r="K6" i="1"/>
  <c r="L6" i="2"/>
  <c r="L59" i="9"/>
  <c r="C60" i="9"/>
  <c r="C9" i="4"/>
  <c r="T9" i="4"/>
  <c r="K7" i="1"/>
  <c r="L7" i="2"/>
  <c r="D60" i="9"/>
  <c r="D9" i="4"/>
  <c r="U9" i="4"/>
  <c r="L7" i="1"/>
  <c r="M7" i="2"/>
  <c r="M7" i="1"/>
  <c r="N7" i="2"/>
  <c r="K65" i="9"/>
  <c r="L65" i="9"/>
  <c r="M65" i="9"/>
  <c r="N65" i="9"/>
  <c r="O65" i="9"/>
  <c r="C66" i="9"/>
  <c r="C14" i="4"/>
  <c r="D66" i="9"/>
  <c r="D14" i="4"/>
  <c r="E66" i="9"/>
  <c r="E14" i="4"/>
  <c r="C67" i="9"/>
  <c r="C15" i="4"/>
  <c r="T15" i="4"/>
  <c r="K13" i="1"/>
  <c r="L18" i="2"/>
  <c r="D67" i="9"/>
  <c r="D15" i="4"/>
  <c r="U15" i="4"/>
  <c r="L13" i="1"/>
  <c r="M18" i="2"/>
  <c r="M13" i="1"/>
  <c r="N18" i="2"/>
  <c r="K67" i="9"/>
  <c r="L67" i="9"/>
  <c r="M67" i="9"/>
  <c r="N67" i="9"/>
  <c r="O67" i="9"/>
  <c r="C68" i="9"/>
  <c r="C16" i="4"/>
  <c r="T16" i="4"/>
  <c r="K14" i="1"/>
  <c r="K17" i="1"/>
  <c r="D68" i="9"/>
  <c r="D16" i="4"/>
  <c r="U16" i="4"/>
  <c r="L14" i="1"/>
  <c r="L17" i="1"/>
  <c r="M14" i="1"/>
  <c r="C69" i="9"/>
  <c r="C17" i="4"/>
  <c r="T17" i="4"/>
  <c r="K15" i="1"/>
  <c r="L20" i="2"/>
  <c r="D69" i="9"/>
  <c r="D17" i="4"/>
  <c r="U17" i="4"/>
  <c r="L15" i="1"/>
  <c r="M20" i="2"/>
  <c r="M15" i="1"/>
  <c r="N20" i="2"/>
  <c r="N15" i="1"/>
  <c r="O20" i="2"/>
  <c r="C70" i="9"/>
  <c r="C18" i="4"/>
  <c r="T18" i="4"/>
  <c r="K16" i="1"/>
  <c r="L21" i="2"/>
  <c r="D70" i="9"/>
  <c r="D18" i="4"/>
  <c r="U18" i="4"/>
  <c r="L16" i="1"/>
  <c r="M21" i="2"/>
  <c r="M16" i="1"/>
  <c r="N21" i="2"/>
  <c r="O21" i="2"/>
  <c r="E71" i="9"/>
  <c r="K71" i="9"/>
  <c r="L71" i="9"/>
  <c r="M71" i="9"/>
  <c r="N71" i="9"/>
  <c r="O71" i="9"/>
  <c r="C72" i="9"/>
  <c r="C76" i="9"/>
  <c r="E72" i="9"/>
  <c r="E76" i="9"/>
  <c r="L72" i="9"/>
  <c r="L76" i="9"/>
  <c r="C74" i="9"/>
  <c r="C25" i="4"/>
  <c r="D74" i="9"/>
  <c r="D25" i="4"/>
  <c r="U25" i="4"/>
  <c r="C85" i="9"/>
  <c r="D85" i="9"/>
  <c r="E85" i="9"/>
  <c r="E90" i="9"/>
  <c r="E91" i="9"/>
  <c r="K85" i="9"/>
  <c r="K89" i="9"/>
  <c r="C90" i="9"/>
  <c r="D90" i="9"/>
  <c r="D91" i="9"/>
  <c r="F91" i="9"/>
  <c r="C91" i="9"/>
  <c r="C96" i="9"/>
  <c r="C97" i="9"/>
  <c r="C104" i="9"/>
  <c r="C114" i="9"/>
  <c r="C117" i="9"/>
  <c r="C120" i="9"/>
  <c r="C124" i="9"/>
  <c r="C129" i="9"/>
  <c r="D96" i="9"/>
  <c r="D97" i="9"/>
  <c r="E96" i="9"/>
  <c r="E97" i="9"/>
  <c r="F96" i="9"/>
  <c r="F97" i="9"/>
  <c r="K100" i="9"/>
  <c r="D104" i="9"/>
  <c r="E104" i="9"/>
  <c r="K104" i="9"/>
  <c r="K111" i="9"/>
  <c r="D114" i="9"/>
  <c r="E114" i="9"/>
  <c r="D117" i="9"/>
  <c r="E117" i="9"/>
  <c r="D120" i="9"/>
  <c r="E120" i="9"/>
  <c r="F120" i="9"/>
  <c r="F11" i="7"/>
  <c r="C17" i="7"/>
  <c r="C61" i="9"/>
  <c r="D17" i="7"/>
  <c r="D61" i="9"/>
  <c r="C24" i="7"/>
  <c r="C62" i="9"/>
  <c r="C11" i="4"/>
  <c r="T11" i="4"/>
  <c r="K9" i="1"/>
  <c r="L9" i="2"/>
  <c r="D24" i="7"/>
  <c r="D62" i="9"/>
  <c r="D11" i="4"/>
  <c r="U11" i="4"/>
  <c r="L9" i="1"/>
  <c r="M9" i="2"/>
  <c r="M9" i="1"/>
  <c r="N9" i="2"/>
  <c r="F24" i="7"/>
  <c r="O10" i="2"/>
  <c r="C49" i="7"/>
  <c r="C63" i="9"/>
  <c r="C12" i="4"/>
  <c r="T12" i="4"/>
  <c r="K10" i="1"/>
  <c r="L10" i="2"/>
  <c r="D49" i="7"/>
  <c r="D63" i="9"/>
  <c r="D12" i="4"/>
  <c r="U12" i="4"/>
  <c r="L10" i="1"/>
  <c r="M10" i="2"/>
  <c r="M10" i="1"/>
  <c r="N10" i="2"/>
  <c r="C53" i="7"/>
  <c r="C55" i="7"/>
  <c r="D53" i="7"/>
  <c r="D64" i="9"/>
  <c r="D20" i="4"/>
  <c r="U20" i="4"/>
  <c r="L18" i="1"/>
  <c r="M12" i="2"/>
  <c r="M14" i="2"/>
  <c r="E55" i="7"/>
  <c r="D55" i="7"/>
  <c r="F55" i="7"/>
  <c r="B16" i="19"/>
  <c r="C16" i="19"/>
  <c r="C17" i="19"/>
  <c r="D16" i="19"/>
  <c r="D17" i="19"/>
  <c r="E16" i="19"/>
  <c r="B17" i="19"/>
  <c r="E17" i="19"/>
  <c r="C9" i="8"/>
  <c r="D9" i="8"/>
  <c r="E9" i="8"/>
  <c r="C12" i="8"/>
  <c r="D12" i="8"/>
  <c r="E12" i="8"/>
  <c r="E15" i="8"/>
  <c r="E19" i="8"/>
  <c r="E24" i="8"/>
  <c r="E26" i="8"/>
  <c r="E36" i="8"/>
  <c r="E37" i="8"/>
  <c r="E38" i="8"/>
  <c r="C15" i="8"/>
  <c r="C19" i="8"/>
  <c r="C24" i="8"/>
  <c r="C26" i="8"/>
  <c r="C36" i="8"/>
  <c r="C37" i="8"/>
  <c r="C38" i="8"/>
  <c r="D15" i="8"/>
  <c r="D19" i="8"/>
  <c r="D24" i="8"/>
  <c r="D26" i="8"/>
  <c r="D36" i="8"/>
  <c r="D37" i="8"/>
  <c r="D38" i="8"/>
  <c r="F38" i="8"/>
  <c r="L19" i="4"/>
  <c r="C30" i="3"/>
  <c r="D15" i="3"/>
  <c r="C9" i="1"/>
  <c r="C18" i="2"/>
  <c r="C19" i="2"/>
  <c r="C27" i="2"/>
  <c r="D5" i="1"/>
  <c r="M19" i="4"/>
  <c r="K19" i="4"/>
  <c r="N72" i="9"/>
  <c r="N76" i="9"/>
  <c r="M72" i="9"/>
  <c r="M76" i="9"/>
  <c r="K72" i="9"/>
  <c r="K76" i="9"/>
  <c r="N26" i="1"/>
  <c r="O17" i="2"/>
  <c r="C23" i="3"/>
  <c r="H57" i="3"/>
  <c r="E15" i="3"/>
  <c r="C15" i="3"/>
  <c r="M8" i="1"/>
  <c r="C10" i="4"/>
  <c r="T10" i="4"/>
  <c r="K8" i="1"/>
  <c r="D6" i="4"/>
  <c r="D72" i="9"/>
  <c r="D76" i="9"/>
  <c r="L8" i="4"/>
  <c r="U8" i="4"/>
  <c r="L6" i="1"/>
  <c r="M6" i="2"/>
  <c r="D71" i="12"/>
  <c r="D75" i="12"/>
  <c r="M6" i="4"/>
  <c r="M13" i="4"/>
  <c r="M22" i="4"/>
  <c r="M27" i="4"/>
  <c r="E71" i="12"/>
  <c r="E75" i="12"/>
  <c r="K6" i="4"/>
  <c r="K13" i="4"/>
  <c r="K22" i="4"/>
  <c r="K27" i="4"/>
  <c r="C71" i="12"/>
  <c r="C75" i="12"/>
  <c r="D10" i="4"/>
  <c r="U10" i="4"/>
  <c r="L8" i="1"/>
  <c r="D65" i="9"/>
  <c r="G29" i="2"/>
  <c r="G28" i="2"/>
  <c r="F124" i="9"/>
  <c r="O72" i="9"/>
  <c r="O76" i="9"/>
  <c r="F123" i="12"/>
  <c r="F128" i="12"/>
  <c r="D123" i="12"/>
  <c r="D128" i="12"/>
  <c r="M37" i="15"/>
  <c r="L49" i="15"/>
  <c r="G29" i="15"/>
  <c r="F34" i="15"/>
  <c r="G9" i="15"/>
  <c r="G13" i="15"/>
  <c r="F13" i="15"/>
  <c r="M19" i="2"/>
  <c r="M22" i="2"/>
  <c r="N14" i="1"/>
  <c r="O19" i="2"/>
  <c r="O22" i="2"/>
  <c r="E19" i="4"/>
  <c r="C19" i="4"/>
  <c r="E13" i="4"/>
  <c r="E22" i="4"/>
  <c r="E27" i="4"/>
  <c r="C13" i="4"/>
  <c r="C22" i="4"/>
  <c r="C27" i="4"/>
  <c r="D19" i="4"/>
  <c r="G53" i="15"/>
  <c r="G55" i="15"/>
  <c r="F55" i="15"/>
  <c r="G36" i="15"/>
  <c r="G47" i="15"/>
  <c r="F47" i="15"/>
  <c r="M12" i="15"/>
  <c r="L13" i="15"/>
  <c r="M13" i="15"/>
  <c r="G4" i="15"/>
  <c r="G7" i="15"/>
  <c r="F7" i="15"/>
  <c r="E5" i="1"/>
  <c r="E5" i="2"/>
  <c r="C16" i="3"/>
  <c r="C52" i="3"/>
  <c r="C57" i="3"/>
  <c r="C5" i="1"/>
  <c r="C5" i="2"/>
  <c r="C6" i="2"/>
  <c r="C15" i="2"/>
  <c r="M18" i="1"/>
  <c r="N12" i="2"/>
  <c r="N14" i="2"/>
  <c r="C64" i="9"/>
  <c r="C20" i="4"/>
  <c r="T20" i="4"/>
  <c r="K18" i="1"/>
  <c r="L12" i="2"/>
  <c r="L14" i="2"/>
  <c r="L13" i="4"/>
  <c r="L22" i="4"/>
  <c r="L27" i="4"/>
  <c r="L19" i="2"/>
  <c r="L22" i="2"/>
  <c r="L29" i="1"/>
  <c r="G34" i="15"/>
  <c r="K49" i="15"/>
  <c r="E34" i="15"/>
  <c r="E62" i="15"/>
  <c r="K33" i="15"/>
  <c r="M14" i="15"/>
  <c r="K7" i="15"/>
  <c r="M7" i="15"/>
  <c r="M24" i="15"/>
  <c r="E7" i="15"/>
  <c r="E24" i="15"/>
  <c r="E65" i="9"/>
  <c r="D5" i="2"/>
  <c r="C6" i="1"/>
  <c r="C25" i="1"/>
  <c r="K24" i="15"/>
  <c r="L33" i="15"/>
  <c r="L62" i="15"/>
  <c r="M33" i="15"/>
  <c r="K62" i="15"/>
  <c r="U19" i="4"/>
  <c r="L12" i="1"/>
  <c r="M17" i="2"/>
  <c r="M27" i="2"/>
  <c r="T13" i="4"/>
  <c r="T22" i="4"/>
  <c r="T27" i="4"/>
  <c r="K4" i="1"/>
  <c r="L4" i="2"/>
  <c r="L15" i="2"/>
  <c r="V13" i="4"/>
  <c r="V22" i="4"/>
  <c r="V27" i="4"/>
  <c r="M4" i="1"/>
  <c r="M25" i="1"/>
  <c r="T19" i="4"/>
  <c r="K12" i="1"/>
  <c r="L17" i="2"/>
  <c r="L27" i="2"/>
  <c r="V19" i="4"/>
  <c r="M12" i="1"/>
  <c r="N17" i="2"/>
  <c r="N27" i="2"/>
  <c r="D13" i="4"/>
  <c r="D22" i="4"/>
  <c r="D27" i="4"/>
  <c r="U13" i="4"/>
  <c r="U22" i="4"/>
  <c r="U27" i="4"/>
  <c r="C65" i="9"/>
  <c r="M49" i="15"/>
  <c r="L24" i="15"/>
  <c r="L4" i="1"/>
  <c r="L25" i="1"/>
  <c r="N4" i="2"/>
  <c r="N15" i="2"/>
  <c r="K25" i="1"/>
  <c r="K28" i="1"/>
  <c r="M62" i="15"/>
  <c r="K31" i="1"/>
  <c r="C71" i="9"/>
  <c r="D11" i="2"/>
  <c r="E47" i="3"/>
  <c r="D47" i="3"/>
  <c r="E26" i="2"/>
  <c r="E8" i="1"/>
  <c r="E23" i="3"/>
  <c r="E16" i="3"/>
  <c r="E4" i="1"/>
  <c r="M17" i="1"/>
  <c r="N19" i="2"/>
  <c r="N22" i="2"/>
  <c r="F13" i="1"/>
  <c r="D10" i="3"/>
  <c r="O9" i="2"/>
  <c r="M4" i="2"/>
  <c r="M15" i="2"/>
  <c r="M29" i="2"/>
  <c r="D71" i="9"/>
  <c r="D27" i="2"/>
  <c r="D28" i="2"/>
  <c r="N29" i="2"/>
  <c r="L28" i="1"/>
  <c r="L31" i="1"/>
  <c r="C16" i="2"/>
  <c r="L29" i="2"/>
  <c r="C28" i="1"/>
  <c r="C31" i="1"/>
  <c r="L11" i="1"/>
  <c r="M8" i="2"/>
  <c r="M11" i="2"/>
  <c r="L8" i="2"/>
  <c r="L11" i="2"/>
  <c r="K11" i="1"/>
  <c r="M11" i="1"/>
  <c r="N8" i="2"/>
  <c r="N11" i="2"/>
  <c r="T25" i="4"/>
  <c r="K29" i="1"/>
  <c r="D124" i="9"/>
  <c r="D129" i="9"/>
  <c r="E124" i="9"/>
  <c r="E129" i="9"/>
  <c r="M28" i="1"/>
  <c r="M31" i="1"/>
  <c r="L16" i="2"/>
  <c r="C29" i="2"/>
  <c r="L28" i="2"/>
  <c r="C28" i="2"/>
  <c r="M29" i="1"/>
  <c r="P28" i="2"/>
  <c r="O7" i="2"/>
  <c r="G15" i="15"/>
  <c r="F16" i="15"/>
  <c r="F18" i="1"/>
  <c r="F5" i="1"/>
  <c r="O12" i="2"/>
  <c r="O14" i="2"/>
  <c r="O26" i="2"/>
  <c r="F11" i="1"/>
  <c r="F16" i="1"/>
  <c r="I38" i="5"/>
  <c r="F50" i="15"/>
  <c r="E52" i="3"/>
  <c r="E57" i="3"/>
  <c r="F17" i="1"/>
  <c r="D4" i="1"/>
  <c r="D16" i="3"/>
  <c r="D52" i="3"/>
  <c r="D57" i="3"/>
  <c r="E9" i="1"/>
  <c r="E18" i="2"/>
  <c r="E19" i="2"/>
  <c r="E27" i="2"/>
  <c r="E6" i="1"/>
  <c r="E4" i="2"/>
  <c r="E6" i="2"/>
  <c r="E15" i="2"/>
  <c r="F4" i="1"/>
  <c r="G16" i="15"/>
  <c r="G24" i="15"/>
  <c r="F24" i="15"/>
  <c r="G50" i="15"/>
  <c r="G62" i="15"/>
  <c r="F62" i="15"/>
  <c r="O18" i="2"/>
  <c r="O27" i="2"/>
  <c r="X19" i="4"/>
  <c r="G57" i="3"/>
  <c r="O5" i="2"/>
  <c r="O8" i="2"/>
  <c r="O11" i="2"/>
  <c r="O28" i="2"/>
  <c r="D4" i="2"/>
  <c r="D6" i="2"/>
  <c r="D15" i="2"/>
  <c r="D29" i="2"/>
  <c r="D6" i="1"/>
  <c r="D25" i="1"/>
  <c r="E25" i="1"/>
  <c r="E29" i="2"/>
  <c r="E16" i="2"/>
  <c r="N16" i="2"/>
  <c r="N28" i="2"/>
  <c r="E28" i="2"/>
  <c r="O6" i="2"/>
  <c r="F6" i="1"/>
  <c r="F25" i="1"/>
  <c r="F28" i="1"/>
  <c r="F31" i="1"/>
  <c r="E28" i="1"/>
  <c r="E31" i="1"/>
  <c r="D31" i="1"/>
  <c r="D28" i="1"/>
  <c r="O4" i="2"/>
  <c r="O15" i="2"/>
  <c r="O29" i="2"/>
  <c r="N31" i="1"/>
  <c r="L57" i="3"/>
  <c r="F57" i="3"/>
  <c r="I55" i="7"/>
  <c r="AW6" i="4"/>
  <c r="AW13" i="4"/>
  <c r="AW22" i="4"/>
  <c r="AW27" i="4"/>
  <c r="BA27" i="4"/>
  <c r="BA22" i="4"/>
  <c r="BA13" i="4"/>
  <c r="BA6" i="4"/>
  <c r="J76" i="9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B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<sst xmlns="http://schemas.openxmlformats.org/spreadsheetml/2006/main" count="1962" uniqueCount="794">
  <si>
    <t>BEVÉTELEK</t>
  </si>
  <si>
    <t>2013. évi</t>
  </si>
  <si>
    <t xml:space="preserve"> 2014. évi</t>
  </si>
  <si>
    <t>KIADÁSOK</t>
  </si>
  <si>
    <t>Eredeti ei.</t>
  </si>
  <si>
    <t>Mód-tt ei.</t>
  </si>
  <si>
    <t>Tényleges</t>
  </si>
  <si>
    <t>TERV</t>
  </si>
  <si>
    <t>Módosított ei.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</si>
  <si>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</si>
  <si>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</si>
  <si>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</si>
  <si>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</si>
  <si>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</si>
  <si>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</si>
  <si>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</si>
  <si>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</si>
  <si>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</si>
  <si>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</si>
  <si>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</si>
  <si>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</si>
  <si>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</si>
  <si>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</si>
  <si>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</si>
  <si>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</si>
  <si>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</si>
  <si>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</si>
  <si>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</si>
  <si>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</si>
  <si>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</si>
  <si>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</si>
  <si>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</si>
  <si>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</si>
  <si>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</si>
  <si>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r>
      <t>Jövedelem adók</t>
    </r>
    <r>
      <rPr>
        <b/>
        <sz val="12"/>
        <rFont val="Times New Roman"/>
        <family val="1"/>
        <charset val="238"/>
      </rPr>
      <t xml:space="preserve"> ( termőföld bérbeadás)</t>
    </r>
    <r>
      <rPr>
        <sz val="12"/>
        <rFont val="Times New Roman"/>
        <family val="1"/>
        <charset val="238"/>
      </rPr>
      <t>Jövedelem adók</t>
    </r>
    <r>
      <rPr>
        <b/>
        <sz val="12"/>
        <rFont val="Times New Roman"/>
        <family val="1"/>
        <charset val="238"/>
      </rPr>
      <t xml:space="preserve"> ( termőföld bérbeadás)</t>
    </r>
  </si>
  <si>
    <t>K511</t>
  </si>
  <si>
    <t>Működési célú pénzeszköz átadás ÁH-n kívülre</t>
  </si>
  <si>
    <t>B34</t>
  </si>
  <si>
    <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  <r>
      <rPr>
        <sz val="12"/>
        <rFont val="Times New Roman"/>
        <family val="1"/>
        <charset val="238"/>
      </rP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</si>
  <si>
    <t>K5</t>
  </si>
  <si>
    <t>Egyéb működési célú kiadások</t>
  </si>
  <si>
    <t>B351</t>
  </si>
  <si>
    <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  <r>
      <rPr>
        <sz val="12"/>
        <rFont val="Times New Roman"/>
        <family val="1"/>
        <charset val="238"/>
      </rP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</si>
  <si>
    <t>K6</t>
  </si>
  <si>
    <t>Beruházás</t>
  </si>
  <si>
    <t>B354</t>
  </si>
  <si>
    <t>Gépjárműadók</t>
  </si>
  <si>
    <t>K7</t>
  </si>
  <si>
    <t>Felújítás</t>
  </si>
  <si>
    <t>B355</t>
  </si>
  <si>
    <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  <r>
      <rPr>
        <sz val="12"/>
        <rFont val="Times New Roman"/>
        <family val="1"/>
        <charset val="238"/>
      </rP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</si>
  <si>
    <t>K86</t>
  </si>
  <si>
    <t>Felhalmozási kölcsönök nyújtása ÁH-n kívülre</t>
  </si>
  <si>
    <t xml:space="preserve">                       (bírság, pótlék)</t>
  </si>
  <si>
    <t>K87</t>
  </si>
  <si>
    <t>Lakásépítés támogatása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</si>
  <si>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</si>
  <si>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</si>
  <si>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</si>
  <si>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</si>
  <si>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</si>
  <si>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</si>
  <si>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</si>
  <si>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</si>
  <si>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</si>
  <si>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</si>
  <si>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</si>
  <si>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Tartalék</t>
  </si>
  <si>
    <t>B62</t>
  </si>
  <si>
    <t>Működési célú kölcsönök visszatér. ÁH-n kívülről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</si>
  <si>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</si>
  <si>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</si>
  <si>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</si>
  <si>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</si>
  <si>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</si>
  <si>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</si>
  <si>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</si>
  <si>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</si>
  <si>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</si>
  <si>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</si>
  <si>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 xml:space="preserve">  KÖLTSÉGVETÉSI BEVÉTELEK</t>
  </si>
  <si>
    <t xml:space="preserve">      KÖLTSÉGVETÉSI KIADÁSOK</t>
  </si>
  <si>
    <t>B812</t>
  </si>
  <si>
    <t>Belföldi értékpapírok bevételei</t>
  </si>
  <si>
    <t>K912</t>
  </si>
  <si>
    <t>Belföldi értékpapír vásárlás</t>
  </si>
  <si>
    <t>B813</t>
  </si>
  <si>
    <t>Maradvány igénybevétele</t>
  </si>
  <si>
    <t xml:space="preserve">                 Költségvetési  főösszeg</t>
  </si>
  <si>
    <t>B816</t>
  </si>
  <si>
    <t>Intézmény finanszírozás</t>
  </si>
  <si>
    <t>K915</t>
  </si>
  <si>
    <t>B817</t>
  </si>
  <si>
    <t>Betétek megszüntetése</t>
  </si>
  <si>
    <t>K916</t>
  </si>
  <si>
    <t>Pénzeszközök betétkénti elhelyezése</t>
  </si>
  <si>
    <t xml:space="preserve">  HALMOZOTT BEVÉTELEK</t>
  </si>
  <si>
    <t xml:space="preserve">             HALMOZOTT KIADÁSOK</t>
  </si>
  <si>
    <t>Bevételek</t>
  </si>
  <si>
    <t xml:space="preserve">ebből: </t>
  </si>
  <si>
    <t>Kiadások</t>
  </si>
  <si>
    <t>Előirányzatok</t>
  </si>
  <si>
    <t>Tény</t>
  </si>
  <si>
    <t>önként</t>
  </si>
  <si>
    <t xml:space="preserve">önként </t>
  </si>
  <si>
    <t>Eredeti</t>
  </si>
  <si>
    <t>Mód-tt</t>
  </si>
  <si>
    <t>terv</t>
  </si>
  <si>
    <t>vállalt</t>
  </si>
  <si>
    <t>Értékpapír kibocsátás, értékesítés</t>
  </si>
  <si>
    <t>Előző évi működési maradvány igénybevétele</t>
  </si>
  <si>
    <t>Értékpapír vásárlás</t>
  </si>
  <si>
    <t xml:space="preserve">                   Finanszírozási célú bevételek</t>
  </si>
  <si>
    <t xml:space="preserve">  </t>
  </si>
  <si>
    <t>K9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</si>
  <si>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</si>
  <si>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</si>
  <si>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</si>
  <si>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</si>
  <si>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</si>
  <si>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</t>
  </si>
  <si>
    <t>B8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</si>
  <si>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</si>
  <si>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</si>
  <si>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</si>
  <si>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</si>
  <si>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</si>
  <si>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>Rovat</t>
  </si>
  <si>
    <t xml:space="preserve">2013. évi </t>
  </si>
  <si>
    <t>Önkorm.</t>
  </si>
  <si>
    <t>Hivatal</t>
  </si>
  <si>
    <t>KÖH</t>
  </si>
  <si>
    <t>Óvoda</t>
  </si>
  <si>
    <t>Összesen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</si>
  <si>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</si>
  <si>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</si>
  <si>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</si>
  <si>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</si>
  <si>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</si>
  <si>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</si>
  <si>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</si>
  <si>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</si>
  <si>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</si>
  <si>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</si>
  <si>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</si>
  <si>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</si>
  <si>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OEP-től átvett pénzeszköz ifjúság eü.feladatok</t>
  </si>
  <si>
    <t>Pénezköz átvétel Levél-Bezenye</t>
  </si>
  <si>
    <t>Egyéb működési célú támogatások ÁH-n belülről</t>
  </si>
  <si>
    <t>MŰKÖDÉSI CÉLÚ TÁM. ÁH-N BELÜLRŐL</t>
  </si>
  <si>
    <t>Lakosság közműfejlesztés támogatása</t>
  </si>
  <si>
    <t>Felhalmozási célú önkormányzati támogatások</t>
  </si>
  <si>
    <t>Pályázatok bevételei</t>
  </si>
  <si>
    <t>Egyéb felhalmozási célú támogatások ÁH-n belülről</t>
  </si>
  <si>
    <t>FELHALM-I CÉLÚ TÁM. ÁH-N BELÜLRŐL</t>
  </si>
  <si>
    <r>
      <t xml:space="preserve">Jövedelem adók </t>
    </r>
    <r>
      <rPr>
        <sz val="12"/>
        <rFont val="Times New Roman"/>
        <family val="1"/>
        <charset val="238"/>
      </rPr>
      <t>( termőföld bérbeadás)Jövedelem adók ( termőföld bérbeadás)Jövedelem adók 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</si>
  <si>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telekadó, komm.adóVagyoni típusú adók ( építmény, telekadó, komm.adóVagyoni típusú adók ( építmény, telekadó, komm.adó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</si>
  <si>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</si>
  <si>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</si>
  <si>
    <t>KÖZHATALMI BEVÉTELEK</t>
  </si>
  <si>
    <t>B401</t>
  </si>
  <si>
    <t>B402</t>
  </si>
  <si>
    <t>Szolgáltatások ellenértéke (igazg.szolg.díj, vendégétkezés)</t>
  </si>
  <si>
    <t>B403</t>
  </si>
  <si>
    <t>Közvetített szolgáltatások (Határ közüzemi továbbsz.)</t>
  </si>
  <si>
    <t>B404</t>
  </si>
  <si>
    <t>Tulajdonosi bevételek (bérleti díjak)</t>
  </si>
  <si>
    <t>B405</t>
  </si>
  <si>
    <t>Ellátási díjak</t>
  </si>
  <si>
    <t>B406</t>
  </si>
  <si>
    <t>Kiszámlázott általános forgalmi adó</t>
  </si>
  <si>
    <t>B407</t>
  </si>
  <si>
    <t>Áfa visszatérülése</t>
  </si>
  <si>
    <t>B408</t>
  </si>
  <si>
    <t>Kamatbevételek</t>
  </si>
  <si>
    <t>B410</t>
  </si>
  <si>
    <t>Egyéb működési bevételek</t>
  </si>
  <si>
    <t>MŰKÖDÉSI BEVÉTELEK</t>
  </si>
  <si>
    <t>B52</t>
  </si>
  <si>
    <t>Ingatlanok értékesítése</t>
  </si>
  <si>
    <t>B54</t>
  </si>
  <si>
    <t>Részesedések értékesítése</t>
  </si>
  <si>
    <t>B5</t>
  </si>
  <si>
    <t>FELHALMOZÁSI  BEVÉTELEK</t>
  </si>
  <si>
    <t>Működési célú kölcsönök visszatérülése ÁH-n kívülről</t>
  </si>
  <si>
    <t>Egyéb működési célú átvett pénzeszközök ÁH-n kívülről</t>
  </si>
  <si>
    <t>MŰK-I CÉLÚ ÁTVETT PÉNZE. ÁH kívülről</t>
  </si>
  <si>
    <t>Egyéb felhalmozási célú átvett pénzeszközök ÁH-n kívülről</t>
  </si>
  <si>
    <t>FELHALM-I  ÁTVETT PÉNZE. ÁH kívülről</t>
  </si>
  <si>
    <t xml:space="preserve">                          BEVÉTELEK ÖSSZESEN</t>
  </si>
  <si>
    <t xml:space="preserve">     BEVÉTELEK HALMOZOTT ÖSSZEGE</t>
  </si>
  <si>
    <t>K I A D Á S O K</t>
  </si>
  <si>
    <t>Önkormányzat</t>
  </si>
  <si>
    <t>Önkormányzati Hivatal</t>
  </si>
  <si>
    <t>Művelődési Ház</t>
  </si>
  <si>
    <t>Mód.-tt ei.</t>
  </si>
  <si>
    <t>Mód.ei.</t>
  </si>
  <si>
    <t>Ellátottak juttatásai</t>
  </si>
  <si>
    <t xml:space="preserve">         Működési kiadások összesen</t>
  </si>
  <si>
    <t xml:space="preserve">          Felhalmozási kiadások</t>
  </si>
  <si>
    <t xml:space="preserve">                KIADÁSOK ÖSSZESEN</t>
  </si>
  <si>
    <t xml:space="preserve">         HALMOZOTT KIADÁSOK ÖSSZ</t>
  </si>
  <si>
    <t>Létszám (fő)</t>
  </si>
  <si>
    <t xml:space="preserve">   ÁLLAMI TÁMOGATÁSOK</t>
  </si>
  <si>
    <t>Eltérés</t>
  </si>
  <si>
    <t>Ft/fő</t>
  </si>
  <si>
    <t>fő</t>
  </si>
  <si>
    <t>Ft</t>
  </si>
  <si>
    <t xml:space="preserve">            Önkormányzati hivatal működésének támogatása</t>
  </si>
  <si>
    <t>Zöldterület gazdálkodással kapcsolatos feladatok</t>
  </si>
  <si>
    <t>Közvilágítás fenntartásának támogatása</t>
  </si>
  <si>
    <t>Köztemető fenntartás támogatása</t>
  </si>
  <si>
    <t>Közutak fenntartásának támogatása</t>
  </si>
  <si>
    <t xml:space="preserve">             Település üzemeltetés támogatása</t>
  </si>
  <si>
    <t>Egyéb önkormányzati feladatok  támogatása</t>
  </si>
  <si>
    <t>Lakott külterülettel kapcsolatos feladatok támogatása</t>
  </si>
  <si>
    <t>Üdülőhelyi feladatok támogatása</t>
  </si>
  <si>
    <t xml:space="preserve">              beszámítás</t>
  </si>
  <si>
    <t>I.</t>
  </si>
  <si>
    <t xml:space="preserve">      Helyi önkormányzatok működésének általános tám.</t>
  </si>
  <si>
    <t xml:space="preserve">Óvodai nevelés </t>
  </si>
  <si>
    <t xml:space="preserve">                                            közvetlen segítők</t>
  </si>
  <si>
    <t xml:space="preserve">                                            működtetés</t>
  </si>
  <si>
    <t xml:space="preserve">                                                közvetlen segítők</t>
  </si>
  <si>
    <t>A köznevelési intézmények működtetéséhez kapcs. támogatás</t>
  </si>
  <si>
    <t xml:space="preserve">                                          működtetés</t>
  </si>
  <si>
    <t>II.</t>
  </si>
  <si>
    <t xml:space="preserve">           Köznevelési feladatok (óvoda)</t>
  </si>
  <si>
    <t>Gyermekétkeztetés támogatása (bértámogatás)</t>
  </si>
  <si>
    <t xml:space="preserve">      II.</t>
  </si>
  <si>
    <t xml:space="preserve">              Kedvezményes étkezés</t>
  </si>
  <si>
    <t>Pénzbeli szociális feladatok</t>
  </si>
  <si>
    <t>Bölcsődei ellátás</t>
  </si>
  <si>
    <t>III.</t>
  </si>
  <si>
    <t xml:space="preserve">             Szociális és gyermekjóléti feladatok</t>
  </si>
  <si>
    <t>Könyvtári, közművelődés feladatok támogatása</t>
  </si>
  <si>
    <t>Beszámítás (elvonás)</t>
  </si>
  <si>
    <t xml:space="preserve">    ÁLLAMI TÁMOGATÁS ÖSSZESEN</t>
  </si>
  <si>
    <t>FELHALMOZÁSI KIADÁSOK ÖSSZESEN</t>
  </si>
  <si>
    <t>eredeti</t>
  </si>
  <si>
    <t>módosított</t>
  </si>
  <si>
    <t>Beruházások:</t>
  </si>
  <si>
    <t>Felújítások:</t>
  </si>
  <si>
    <t>EGYÉB MŰKÖDÉSI KIADÁSOK</t>
  </si>
  <si>
    <t>ESZI támogatás</t>
  </si>
  <si>
    <t>Egyéb működési célú támagatások ÁH-n belülre</t>
  </si>
  <si>
    <t>Háziorvos támogatása</t>
  </si>
  <si>
    <t>Civil szervezetek támogatása</t>
  </si>
  <si>
    <t>Egyéb működési célú támogatások ÁH-n kívülre</t>
  </si>
  <si>
    <t>Működési tartalék</t>
  </si>
  <si>
    <t>EGYÉB MŰKÖDÉSI CÉLÚ KIADÁSOK</t>
  </si>
  <si>
    <t xml:space="preserve">      ELLÁTOTTAK JUTTATÁSAI</t>
  </si>
  <si>
    <t xml:space="preserve">Eredeti </t>
  </si>
  <si>
    <t>Módosított</t>
  </si>
  <si>
    <t>Települési támogatások</t>
  </si>
  <si>
    <t>segélyek, krízis támogatások, közgyógyellátás</t>
  </si>
  <si>
    <t>Köztemetés</t>
  </si>
  <si>
    <t>Bursa</t>
  </si>
  <si>
    <t>Arany János Tehetséggondozó Program</t>
  </si>
  <si>
    <t xml:space="preserve">   ELLÁTOTTAK JUTTATÁSAI</t>
  </si>
  <si>
    <t>ÖNKORMÁNYZAT</t>
  </si>
  <si>
    <t>Jogalkotás</t>
  </si>
  <si>
    <t>Gyermekjóléti szolg.</t>
  </si>
  <si>
    <t>Idősek nappali ellátása</t>
  </si>
  <si>
    <t>Fogorvosi alapellátás</t>
  </si>
  <si>
    <t>013350 Önkor. Vagyonnal való gazdálkodás</t>
  </si>
  <si>
    <t>041233 Hosszabb időtartamú közfoglalkoztatás</t>
  </si>
  <si>
    <t>011130 Önkormányzati jogalkotás</t>
  </si>
  <si>
    <t>066010  Zöldterület kezelés</t>
  </si>
  <si>
    <t>045160 Közutak, hidak üzemeltetée, fenntartása</t>
  </si>
  <si>
    <t>072312 Fogorvosi ügyeleti ellátás</t>
  </si>
  <si>
    <t>072311 Fogorvosi alapellátás</t>
  </si>
  <si>
    <t>107060 egyéb szociális pénzbeni ellátások</t>
  </si>
  <si>
    <t xml:space="preserve">091220 Iskola 1-4. osztály </t>
  </si>
  <si>
    <t>092120 Iskola 5- 8. osztály</t>
  </si>
  <si>
    <t>066020 Város és községgazdálkodás szolgáltatások</t>
  </si>
  <si>
    <t>082044 Könyvtár</t>
  </si>
  <si>
    <t>081030Sport és Szabadidő Központ</t>
  </si>
  <si>
    <t>064010 Közvilágítás</t>
  </si>
  <si>
    <t>084031 Civil szervezetek támogatása</t>
  </si>
  <si>
    <t>051010 Hulladékgazdálkodás</t>
  </si>
  <si>
    <t>102030 Idősek nappali ellátása</t>
  </si>
  <si>
    <t>072111 Háziorvosi alapellátás</t>
  </si>
  <si>
    <t>074032 Ifjúség-egészségügyi gondozás</t>
  </si>
  <si>
    <t>13320 Köztemető fenntartás és üzemeltetés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</si>
  <si>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</si>
  <si>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</si>
  <si>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</si>
  <si>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</si>
  <si>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</si>
  <si>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</si>
  <si>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</si>
  <si>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</si>
  <si>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</si>
  <si>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</si>
  <si>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</si>
  <si>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</si>
  <si>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</si>
  <si>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</si>
  <si>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</si>
  <si>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</si>
  <si>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</si>
  <si>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</si>
  <si>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</si>
  <si>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</si>
  <si>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</si>
  <si>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</si>
  <si>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</si>
  <si>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</si>
  <si>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</si>
  <si>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egyébb jogv.-nem saját foglalk. Jutt.</t>
  </si>
  <si>
    <t>K123</t>
  </si>
  <si>
    <t>Egyéb külső személyi juttatások (prémium évek, egysz.fogl.,repi)</t>
  </si>
  <si>
    <t>K12</t>
  </si>
  <si>
    <t xml:space="preserve">  Külső személyi juttatások 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</si>
  <si>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</si>
  <si>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</si>
  <si>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</si>
  <si>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</si>
  <si>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</si>
  <si>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</si>
  <si>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</si>
  <si>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K27</t>
  </si>
  <si>
    <t>Kifizetői adó (szja)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</si>
  <si>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</si>
  <si>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</si>
  <si>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</si>
  <si>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</si>
  <si>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</si>
  <si>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</si>
  <si>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>Szakmai anyag beszerzés</t>
  </si>
  <si>
    <t>K3121</t>
  </si>
  <si>
    <t>Élelmiszer</t>
  </si>
  <si>
    <t>K3122</t>
  </si>
  <si>
    <t>Irodaszer, nyomtatvány</t>
  </si>
  <si>
    <t>K312</t>
  </si>
  <si>
    <t>Kisértékű tárgyi eszköz</t>
  </si>
  <si>
    <t>K3124</t>
  </si>
  <si>
    <t>Üzemanyag</t>
  </si>
  <si>
    <t>K3125</t>
  </si>
  <si>
    <t>Munkaruha, védőeszköz</t>
  </si>
  <si>
    <t>K3126</t>
  </si>
  <si>
    <t>Egyéb anyag, készletbeszerzés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</si>
  <si>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</si>
  <si>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</si>
  <si>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</si>
  <si>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</si>
  <si>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</si>
  <si>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</si>
  <si>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 xml:space="preserve">Egyéb kommunikációs szolgáltatások </t>
  </si>
  <si>
    <t>K 322</t>
  </si>
  <si>
    <t>Internet díja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</si>
  <si>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</si>
  <si>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</si>
  <si>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</si>
  <si>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</si>
  <si>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</si>
  <si>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</si>
  <si>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</si>
  <si>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</si>
  <si>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</si>
  <si>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</si>
  <si>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</si>
  <si>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</si>
  <si>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</si>
  <si>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</si>
  <si>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</si>
  <si>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</si>
  <si>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</si>
  <si>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</si>
  <si>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</si>
  <si>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</si>
  <si>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</si>
  <si>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</si>
  <si>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</si>
  <si>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</si>
  <si>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</si>
  <si>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</si>
  <si>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</si>
  <si>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</si>
  <si>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</si>
  <si>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</si>
  <si>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</si>
  <si>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</si>
  <si>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</si>
  <si>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</si>
  <si>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</si>
  <si>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</si>
  <si>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</si>
  <si>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 KÜLÖNFÉLE BEFIZETÉSEK ÉS EGYÉB DOLOGI KIAD.</t>
  </si>
  <si>
    <t xml:space="preserve">DOLOGI KIADÁSOK </t>
  </si>
  <si>
    <t>ELLÁTOTTAK JUTTATÁSAI</t>
  </si>
  <si>
    <t>Működési kölcsönnyújtás ÁH-nkívülre</t>
  </si>
  <si>
    <t>Tartalékok</t>
  </si>
  <si>
    <t>BERUHÁZÁSOK</t>
  </si>
  <si>
    <t>FELÚJÍTÁSOK</t>
  </si>
  <si>
    <t>EGYÉB FELHALMOZÁSI KIADÁSOK</t>
  </si>
  <si>
    <t xml:space="preserve">                    KIADÁSOK ÖSSZESEN</t>
  </si>
  <si>
    <t xml:space="preserve">  KIADÁSOK HALMOZOTT ÖSSZEGE</t>
  </si>
  <si>
    <t>Igazgatás</t>
  </si>
  <si>
    <t>Működési célú központosított előirányzatok  (kompenzáció)</t>
  </si>
  <si>
    <t>Helyi önkormányzatok kiegészítő támogatása    (külterületi)</t>
  </si>
  <si>
    <t>Közcélú foglalkoztatás</t>
  </si>
  <si>
    <t>Pénzeszköz átvétel Levél-Bezenye</t>
  </si>
  <si>
    <r>
      <t xml:space="preserve">Jövedelem adók </t>
    </r>
    <r>
      <rPr>
        <sz val="12"/>
        <rFont val="Times New Roman"/>
        <family val="1"/>
        <charset val="238"/>
      </rPr>
      <t>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</si>
  <si>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telekadó)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</si>
  <si>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</si>
  <si>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r>
      <t>Egyéb adók</t>
    </r>
    <r>
      <rPr>
        <sz val="12"/>
        <rFont val="Times New Roman"/>
        <family val="1"/>
        <charset val="238"/>
      </rPr>
      <t xml:space="preserve">  (magánszemélyek komm.adója)</t>
    </r>
  </si>
  <si>
    <t xml:space="preserve">                       </t>
  </si>
  <si>
    <t xml:space="preserve">Szolgáltatások ellenértéke </t>
  </si>
  <si>
    <t>Fordítot áfa</t>
  </si>
  <si>
    <t>Hitelfelvét</t>
  </si>
  <si>
    <t>Létszám  ( fő)</t>
  </si>
  <si>
    <t>plussz küzfoglalk.</t>
  </si>
  <si>
    <t xml:space="preserve">                  ÓVODA</t>
  </si>
  <si>
    <t>Munkavégzésre irányuló egyéb jogviszony</t>
  </si>
  <si>
    <t>K3123</t>
  </si>
  <si>
    <t>Sokszorosítási feladatokkal összefüggő anyagok</t>
  </si>
  <si>
    <t>Egyéb kommunikációs szolgáltatások  (telefondíj)</t>
  </si>
  <si>
    <t>Közüzemi díjak ( áram, víz)</t>
  </si>
  <si>
    <t>Gázdíj</t>
  </si>
  <si>
    <t>Szakmai tev-t segítő szolgáltatások  (közszolg.,száml.szellemi)</t>
  </si>
  <si>
    <t>Egyéb szolgáltatások (száll.,posta, hull.,munkaeü., bank)</t>
  </si>
  <si>
    <t>Közfoglalkoztatás</t>
  </si>
  <si>
    <t>Leader pályázat parképítés</t>
  </si>
  <si>
    <r>
      <t>Egyéb adók</t>
    </r>
    <r>
      <rPr>
        <sz val="12"/>
        <rFont val="Times New Roman"/>
        <family val="1"/>
        <charset val="238"/>
      </rPr>
      <t xml:space="preserve">  (talajterhelési díj)</t>
    </r>
  </si>
  <si>
    <t>Vendégétkezés</t>
  </si>
  <si>
    <t>Bölcsődei étkezés</t>
  </si>
  <si>
    <t>nem magyar állampolgár tér díj</t>
  </si>
  <si>
    <t>Iskolai étkezési díjak</t>
  </si>
  <si>
    <t>Óvodai étkezési díjak</t>
  </si>
  <si>
    <t>Alkalmazottak térítése</t>
  </si>
  <si>
    <t>BERUHÁZÁSOK - FELÚJÍTÁSOK</t>
  </si>
  <si>
    <t>Terv  2014.</t>
  </si>
  <si>
    <t>2015.</t>
  </si>
  <si>
    <t>2016.</t>
  </si>
  <si>
    <t>2016. után</t>
  </si>
  <si>
    <t xml:space="preserve">    Beruházás, felújítás összesen</t>
  </si>
  <si>
    <t xml:space="preserve"> MIND ÖSSZESEN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</si>
  <si>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</si>
  <si>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</si>
  <si>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</si>
  <si>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</si>
  <si>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</si>
  <si>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</si>
  <si>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</si>
  <si>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</si>
  <si>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</si>
  <si>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</si>
  <si>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</si>
  <si>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</si>
  <si>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</si>
  <si>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</si>
  <si>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Pénzkészlet</t>
  </si>
  <si>
    <t>Állami támogatás</t>
  </si>
  <si>
    <t>Felhalmozási és tőkejellegű bev.</t>
  </si>
  <si>
    <t>Támogatásértékű  működési bevételek</t>
  </si>
  <si>
    <t>Felhalmozási célú pénzeszköz átvét</t>
  </si>
  <si>
    <t>Iparűzési adó</t>
  </si>
  <si>
    <t>Gépjármű adó</t>
  </si>
  <si>
    <t>Pénzmaradvány</t>
  </si>
  <si>
    <t>Vagyoni típusú adók</t>
  </si>
  <si>
    <t>Bevételek összesen:</t>
  </si>
  <si>
    <t>Járulékok</t>
  </si>
  <si>
    <t>Dologi jellegű kiadások</t>
  </si>
  <si>
    <t>Működési célú pe átadás ÁH b.</t>
  </si>
  <si>
    <t>Működési célú pe átadás ÁH k.</t>
  </si>
  <si>
    <t>Kiadások összesen:</t>
  </si>
  <si>
    <t>2013. évi terv</t>
  </si>
  <si>
    <t>Gyerekek</t>
  </si>
  <si>
    <t xml:space="preserve"> fő</t>
  </si>
  <si>
    <t>nap</t>
  </si>
  <si>
    <t>Ft/fő/nap</t>
  </si>
  <si>
    <t xml:space="preserve">Ft </t>
  </si>
  <si>
    <t>áfa</t>
  </si>
  <si>
    <t>Óvodás napközis gyermek</t>
  </si>
  <si>
    <t>Óvodás félnapos gyermek</t>
  </si>
  <si>
    <t xml:space="preserve">           Óvodás gyerek össz.</t>
  </si>
  <si>
    <t>Iskolás gyermek napközis alsós</t>
  </si>
  <si>
    <t>Iskolás gyermek napközis felsős</t>
  </si>
  <si>
    <t>Menza alsós</t>
  </si>
  <si>
    <t>Menza  felsős</t>
  </si>
  <si>
    <t xml:space="preserve">     Iskolás gyerekek össz.</t>
  </si>
  <si>
    <t>Bölcsődés gyermek</t>
  </si>
  <si>
    <t>Bölcsődés gyerekek össz.</t>
  </si>
  <si>
    <t>Munkahelyi étkezés</t>
  </si>
  <si>
    <t>Vendég étkezés</t>
  </si>
  <si>
    <t xml:space="preserve"> Kiadások összesen</t>
  </si>
  <si>
    <t>Óvodás 50%-os  kedv.</t>
  </si>
  <si>
    <t>Óvodás 75%-os kedv.</t>
  </si>
  <si>
    <t>Óvodás félnapos ingyenes</t>
  </si>
  <si>
    <t>Óvodás ingyenes</t>
  </si>
  <si>
    <t>Óvodás összesen</t>
  </si>
  <si>
    <t>Iskolás s gyermek napközis alsós 50%</t>
  </si>
  <si>
    <t>Iskolás  gyermek napközis alsós 75%</t>
  </si>
  <si>
    <t>Iskolás gyermek napközis alsós ingy.</t>
  </si>
  <si>
    <t>Iskolás gyermek napközis felsős 50%</t>
  </si>
  <si>
    <t>Iskolás gyermek napközis felsős 75%</t>
  </si>
  <si>
    <t>Iskolás gyermek napközis felsős ingy.</t>
  </si>
  <si>
    <t>Menza alsós gyermek</t>
  </si>
  <si>
    <t>Menza alsós gyermek 50%</t>
  </si>
  <si>
    <t>Menza alsós gyermek ingyenes</t>
  </si>
  <si>
    <t xml:space="preserve">Menza felsős gyermek </t>
  </si>
  <si>
    <t>Menza felsős gyermek 50%</t>
  </si>
  <si>
    <t>Menza felsős gyermek ingyenes</t>
  </si>
  <si>
    <t>Iskolás összesen</t>
  </si>
  <si>
    <t xml:space="preserve">Bölcsődés gyermek </t>
  </si>
  <si>
    <t>Bölcsődés gyermek 50%</t>
  </si>
  <si>
    <t>Bölcsődés gyermek ingyenes</t>
  </si>
  <si>
    <t>Bölcsődés összesen</t>
  </si>
  <si>
    <t xml:space="preserve">  Bevételek összesen</t>
  </si>
  <si>
    <t>Hegyeshalom Nagyközségi Önkormányzat</t>
  </si>
  <si>
    <t>Címrendi szám</t>
  </si>
  <si>
    <t>Intézmény neve</t>
  </si>
  <si>
    <t>1 1</t>
  </si>
  <si>
    <t xml:space="preserve">Óvoda </t>
  </si>
  <si>
    <t xml:space="preserve">1 1 1 </t>
  </si>
  <si>
    <t>Napsugár Óvoda és Bölcsőde</t>
  </si>
  <si>
    <t>3 1 1</t>
  </si>
  <si>
    <t xml:space="preserve">4 1 1 </t>
  </si>
  <si>
    <t>Közös Önkormányzati Hivatal</t>
  </si>
  <si>
    <t>LÉTSZÁM</t>
  </si>
  <si>
    <t>Össz.:</t>
  </si>
  <si>
    <t>Köztisztviselő</t>
  </si>
  <si>
    <t>alakulását bemutató mérleg</t>
  </si>
  <si>
    <t>Intézményi működési bevétel</t>
  </si>
  <si>
    <t>Támogatásértékű műk. bevétel</t>
  </si>
  <si>
    <t>Működési bevételek összesen</t>
  </si>
  <si>
    <t>Ingatlan értékesítés</t>
  </si>
  <si>
    <t>Támogtás értékű felhalmozási bev.</t>
  </si>
  <si>
    <t>Felh.c.pénzeszköz átvétel ÁH-n kív.</t>
  </si>
  <si>
    <t>Felhalmozási bev. összesen</t>
  </si>
  <si>
    <t>Helyi adók</t>
  </si>
  <si>
    <t xml:space="preserve">   Iparűzési adó</t>
  </si>
  <si>
    <t xml:space="preserve">   Építmény adó</t>
  </si>
  <si>
    <t>Idegenforgalmi adó</t>
  </si>
  <si>
    <t xml:space="preserve">   Telekadó</t>
  </si>
  <si>
    <t>Kommunális adó</t>
  </si>
  <si>
    <t>int.finanszírozás</t>
  </si>
  <si>
    <t>Bevételek összesen</t>
  </si>
  <si>
    <t>Bevétel mindösszesen</t>
  </si>
  <si>
    <t>Dologi kiadások</t>
  </si>
  <si>
    <t>Segélyezés, ellátottak jutt.</t>
  </si>
  <si>
    <t>Támogatásért.műk.kiadás ÁH-n belül</t>
  </si>
  <si>
    <t>Műk.c.pénzeszk.átad ÁH-n kív.</t>
  </si>
  <si>
    <t>Fejlesztési kiadások</t>
  </si>
  <si>
    <t xml:space="preserve">Tartalék </t>
  </si>
  <si>
    <t>KIADÁSOK MINDÖSSZESEN: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</si>
  <si>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</si>
  <si>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</si>
  <si>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</si>
  <si>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</si>
  <si>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</si>
  <si>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</si>
  <si>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</si>
  <si>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</si>
  <si>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</si>
  <si>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</si>
  <si>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</si>
  <si>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 xml:space="preserve">                  Közös Önkormányzati Hivatal</t>
  </si>
  <si>
    <t xml:space="preserve">Ruházati költségtérítés </t>
  </si>
  <si>
    <t>Más járulékfizetési kötelezettség</t>
  </si>
  <si>
    <t xml:space="preserve">                Szakmai anyag beszerzés</t>
  </si>
  <si>
    <t>K3113</t>
  </si>
  <si>
    <t>Szakmai anyag</t>
  </si>
  <si>
    <t>Bér megelőlegezés</t>
  </si>
  <si>
    <t>Beszámítás</t>
  </si>
  <si>
    <t>Bér megelőlegezése</t>
  </si>
  <si>
    <t>Bérmegelőlegezés</t>
  </si>
  <si>
    <t>Intézményfinanszírozás</t>
  </si>
  <si>
    <t>Idegenforgalmi, kommunális adó</t>
  </si>
  <si>
    <t>MT.hatálya alá tartozó</t>
  </si>
  <si>
    <t>Közalkalmazott</t>
  </si>
  <si>
    <t>13.  melléklet</t>
  </si>
  <si>
    <t>14. melléklet</t>
  </si>
  <si>
    <t>15. sz. mell.</t>
  </si>
  <si>
    <t>16. melléklet</t>
  </si>
  <si>
    <t>adatok  Ft-ban</t>
  </si>
  <si>
    <t>Adatok: Ft-ban</t>
  </si>
  <si>
    <r>
      <t xml:space="preserve"> Ó</t>
    </r>
    <r>
      <rPr>
        <sz val="12"/>
        <rFont val="Times New Roman"/>
        <family val="1"/>
        <charset val="238"/>
      </rPr>
      <t>vodapedagógusok elimert létszáma 8 hó</t>
    </r>
  </si>
  <si>
    <t>Óvodapedagógusok elismert létszáma 4 hó</t>
  </si>
  <si>
    <t>Óvodapedagógusok elismert létszáma pótlolagos</t>
  </si>
  <si>
    <t>Alapfokozatú végzetts.pedag.</t>
  </si>
  <si>
    <t>Falugondnok, tanyagondnok</t>
  </si>
  <si>
    <t xml:space="preserve">Falunap támogatása </t>
  </si>
  <si>
    <t>Egyházak támogatása</t>
  </si>
  <si>
    <t xml:space="preserve"> Családok átmeneti otthona </t>
  </si>
  <si>
    <t>Egyéb</t>
  </si>
  <si>
    <t>Szociális tüzifa</t>
  </si>
  <si>
    <t xml:space="preserve">Ruházati költségtérítés  </t>
  </si>
  <si>
    <t xml:space="preserve">Táppénz hozzájárulás  </t>
  </si>
  <si>
    <t>OEP finanszírozás</t>
  </si>
  <si>
    <t>2018. évi</t>
  </si>
  <si>
    <t>Gyermekétkeztetés támogatása (bölcsöde bér)</t>
  </si>
  <si>
    <t xml:space="preserve">Terv 2018. </t>
  </si>
  <si>
    <t>Pozsonyi u. 2. Egészségügyi Centrum felújítása</t>
  </si>
  <si>
    <t>2018. évi terv</t>
  </si>
  <si>
    <t>2018.évi</t>
  </si>
  <si>
    <t>2018. évi költségvetési előirányzat költségvetési szervenként e Ft-ban</t>
  </si>
  <si>
    <t>Nagyközségi Könyvtár</t>
  </si>
  <si>
    <t>5 1 1</t>
  </si>
  <si>
    <t>EHO ,Rehab. Hozzájárulás</t>
  </si>
  <si>
    <t>Vásárolt elelmiszer</t>
  </si>
  <si>
    <t>Felhalmozási célú pénzeszköz átadás ajánlati bizt.</t>
  </si>
  <si>
    <t>,</t>
  </si>
  <si>
    <r>
      <t>Egyéb adók</t>
    </r>
    <r>
      <rPr>
        <sz val="12"/>
        <rFont val="Times New Roman"/>
        <family val="1"/>
        <charset val="238"/>
      </rPr>
      <t xml:space="preserve">  (talajterhelési díj)</t>
    </r>
    <r>
      <rPr>
        <b/>
        <sz val="12"/>
        <rFont val="Times New Roman"/>
        <family val="1"/>
        <charset val="238"/>
      </rPr>
      <t/>
    </r>
  </si>
  <si>
    <t>Könyvtár</t>
  </si>
  <si>
    <t>Mindösszesen</t>
  </si>
  <si>
    <t xml:space="preserve">                 Nagyközségi Könyvtár</t>
  </si>
  <si>
    <t>szolgáltatások ellenértéke</t>
  </si>
  <si>
    <t>2018.év</t>
  </si>
  <si>
    <t xml:space="preserve"> 2018. évi</t>
  </si>
  <si>
    <t>Tornacsarnok,közbiztonsági páylázat</t>
  </si>
  <si>
    <t>OEP-től átvett pénzeszköz ,egyszeri finanszírozás</t>
  </si>
  <si>
    <t>Költségek visszatérülése</t>
  </si>
  <si>
    <t>2018.évi előirányzat</t>
  </si>
  <si>
    <t>Flhalmozási célú pénzeszköz átadás</t>
  </si>
  <si>
    <t>2018. terv</t>
  </si>
  <si>
    <t xml:space="preserve">A működési és fejlesztési célú bevételek és kiadások 2018-2019-2020-2021 évi </t>
  </si>
  <si>
    <t>2018. I.félévi</t>
  </si>
  <si>
    <t>módosítás</t>
  </si>
  <si>
    <t>2018. évi eredeti ei.</t>
  </si>
  <si>
    <t>2018. évi eredeti előirányzat</t>
  </si>
  <si>
    <t>2018. évi I. módosított ei.</t>
  </si>
  <si>
    <t>2018. I. félévi módosítás</t>
  </si>
  <si>
    <t>2018.I.félévi módosítás</t>
  </si>
  <si>
    <t>2018.I.félévi teljesítés</t>
  </si>
  <si>
    <t>2018.I.félévi</t>
  </si>
  <si>
    <t>telejsítés</t>
  </si>
  <si>
    <t>2018.I.félévi teljsesítés</t>
  </si>
  <si>
    <t>Működési célú költslgvetési és kiegészítő támogatások</t>
  </si>
  <si>
    <t>Egyéb működési bevétel</t>
  </si>
  <si>
    <t>Választásra kapott pénz</t>
  </si>
  <si>
    <t>módosított ei.</t>
  </si>
  <si>
    <t xml:space="preserve"> 2018. I. félévi</t>
  </si>
  <si>
    <t>teljesítés</t>
  </si>
  <si>
    <t>Eredeti előirányzat</t>
  </si>
  <si>
    <t>I. félévi módosított előirányzat</t>
  </si>
  <si>
    <t>I. félévi teljesítés</t>
  </si>
  <si>
    <t>2018. I. félévi módosított ei.</t>
  </si>
  <si>
    <t>2018. évi I. félévi</t>
  </si>
  <si>
    <t>2018. II.félévi</t>
  </si>
  <si>
    <t>2018.II.félévi</t>
  </si>
  <si>
    <t>2018. II. félévi módosítás</t>
  </si>
  <si>
    <t>2018.II.félévi teljesítés</t>
  </si>
  <si>
    <t>2018.II.félévi módosítás</t>
  </si>
  <si>
    <t>2018.II.félévi teljsesítés</t>
  </si>
  <si>
    <t>II.félévi módosított előirányzat</t>
  </si>
  <si>
    <t xml:space="preserve">Könyvtár </t>
  </si>
  <si>
    <t>II. félévi teljesítés</t>
  </si>
  <si>
    <t>2018. évi II. félévi</t>
  </si>
  <si>
    <t>2018.II.félévi módosított ei.</t>
  </si>
  <si>
    <t>módosított ei</t>
  </si>
  <si>
    <t>2018. II. félévi módosított ei.</t>
  </si>
  <si>
    <t>készletértékesítés ellenértéke</t>
  </si>
  <si>
    <t>kamatbevételek</t>
  </si>
  <si>
    <t>B411</t>
  </si>
  <si>
    <t>Tulajdonosi bevételek</t>
  </si>
  <si>
    <t>2018. évi II. módosított ei.</t>
  </si>
  <si>
    <t>2018.II.félévi  teljesítés</t>
  </si>
  <si>
    <t>2018.évi teljesítés</t>
  </si>
  <si>
    <t>Elszámolásból származó bevétel</t>
  </si>
  <si>
    <t>Egyéb támog.</t>
  </si>
  <si>
    <t>társulások, költségvetési szervek támogatása</t>
  </si>
  <si>
    <t>természetben nyújtott gyermekvédelmi támog.</t>
  </si>
  <si>
    <t>ASP támogatás</t>
  </si>
  <si>
    <t>B36</t>
  </si>
  <si>
    <t>Egyéb közhatalmi bevételek</t>
  </si>
  <si>
    <t>Foglalkoztatottak egyéb személyi juttatása</t>
  </si>
  <si>
    <t>Egyéb külső személyi juttatások</t>
  </si>
  <si>
    <t>Teljesítés</t>
  </si>
  <si>
    <t>2018.</t>
  </si>
  <si>
    <t>K61</t>
  </si>
  <si>
    <t>Immateriális javak beszerzése (szofver vásárlás, temető parkoló-járda megvilágítás, arculati kézikönyv, rendezési terv</t>
  </si>
  <si>
    <t>Ingatlanok beszerzése hegyeshalmi 0638/4, 0638/43, 303/5, 303/18 hsz vásárlás</t>
  </si>
  <si>
    <t>Járda-parkoló tervezés (temető), urnafal</t>
  </si>
  <si>
    <t>Informatikai  eszközök(monitor 2 db, laptop 4db, nyomtató 1 db)+programok, szünetmentes</t>
  </si>
  <si>
    <t>Egyéb te. Beszerzés: fogorvosi rendelő bútor, fogászati kezelőegység</t>
  </si>
  <si>
    <t>Kresszpark</t>
  </si>
  <si>
    <t>Tűzoltószertár konyha, szék-szervizkocsi  önkormányzat,</t>
  </si>
  <si>
    <t>Védőnők bútor-pad</t>
  </si>
  <si>
    <t>Óvoda fagyasztók, kávéfőző, mosógép vásárlás</t>
  </si>
  <si>
    <t>Óvoda bútorok készítése</t>
  </si>
  <si>
    <t>Ford gépjármű vásárlás</t>
  </si>
  <si>
    <t>Mobil vásárlás</t>
  </si>
  <si>
    <t>Deffibrillátor vásárlás</t>
  </si>
  <si>
    <t>Kamerarendszer</t>
  </si>
  <si>
    <t>K67</t>
  </si>
  <si>
    <t>Beruházási célú előzetes áfa</t>
  </si>
  <si>
    <t>Összes beruházás</t>
  </si>
  <si>
    <t>K71</t>
  </si>
  <si>
    <t>Árpád u.13. lakásfelújítás</t>
  </si>
  <si>
    <t>Hivatal Fő u. 134. felújítás0</t>
  </si>
  <si>
    <t>Öno Fő u. 158. felújítás</t>
  </si>
  <si>
    <t>Tűzoltó+Polgárőrség épületvill. Átalakítás</t>
  </si>
  <si>
    <t>Tornacsarnok felújítás</t>
  </si>
  <si>
    <t>Óvoda folyosó felújítás</t>
  </si>
  <si>
    <t>Temető kerítés csere</t>
  </si>
  <si>
    <t>Árpád u.3.sz. lakás felújítása</t>
  </si>
  <si>
    <t>Szakhatósági díjak (út, járda)</t>
  </si>
  <si>
    <t>Felújítási célú előzetes áfa</t>
  </si>
  <si>
    <t>K74</t>
  </si>
  <si>
    <t>Összes felújítás</t>
  </si>
  <si>
    <t>Összes beruházás és felújítás</t>
  </si>
  <si>
    <t>Választási pénz, ASP</t>
  </si>
  <si>
    <t>Jövedelem adók ( termőföld bérbeadás)Jövedelem adók ( termőföld bérbeadás)Jövedelem adók ( termőföld bérbeadás)</t>
  </si>
  <si>
    <t>K12 - Önkormányzati (irányító szervi) konszolidált beszámoló - Konszolidált mérleg</t>
  </si>
  <si>
    <t>#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</si>
  <si>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</si>
  <si>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</si>
  <si>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</si>
  <si>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</si>
  <si>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</si>
  <si>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</si>
  <si>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</si>
  <si>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</si>
  <si>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</si>
  <si>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04</t>
  </si>
  <si>
    <t>A/IV Koncesszióba, vagyonkezelésbe adott eszközök (=A/IV/1+A/IV/2)</t>
  </si>
  <si>
    <t>05</t>
  </si>
  <si>
    <t>A) NEMZETI VAGYONBA TARTOZÓ BEFEKTETETT ESZKÖZÖK (=A/I+A/II+A/III+A/IV)</t>
  </si>
  <si>
    <t>06</t>
  </si>
  <si>
    <t>B/I Készletek (=B/I/1+…+B/I/5)</t>
  </si>
  <si>
    <t>08</t>
  </si>
  <si>
    <t>B) NEMZETI VAGYONBA TARTOZÓ FORGÓESZKÖZÖK (= B/I+B/II)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</si>
  <si>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</si>
  <si>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</si>
  <si>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</si>
  <si>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</si>
  <si>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</si>
  <si>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</si>
  <si>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</si>
  <si>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</si>
  <si>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</si>
  <si>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</si>
  <si>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</si>
  <si>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</si>
  <si>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</si>
  <si>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ELSZÁMOLÁSOK (=E/I+…+E/II)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</si>
  <si>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</si>
  <si>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</si>
  <si>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</si>
  <si>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</si>
  <si>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</si>
  <si>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</si>
  <si>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22</t>
  </si>
  <si>
    <t>G/V Eszközök értékhelyesbítésének forrása</t>
  </si>
  <si>
    <t>23</t>
  </si>
  <si>
    <t>G/VI Mérleg szerinti eredmény</t>
  </si>
  <si>
    <t>24</t>
  </si>
  <si>
    <t>G/ SAJÁT TŐKE  (= G/I+…+G/VI)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</si>
  <si>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</si>
  <si>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</si>
  <si>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</si>
  <si>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</si>
  <si>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</si>
  <si>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</si>
  <si>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</si>
  <si>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</si>
  <si>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</si>
  <si>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</si>
  <si>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K13 - Önkormányzati (irányító szervi) konszolidált beszámoló - Konszolidált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</si>
  <si>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</si>
  <si>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</si>
  <si>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</si>
  <si>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</si>
  <si>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</si>
  <si>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</si>
  <si>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</si>
  <si>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</si>
  <si>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</si>
  <si>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</si>
  <si>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14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</si>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</sst>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#"/>
    <numFmt numFmtId="167" formatCode="\ #,##0.0&quot;     &quot;;\-#,##0.0&quot;     &quot;;&quot; -&quot;#&quot;     &quot;;@\ "/>
    <numFmt numFmtId="168" formatCode="0.000%"/>
    <numFmt numFmtId="169" formatCode="#,##0.00\ [$Ft-40E];[Red]\-#,##0.00\ [$Ft-40E]"/>
  </numFmts>
  <fonts count="62">
    <font>
      <sz val="10"/>
      <name val="Arial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Arial CE"/>
      <family val="2"/>
      <charset val="238"/>
    </font>
    <font>
      <b/>
      <i/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14"/>
      <color indexed="16"/>
      <name val="Times New Roman"/>
      <family val="1"/>
      <charset val="238"/>
    </font>
    <font>
      <sz val="16"/>
      <name val="Arial CE"/>
      <family val="2"/>
      <charset val="238"/>
    </font>
    <font>
      <sz val="16"/>
      <name val="Times New Roman"/>
      <family val="1"/>
      <charset val="238"/>
    </font>
    <font>
      <b/>
      <sz val="12"/>
      <color indexed="16"/>
      <name val="Times New Roman"/>
      <family val="1"/>
      <charset val="238"/>
    </font>
    <font>
      <sz val="12"/>
      <color indexed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Arial CE"/>
      <family val="2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sz val="14"/>
      <color indexed="10"/>
      <name val="Times New Roman"/>
      <family val="1"/>
      <charset val="238"/>
    </font>
    <font>
      <sz val="10"/>
      <name val="Arial"/>
      <family val="2"/>
      <charset val="238"/>
    </font>
    <font>
      <sz val="12"/>
      <name val="Mangal"/>
      <family val="2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47">
    <fill>
      <patternFill patternType="none"/>
    </fill>
    <fill>
      <patternFill patternType="gray125"/>
    </fill>
    <fill>
      <patternFill patternType="solid">
        <fgColor indexed="46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44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1"/>
        <bgColor indexed="27"/>
      </patternFill>
    </fill>
    <fill>
      <patternFill patternType="solid">
        <fgColor indexed="50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47"/>
        <bgColor indexed="44"/>
      </patternFill>
    </fill>
    <fill>
      <patternFill patternType="solid">
        <fgColor indexed="26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9"/>
        <bgColor indexed="23"/>
      </patternFill>
    </fill>
    <fill>
      <patternFill patternType="solid">
        <fgColor indexed="23"/>
        <bgColor indexed="1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41"/>
      </patternFill>
    </fill>
    <fill>
      <patternFill patternType="solid">
        <fgColor indexed="55"/>
        <bgColor indexed="44"/>
      </patternFill>
    </fill>
    <fill>
      <patternFill patternType="solid">
        <fgColor indexed="13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AF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9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50" fillId="0" borderId="0"/>
    <xf numFmtId="0" fontId="2" fillId="0" borderId="0"/>
    <xf numFmtId="0" fontId="3" fillId="0" borderId="0"/>
  </cellStyleXfs>
  <cellXfs count="959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"/>
    </xf>
    <xf numFmtId="165" fontId="5" fillId="3" borderId="1" xfId="1" applyNumberFormat="1" applyFont="1" applyFill="1" applyBorder="1" applyAlignment="1" applyProtection="1">
      <alignment horizontal="left"/>
    </xf>
    <xf numFmtId="0" fontId="6" fillId="0" borderId="1" xfId="0" applyFont="1" applyBorder="1"/>
    <xf numFmtId="165" fontId="7" fillId="0" borderId="1" xfId="1" applyNumberFormat="1" applyFont="1" applyFill="1" applyBorder="1" applyAlignment="1" applyProtection="1"/>
    <xf numFmtId="165" fontId="4" fillId="4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/>
    <xf numFmtId="0" fontId="5" fillId="5" borderId="1" xfId="0" applyFont="1" applyFill="1" applyBorder="1"/>
    <xf numFmtId="165" fontId="8" fillId="5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/>
    <xf numFmtId="165" fontId="8" fillId="0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>
      <alignment horizontal="left"/>
    </xf>
    <xf numFmtId="165" fontId="6" fillId="5" borderId="1" xfId="1" applyNumberFormat="1" applyFont="1" applyFill="1" applyBorder="1" applyAlignment="1" applyProtection="1"/>
    <xf numFmtId="16" fontId="5" fillId="3" borderId="1" xfId="0" applyNumberFormat="1" applyFont="1" applyFill="1" applyBorder="1" applyAlignment="1">
      <alignment horizontal="left"/>
    </xf>
    <xf numFmtId="16" fontId="6" fillId="3" borderId="1" xfId="0" applyNumberFormat="1" applyFont="1" applyFill="1" applyBorder="1"/>
    <xf numFmtId="0" fontId="6" fillId="0" borderId="4" xfId="0" applyFont="1" applyBorder="1"/>
    <xf numFmtId="165" fontId="7" fillId="3" borderId="1" xfId="1" applyNumberFormat="1" applyFont="1" applyFill="1" applyBorder="1" applyAlignment="1" applyProtection="1"/>
    <xf numFmtId="165" fontId="8" fillId="3" borderId="1" xfId="1" applyNumberFormat="1" applyFont="1" applyFill="1" applyBorder="1" applyAlignment="1" applyProtection="1"/>
    <xf numFmtId="165" fontId="9" fillId="4" borderId="1" xfId="1" applyNumberFormat="1" applyFont="1" applyFill="1" applyBorder="1" applyAlignment="1" applyProtection="1"/>
    <xf numFmtId="16" fontId="5" fillId="5" borderId="1" xfId="0" applyNumberFormat="1" applyFont="1" applyFill="1" applyBorder="1" applyAlignment="1">
      <alignment horizontal="left"/>
    </xf>
    <xf numFmtId="16" fontId="6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6" fillId="3" borderId="4" xfId="0" applyFont="1" applyFill="1" applyBorder="1"/>
    <xf numFmtId="0" fontId="5" fillId="0" borderId="4" xfId="0" applyFont="1" applyBorder="1"/>
    <xf numFmtId="0" fontId="5" fillId="0" borderId="4" xfId="0" applyFont="1" applyFill="1" applyBorder="1"/>
    <xf numFmtId="0" fontId="7" fillId="0" borderId="1" xfId="0" applyFont="1" applyBorder="1"/>
    <xf numFmtId="0" fontId="11" fillId="0" borderId="1" xfId="0" applyFont="1" applyBorder="1" applyAlignment="1">
      <alignment horizontal="left"/>
    </xf>
    <xf numFmtId="165" fontId="6" fillId="3" borderId="1" xfId="1" applyNumberFormat="1" applyFont="1" applyFill="1" applyBorder="1" applyAlignment="1" applyProtection="1"/>
    <xf numFmtId="165" fontId="5" fillId="3" borderId="1" xfId="1" applyNumberFormat="1" applyFont="1" applyFill="1" applyBorder="1" applyAlignment="1" applyProtection="1"/>
    <xf numFmtId="0" fontId="12" fillId="3" borderId="1" xfId="0" applyFont="1" applyFill="1" applyBorder="1"/>
    <xf numFmtId="165" fontId="13" fillId="3" borderId="1" xfId="1" applyNumberFormat="1" applyFont="1" applyFill="1" applyBorder="1" applyAlignment="1" applyProtection="1"/>
    <xf numFmtId="165" fontId="14" fillId="3" borderId="1" xfId="1" applyNumberFormat="1" applyFont="1" applyFill="1" applyBorder="1" applyAlignment="1" applyProtection="1"/>
    <xf numFmtId="165" fontId="4" fillId="2" borderId="1" xfId="1" applyNumberFormat="1" applyFont="1" applyFill="1" applyBorder="1" applyAlignment="1" applyProtection="1"/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/>
    <xf numFmtId="165" fontId="9" fillId="5" borderId="1" xfId="1" applyNumberFormat="1" applyFont="1" applyFill="1" applyBorder="1" applyAlignment="1" applyProtection="1"/>
    <xf numFmtId="165" fontId="15" fillId="3" borderId="1" xfId="1" applyNumberFormat="1" applyFont="1" applyFill="1" applyBorder="1" applyAlignment="1" applyProtection="1"/>
    <xf numFmtId="0" fontId="4" fillId="5" borderId="1" xfId="0" applyFont="1" applyFill="1" applyBorder="1"/>
    <xf numFmtId="165" fontId="16" fillId="5" borderId="1" xfId="1" applyNumberFormat="1" applyFont="1" applyFill="1" applyBorder="1" applyAlignment="1" applyProtection="1"/>
    <xf numFmtId="0" fontId="7" fillId="0" borderId="1" xfId="0" applyFont="1" applyBorder="1" applyAlignment="1">
      <alignment horizontal="left"/>
    </xf>
    <xf numFmtId="165" fontId="14" fillId="4" borderId="1" xfId="1" applyNumberFormat="1" applyFont="1" applyFill="1" applyBorder="1" applyAlignment="1" applyProtection="1"/>
    <xf numFmtId="165" fontId="5" fillId="4" borderId="1" xfId="1" applyNumberFormat="1" applyFont="1" applyFill="1" applyBorder="1" applyAlignment="1" applyProtection="1"/>
    <xf numFmtId="0" fontId="7" fillId="6" borderId="1" xfId="0" applyFont="1" applyFill="1" applyBorder="1" applyAlignment="1">
      <alignment horizontal="left"/>
    </xf>
    <xf numFmtId="0" fontId="4" fillId="6" borderId="4" xfId="0" applyFont="1" applyFill="1" applyBorder="1"/>
    <xf numFmtId="165" fontId="5" fillId="6" borderId="1" xfId="1" applyNumberFormat="1" applyFont="1" applyFill="1" applyBorder="1" applyAlignment="1" applyProtection="1"/>
    <xf numFmtId="165" fontId="17" fillId="6" borderId="1" xfId="1" applyNumberFormat="1" applyFont="1" applyFill="1" applyBorder="1" applyAlignment="1" applyProtection="1"/>
    <xf numFmtId="165" fontId="18" fillId="6" borderId="1" xfId="1" applyNumberFormat="1" applyFont="1" applyFill="1" applyBorder="1" applyAlignment="1" applyProtection="1"/>
    <xf numFmtId="0" fontId="6" fillId="6" borderId="1" xfId="0" applyFont="1" applyFill="1" applyBorder="1"/>
    <xf numFmtId="165" fontId="6" fillId="6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>
      <alignment horizontal="left"/>
    </xf>
    <xf numFmtId="165" fontId="7" fillId="5" borderId="1" xfId="1" applyNumberFormat="1" applyFont="1" applyFill="1" applyBorder="1" applyAlignment="1" applyProtection="1"/>
    <xf numFmtId="0" fontId="14" fillId="7" borderId="1" xfId="0" applyFont="1" applyFill="1" applyBorder="1" applyAlignment="1">
      <alignment horizontal="left"/>
    </xf>
    <xf numFmtId="166" fontId="8" fillId="7" borderId="1" xfId="0" applyNumberFormat="1" applyFont="1" applyFill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 wrapText="1"/>
    </xf>
    <xf numFmtId="166" fontId="20" fillId="7" borderId="1" xfId="0" applyNumberFormat="1" applyFont="1" applyFill="1" applyBorder="1" applyAlignment="1">
      <alignment vertical="center" wrapText="1"/>
    </xf>
    <xf numFmtId="166" fontId="4" fillId="7" borderId="5" xfId="0" applyNumberFormat="1" applyFont="1" applyFill="1" applyBorder="1" applyAlignment="1">
      <alignment horizontal="center" vertical="center" wrapText="1"/>
    </xf>
    <xf numFmtId="166" fontId="4" fillId="7" borderId="3" xfId="0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 applyProtection="1">
      <alignment horizontal="left"/>
    </xf>
    <xf numFmtId="166" fontId="7" fillId="0" borderId="3" xfId="0" applyNumberFormat="1" applyFont="1" applyFill="1" applyBorder="1" applyAlignment="1" applyProtection="1">
      <alignment vertical="center" wrapText="1"/>
      <protection locked="0"/>
    </xf>
    <xf numFmtId="166" fontId="4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3" xfId="0" applyNumberFormat="1" applyFont="1" applyFill="1" applyBorder="1" applyAlignment="1" applyProtection="1">
      <alignment vertical="center" wrapText="1"/>
      <protection locked="0"/>
    </xf>
    <xf numFmtId="165" fontId="8" fillId="7" borderId="1" xfId="1" applyNumberFormat="1" applyFont="1" applyFill="1" applyBorder="1" applyAlignment="1" applyProtection="1"/>
    <xf numFmtId="0" fontId="5" fillId="7" borderId="1" xfId="0" applyFont="1" applyFill="1" applyBorder="1"/>
    <xf numFmtId="166" fontId="8" fillId="7" borderId="3" xfId="0" applyNumberFormat="1" applyFont="1" applyFill="1" applyBorder="1" applyAlignment="1" applyProtection="1">
      <alignment vertical="center" wrapText="1"/>
      <protection locked="0"/>
    </xf>
    <xf numFmtId="166" fontId="9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vertical="center" wrapText="1"/>
      <protection locked="0"/>
    </xf>
    <xf numFmtId="165" fontId="13" fillId="7" borderId="1" xfId="1" applyNumberFormat="1" applyFont="1" applyFill="1" applyBorder="1" applyAlignment="1" applyProtection="1">
      <alignment horizontal="left"/>
    </xf>
    <xf numFmtId="0" fontId="5" fillId="7" borderId="4" xfId="0" applyFont="1" applyFill="1" applyBorder="1"/>
    <xf numFmtId="166" fontId="4" fillId="7" borderId="1" xfId="0" applyNumberFormat="1" applyFont="1" applyFill="1" applyBorder="1" applyAlignment="1" applyProtection="1">
      <alignment vertical="center" wrapText="1"/>
      <protection locked="0"/>
    </xf>
    <xf numFmtId="166" fontId="14" fillId="7" borderId="1" xfId="0" applyNumberFormat="1" applyFont="1" applyFill="1" applyBorder="1" applyAlignment="1" applyProtection="1">
      <alignment vertical="center" wrapText="1"/>
      <protection locked="0"/>
    </xf>
    <xf numFmtId="16" fontId="13" fillId="7" borderId="1" xfId="0" applyNumberFormat="1" applyFont="1" applyFill="1" applyBorder="1" applyAlignment="1">
      <alignment horizontal="left"/>
    </xf>
    <xf numFmtId="16" fontId="7" fillId="3" borderId="1" xfId="0" applyNumberFormat="1" applyFont="1" applyFill="1" applyBorder="1"/>
    <xf numFmtId="166" fontId="7" fillId="8" borderId="3" xfId="0" applyNumberFormat="1" applyFont="1" applyFill="1" applyBorder="1" applyAlignment="1" applyProtection="1">
      <alignment vertical="center" wrapText="1"/>
      <protection locked="0"/>
    </xf>
    <xf numFmtId="166" fontId="9" fillId="8" borderId="3" xfId="0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left"/>
    </xf>
    <xf numFmtId="166" fontId="7" fillId="0" borderId="1" xfId="0" applyNumberFormat="1" applyFont="1" applyFill="1" applyBorder="1" applyAlignment="1" applyProtection="1">
      <alignment vertical="center" wrapText="1"/>
      <protection locked="0"/>
    </xf>
    <xf numFmtId="16" fontId="7" fillId="0" borderId="1" xfId="0" applyNumberFormat="1" applyFont="1" applyBorder="1"/>
    <xf numFmtId="0" fontId="13" fillId="7" borderId="1" xfId="0" applyFont="1" applyFill="1" applyBorder="1" applyAlignment="1">
      <alignment horizontal="left"/>
    </xf>
    <xf numFmtId="166" fontId="7" fillId="3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" xfId="0" applyNumberFormat="1" applyFont="1" applyFill="1" applyBorder="1" applyAlignment="1" applyProtection="1">
      <alignment vertical="center" wrapText="1"/>
      <protection locked="0"/>
    </xf>
    <xf numFmtId="166" fontId="13" fillId="0" borderId="1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9" fillId="7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4" fillId="5" borderId="1" xfId="0" applyFont="1" applyFill="1" applyBorder="1" applyAlignment="1">
      <alignment horizontal="left"/>
    </xf>
    <xf numFmtId="166" fontId="8" fillId="5" borderId="6" xfId="0" applyNumberFormat="1" applyFont="1" applyFill="1" applyBorder="1" applyAlignment="1">
      <alignment horizontal="left" vertical="center" wrapText="1" indent="1"/>
    </xf>
    <xf numFmtId="166" fontId="8" fillId="5" borderId="7" xfId="0" applyNumberFormat="1" applyFont="1" applyFill="1" applyBorder="1" applyAlignment="1">
      <alignment vertical="center" wrapText="1"/>
    </xf>
    <xf numFmtId="166" fontId="4" fillId="5" borderId="7" xfId="0" applyNumberFormat="1" applyFont="1" applyFill="1" applyBorder="1" applyAlignment="1">
      <alignment vertical="center" wrapText="1"/>
    </xf>
    <xf numFmtId="166" fontId="8" fillId="5" borderId="8" xfId="0" applyNumberFormat="1" applyFont="1" applyFill="1" applyBorder="1" applyAlignment="1">
      <alignment vertical="center" wrapText="1"/>
    </xf>
    <xf numFmtId="166" fontId="8" fillId="5" borderId="9" xfId="0" applyNumberFormat="1" applyFont="1" applyFill="1" applyBorder="1" applyAlignment="1">
      <alignment horizontal="left" vertical="center" wrapText="1" indent="1"/>
    </xf>
    <xf numFmtId="166" fontId="7" fillId="5" borderId="7" xfId="0" applyNumberFormat="1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horizontal="left" vertical="center" wrapText="1" indent="1"/>
    </xf>
    <xf numFmtId="166" fontId="7" fillId="0" borderId="7" xfId="0" applyNumberFormat="1" applyFont="1" applyFill="1" applyBorder="1" applyAlignment="1" applyProtection="1">
      <alignment horizontal="right" vertical="center" wrapText="1"/>
    </xf>
    <xf numFmtId="166" fontId="7" fillId="7" borderId="7" xfId="0" applyNumberFormat="1" applyFont="1" applyFill="1" applyBorder="1" applyAlignment="1" applyProtection="1">
      <alignment horizontal="right" vertical="center" wrapText="1"/>
    </xf>
    <xf numFmtId="166" fontId="13" fillId="0" borderId="7" xfId="0" applyNumberFormat="1" applyFont="1" applyFill="1" applyBorder="1" applyAlignment="1" applyProtection="1">
      <alignment horizontal="right" vertical="center" wrapText="1"/>
    </xf>
    <xf numFmtId="166" fontId="8" fillId="0" borderId="8" xfId="0" applyNumberFormat="1" applyFont="1" applyFill="1" applyBorder="1" applyAlignment="1" applyProtection="1">
      <alignment horizontal="right" vertical="center" wrapText="1"/>
    </xf>
    <xf numFmtId="166" fontId="8" fillId="0" borderId="9" xfId="0" applyNumberFormat="1" applyFont="1" applyFill="1" applyBorder="1" applyAlignment="1">
      <alignment horizontal="right" vertical="center" wrapText="1" indent="1"/>
    </xf>
    <xf numFmtId="166" fontId="8" fillId="0" borderId="7" xfId="0" applyNumberFormat="1" applyFont="1" applyFill="1" applyBorder="1" applyAlignment="1" applyProtection="1">
      <alignment horizontal="right" vertical="center" wrapText="1"/>
    </xf>
    <xf numFmtId="166" fontId="8" fillId="7" borderId="10" xfId="0" applyNumberFormat="1" applyFont="1" applyFill="1" applyBorder="1" applyAlignment="1" applyProtection="1">
      <alignment horizontal="right" vertical="center" wrapText="1"/>
    </xf>
    <xf numFmtId="16" fontId="13" fillId="3" borderId="1" xfId="0" applyNumberFormat="1" applyFont="1" applyFill="1" applyBorder="1" applyAlignment="1">
      <alignment horizontal="left"/>
    </xf>
    <xf numFmtId="166" fontId="7" fillId="3" borderId="3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vertical="center" wrapText="1"/>
      <protection locked="0"/>
    </xf>
    <xf numFmtId="166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2" xfId="0" applyNumberFormat="1" applyFont="1" applyFill="1" applyBorder="1" applyAlignment="1" applyProtection="1">
      <alignment vertical="center" wrapText="1"/>
      <protection locked="0"/>
    </xf>
    <xf numFmtId="166" fontId="8" fillId="0" borderId="4" xfId="0" applyNumberFormat="1" applyFont="1" applyFill="1" applyBorder="1" applyAlignment="1" applyProtection="1">
      <alignment vertical="center" wrapText="1"/>
      <protection locked="0"/>
    </xf>
    <xf numFmtId="166" fontId="8" fillId="7" borderId="12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vertical="center" wrapText="1"/>
      <protection locked="0"/>
    </xf>
    <xf numFmtId="166" fontId="8" fillId="7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8" fillId="5" borderId="13" xfId="0" applyNumberFormat="1" applyFont="1" applyFill="1" applyBorder="1" applyAlignment="1">
      <alignment vertical="center" wrapText="1"/>
    </xf>
    <xf numFmtId="166" fontId="8" fillId="5" borderId="6" xfId="0" applyNumberFormat="1" applyFont="1" applyFill="1" applyBorder="1" applyAlignment="1">
      <alignment vertical="center" wrapText="1"/>
    </xf>
    <xf numFmtId="166" fontId="8" fillId="5" borderId="14" xfId="0" applyNumberFormat="1" applyFont="1" applyFill="1" applyBorder="1" applyAlignment="1">
      <alignment horizontal="left" vertical="center" wrapText="1" indent="1"/>
    </xf>
    <xf numFmtId="166" fontId="4" fillId="5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>
      <alignment horizontal="left" vertical="center" wrapText="1" indent="1"/>
    </xf>
    <xf numFmtId="166" fontId="7" fillId="3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 applyProtection="1">
      <alignment horizontal="right" vertical="center" wrapText="1"/>
    </xf>
    <xf numFmtId="166" fontId="8" fillId="0" borderId="16" xfId="0" applyNumberFormat="1" applyFont="1" applyFill="1" applyBorder="1" applyAlignment="1">
      <alignment horizontal="right" vertical="center" wrapText="1" indent="1"/>
    </xf>
    <xf numFmtId="166" fontId="8" fillId="0" borderId="5" xfId="0" applyNumberFormat="1" applyFont="1" applyFill="1" applyBorder="1" applyAlignment="1" applyProtection="1">
      <alignment horizontal="right" vertical="center" wrapText="1"/>
    </xf>
    <xf numFmtId="166" fontId="8" fillId="7" borderId="17" xfId="0" applyNumberFormat="1" applyFont="1" applyFill="1" applyBorder="1" applyAlignment="1" applyProtection="1">
      <alignment horizontal="right" vertical="center" wrapText="1"/>
    </xf>
    <xf numFmtId="0" fontId="14" fillId="9" borderId="1" xfId="0" applyFont="1" applyFill="1" applyBorder="1" applyAlignment="1">
      <alignment horizontal="left"/>
    </xf>
    <xf numFmtId="0" fontId="8" fillId="9" borderId="18" xfId="0" applyFont="1" applyFill="1" applyBorder="1"/>
    <xf numFmtId="166" fontId="8" fillId="9" borderId="19" xfId="0" applyNumberFormat="1" applyFont="1" applyFill="1" applyBorder="1"/>
    <xf numFmtId="0" fontId="8" fillId="9" borderId="19" xfId="0" applyFont="1" applyFill="1" applyBorder="1"/>
    <xf numFmtId="166" fontId="18" fillId="6" borderId="19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14" fillId="0" borderId="1" xfId="0" applyFont="1" applyBorder="1"/>
    <xf numFmtId="165" fontId="8" fillId="3" borderId="1" xfId="1" applyNumberFormat="1" applyFont="1" applyFill="1" applyBorder="1" applyAlignment="1" applyProtection="1">
      <alignment horizontal="center"/>
    </xf>
    <xf numFmtId="165" fontId="7" fillId="3" borderId="1" xfId="1" applyNumberFormat="1" applyFont="1" applyFill="1" applyBorder="1" applyAlignment="1" applyProtection="1">
      <alignment horizontal="center"/>
    </xf>
    <xf numFmtId="165" fontId="4" fillId="7" borderId="1" xfId="1" applyNumberFormat="1" applyFont="1" applyFill="1" applyBorder="1" applyAlignment="1" applyProtection="1">
      <alignment horizontal="center"/>
    </xf>
    <xf numFmtId="165" fontId="13" fillId="2" borderId="1" xfId="1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/>
    <xf numFmtId="165" fontId="5" fillId="7" borderId="1" xfId="1" applyNumberFormat="1" applyFont="1" applyFill="1" applyBorder="1" applyAlignment="1" applyProtection="1"/>
    <xf numFmtId="165" fontId="9" fillId="7" borderId="1" xfId="1" applyNumberFormat="1" applyFont="1" applyFill="1" applyBorder="1" applyAlignment="1" applyProtection="1"/>
    <xf numFmtId="0" fontId="11" fillId="0" borderId="1" xfId="0" applyFont="1" applyBorder="1"/>
    <xf numFmtId="0" fontId="4" fillId="5" borderId="4" xfId="0" applyFont="1" applyFill="1" applyBorder="1"/>
    <xf numFmtId="0" fontId="9" fillId="0" borderId="1" xfId="0" applyFont="1" applyFill="1" applyBorder="1"/>
    <xf numFmtId="0" fontId="9" fillId="0" borderId="4" xfId="0" applyFont="1" applyFill="1" applyBorder="1"/>
    <xf numFmtId="165" fontId="9" fillId="0" borderId="1" xfId="1" applyNumberFormat="1" applyFont="1" applyFill="1" applyBorder="1" applyAlignment="1" applyProtection="1"/>
    <xf numFmtId="0" fontId="2" fillId="0" borderId="0" xfId="0" applyFont="1" applyFill="1"/>
    <xf numFmtId="165" fontId="8" fillId="7" borderId="1" xfId="1" applyNumberFormat="1" applyFont="1" applyFill="1" applyBorder="1" applyAlignment="1" applyProtection="1">
      <alignment horizontal="center"/>
    </xf>
    <xf numFmtId="165" fontId="9" fillId="7" borderId="1" xfId="1" applyNumberFormat="1" applyFont="1" applyFill="1" applyBorder="1" applyAlignment="1" applyProtection="1">
      <alignment horizontal="center"/>
    </xf>
    <xf numFmtId="165" fontId="7" fillId="7" borderId="1" xfId="1" applyNumberFormat="1" applyFont="1" applyFill="1" applyBorder="1" applyAlignment="1" applyProtection="1"/>
    <xf numFmtId="0" fontId="5" fillId="3" borderId="4" xfId="0" applyFont="1" applyFill="1" applyBorder="1"/>
    <xf numFmtId="0" fontId="6" fillId="0" borderId="4" xfId="0" applyFont="1" applyFill="1" applyBorder="1"/>
    <xf numFmtId="165" fontId="5" fillId="3" borderId="1" xfId="1" applyNumberFormat="1" applyFont="1" applyFill="1" applyBorder="1" applyAlignment="1" applyProtection="1">
      <alignment horizontal="center"/>
    </xf>
    <xf numFmtId="165" fontId="6" fillId="3" borderId="1" xfId="1" applyNumberFormat="1" applyFont="1" applyFill="1" applyBorder="1" applyAlignment="1" applyProtection="1">
      <alignment horizontal="center"/>
    </xf>
    <xf numFmtId="0" fontId="11" fillId="11" borderId="1" xfId="0" applyFont="1" applyFill="1" applyBorder="1"/>
    <xf numFmtId="0" fontId="4" fillId="11" borderId="4" xfId="0" applyFont="1" applyFill="1" applyBorder="1"/>
    <xf numFmtId="165" fontId="5" fillId="11" borderId="1" xfId="1" applyNumberFormat="1" applyFont="1" applyFill="1" applyBorder="1" applyAlignment="1" applyProtection="1"/>
    <xf numFmtId="165" fontId="4" fillId="11" borderId="1" xfId="1" applyNumberFormat="1" applyFont="1" applyFill="1" applyBorder="1" applyAlignment="1" applyProtection="1"/>
    <xf numFmtId="0" fontId="9" fillId="11" borderId="1" xfId="0" applyFont="1" applyFill="1" applyBorder="1"/>
    <xf numFmtId="165" fontId="6" fillId="11" borderId="1" xfId="1" applyNumberFormat="1" applyFont="1" applyFill="1" applyBorder="1" applyAlignment="1" applyProtection="1"/>
    <xf numFmtId="165" fontId="24" fillId="0" borderId="0" xfId="0" applyNumberFormat="1" applyFont="1"/>
    <xf numFmtId="165" fontId="13" fillId="3" borderId="0" xfId="1" applyNumberFormat="1" applyFont="1" applyFill="1" applyBorder="1" applyAlignment="1" applyProtection="1"/>
    <xf numFmtId="0" fontId="5" fillId="2" borderId="2" xfId="0" applyFont="1" applyFill="1" applyBorder="1" applyAlignment="1">
      <alignment horizontal="center"/>
    </xf>
    <xf numFmtId="165" fontId="5" fillId="2" borderId="3" xfId="1" applyNumberFormat="1" applyFont="1" applyFill="1" applyBorder="1" applyAlignment="1" applyProtection="1">
      <alignment horizontal="center"/>
    </xf>
    <xf numFmtId="165" fontId="14" fillId="0" borderId="1" xfId="1" applyNumberFormat="1" applyFont="1" applyFill="1" applyBorder="1" applyAlignment="1" applyProtection="1"/>
    <xf numFmtId="0" fontId="7" fillId="0" borderId="4" xfId="0" applyFont="1" applyBorder="1"/>
    <xf numFmtId="165" fontId="7" fillId="12" borderId="1" xfId="1" applyNumberFormat="1" applyFont="1" applyFill="1" applyBorder="1" applyAlignment="1" applyProtection="1"/>
    <xf numFmtId="165" fontId="8" fillId="12" borderId="1" xfId="1" applyNumberFormat="1" applyFont="1" applyFill="1" applyBorder="1" applyAlignment="1" applyProtection="1"/>
    <xf numFmtId="165" fontId="4" fillId="12" borderId="1" xfId="1" applyNumberFormat="1" applyFont="1" applyFill="1" applyBorder="1" applyAlignment="1" applyProtection="1"/>
    <xf numFmtId="165" fontId="25" fillId="12" borderId="1" xfId="1" applyNumberFormat="1" applyFont="1" applyFill="1" applyBorder="1" applyAlignment="1" applyProtection="1"/>
    <xf numFmtId="165" fontId="13" fillId="0" borderId="1" xfId="1" applyNumberFormat="1" applyFont="1" applyFill="1" applyBorder="1" applyAlignment="1" applyProtection="1"/>
    <xf numFmtId="165" fontId="13" fillId="4" borderId="1" xfId="1" applyNumberFormat="1" applyFont="1" applyFill="1" applyBorder="1" applyAlignment="1" applyProtection="1"/>
    <xf numFmtId="165" fontId="8" fillId="13" borderId="1" xfId="1" applyNumberFormat="1" applyFont="1" applyFill="1" applyBorder="1" applyAlignment="1" applyProtection="1"/>
    <xf numFmtId="165" fontId="4" fillId="13" borderId="1" xfId="1" applyNumberFormat="1" applyFont="1" applyFill="1" applyBorder="1" applyAlignment="1" applyProtection="1"/>
    <xf numFmtId="0" fontId="7" fillId="3" borderId="4" xfId="0" applyFont="1" applyFill="1" applyBorder="1"/>
    <xf numFmtId="0" fontId="8" fillId="0" borderId="1" xfId="0" applyFont="1" applyBorder="1"/>
    <xf numFmtId="0" fontId="8" fillId="3" borderId="4" xfId="0" applyFont="1" applyFill="1" applyBorder="1"/>
    <xf numFmtId="165" fontId="8" fillId="4" borderId="1" xfId="1" applyNumberFormat="1" applyFont="1" applyFill="1" applyBorder="1" applyAlignment="1" applyProtection="1"/>
    <xf numFmtId="165" fontId="13" fillId="13" borderId="1" xfId="1" applyNumberFormat="1" applyFont="1" applyFill="1" applyBorder="1" applyAlignment="1" applyProtection="1"/>
    <xf numFmtId="0" fontId="7" fillId="0" borderId="0" xfId="0" applyFont="1" applyBorder="1"/>
    <xf numFmtId="165" fontId="5" fillId="9" borderId="1" xfId="1" applyNumberFormat="1" applyFont="1" applyFill="1" applyBorder="1" applyAlignment="1" applyProtection="1"/>
    <xf numFmtId="165" fontId="13" fillId="9" borderId="1" xfId="1" applyNumberFormat="1" applyFont="1" applyFill="1" applyBorder="1" applyAlignment="1" applyProtection="1"/>
    <xf numFmtId="165" fontId="7" fillId="4" borderId="1" xfId="1" applyNumberFormat="1" applyFont="1" applyFill="1" applyBorder="1" applyAlignment="1" applyProtection="1"/>
    <xf numFmtId="165" fontId="4" fillId="9" borderId="1" xfId="1" applyNumberFormat="1" applyFont="1" applyFill="1" applyBorder="1" applyAlignment="1" applyProtection="1"/>
    <xf numFmtId="0" fontId="26" fillId="0" borderId="0" xfId="0" applyFont="1"/>
    <xf numFmtId="0" fontId="4" fillId="7" borderId="1" xfId="0" applyFont="1" applyFill="1" applyBorder="1" applyAlignment="1">
      <alignment horizontal="center" vertical="center" wrapText="1"/>
    </xf>
    <xf numFmtId="16" fontId="8" fillId="0" borderId="0" xfId="0" applyNumberFormat="1" applyFont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right" vertical="center" wrapText="1"/>
    </xf>
    <xf numFmtId="3" fontId="5" fillId="7" borderId="1" xfId="0" applyNumberFormat="1" applyFont="1" applyFill="1" applyBorder="1" applyAlignment="1" applyProtection="1">
      <alignment horizontal="right" vertical="center" wrapText="1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right"/>
    </xf>
    <xf numFmtId="16" fontId="7" fillId="0" borderId="0" xfId="0" applyNumberFormat="1" applyFont="1"/>
    <xf numFmtId="0" fontId="28" fillId="3" borderId="1" xfId="0" applyFont="1" applyFill="1" applyBorder="1" applyAlignment="1" applyProtection="1">
      <alignment horizontal="left" vertical="center" wrapText="1"/>
      <protection locked="0"/>
    </xf>
    <xf numFmtId="3" fontId="19" fillId="6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 applyProtection="1">
      <alignment horizontal="lef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</xf>
    <xf numFmtId="3" fontId="29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/>
    </xf>
    <xf numFmtId="0" fontId="8" fillId="0" borderId="0" xfId="0" applyFont="1"/>
    <xf numFmtId="0" fontId="5" fillId="7" borderId="0" xfId="0" applyFont="1" applyFill="1" applyAlignment="1">
      <alignment horizontal="center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3" fontId="10" fillId="7" borderId="1" xfId="0" applyNumberFormat="1" applyFont="1" applyFill="1" applyBorder="1" applyAlignment="1" applyProtection="1">
      <alignment horizontal="right" vertical="center" wrapText="1"/>
    </xf>
    <xf numFmtId="3" fontId="29" fillId="7" borderId="1" xfId="0" applyNumberFormat="1" applyFont="1" applyFill="1" applyBorder="1" applyAlignment="1" applyProtection="1">
      <alignment horizontal="right" vertical="center" wrapText="1"/>
    </xf>
    <xf numFmtId="166" fontId="5" fillId="7" borderId="1" xfId="0" applyNumberFormat="1" applyFont="1" applyFill="1" applyBorder="1" applyAlignment="1" applyProtection="1">
      <alignment horizontal="right" vertical="center" wrapText="1"/>
    </xf>
    <xf numFmtId="166" fontId="14" fillId="7" borderId="1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24" fillId="3" borderId="1" xfId="0" applyFont="1" applyFill="1" applyBorder="1" applyAlignment="1">
      <alignment horizontal="right"/>
    </xf>
    <xf numFmtId="0" fontId="29" fillId="3" borderId="1" xfId="0" applyFont="1" applyFill="1" applyBorder="1"/>
    <xf numFmtId="165" fontId="6" fillId="7" borderId="1" xfId="1" applyNumberFormat="1" applyFont="1" applyFill="1" applyBorder="1" applyAlignment="1" applyProtection="1">
      <alignment horizontal="right"/>
    </xf>
    <xf numFmtId="0" fontId="30" fillId="3" borderId="1" xfId="0" applyFont="1" applyFill="1" applyBorder="1"/>
    <xf numFmtId="3" fontId="30" fillId="3" borderId="1" xfId="0" applyNumberFormat="1" applyFont="1" applyFill="1" applyBorder="1"/>
    <xf numFmtId="3" fontId="6" fillId="7" borderId="1" xfId="0" applyNumberFormat="1" applyFont="1" applyFill="1" applyBorder="1"/>
    <xf numFmtId="2" fontId="5" fillId="3" borderId="1" xfId="0" applyNumberFormat="1" applyFont="1" applyFill="1" applyBorder="1"/>
    <xf numFmtId="3" fontId="12" fillId="3" borderId="1" xfId="0" applyNumberFormat="1" applyFont="1" applyFill="1" applyBorder="1" applyAlignment="1" applyProtection="1">
      <alignment horizontal="right" vertical="center" wrapText="1"/>
    </xf>
    <xf numFmtId="3" fontId="31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vertical="center" wrapText="1"/>
    </xf>
    <xf numFmtId="3" fontId="30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" xfId="0" applyNumberFormat="1" applyFont="1" applyFill="1" applyBorder="1" applyAlignment="1" applyProtection="1">
      <alignment horizontal="right" vertical="center" wrapText="1"/>
      <protection locked="0"/>
    </xf>
    <xf numFmtId="2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3" fontId="28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30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/>
    <xf numFmtId="0" fontId="13" fillId="7" borderId="0" xfId="0" applyFont="1" applyFill="1"/>
    <xf numFmtId="166" fontId="5" fillId="7" borderId="1" xfId="0" applyNumberFormat="1" applyFont="1" applyFill="1" applyBorder="1"/>
    <xf numFmtId="166" fontId="7" fillId="7" borderId="1" xfId="0" applyNumberFormat="1" applyFont="1" applyFill="1" applyBorder="1"/>
    <xf numFmtId="0" fontId="6" fillId="3" borderId="1" xfId="0" applyFont="1" applyFill="1" applyBorder="1"/>
    <xf numFmtId="165" fontId="10" fillId="3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>
      <alignment horizontal="right" wrapText="1"/>
    </xf>
    <xf numFmtId="0" fontId="28" fillId="3" borderId="1" xfId="0" applyFont="1" applyFill="1" applyBorder="1"/>
    <xf numFmtId="0" fontId="19" fillId="6" borderId="1" xfId="1" applyNumberFormat="1" applyFont="1" applyFill="1" applyBorder="1" applyAlignment="1" applyProtection="1">
      <alignment horizontal="right"/>
    </xf>
    <xf numFmtId="165" fontId="19" fillId="6" borderId="1" xfId="1" applyNumberFormat="1" applyFont="1" applyFill="1" applyBorder="1" applyAlignment="1" applyProtection="1">
      <alignment horizontal="right" wrapText="1"/>
    </xf>
    <xf numFmtId="16" fontId="13" fillId="7" borderId="0" xfId="0" applyNumberFormat="1" applyFont="1" applyFill="1" applyAlignment="1">
      <alignment horizontal="center"/>
    </xf>
    <xf numFmtId="3" fontId="23" fillId="7" borderId="1" xfId="0" applyNumberFormat="1" applyFont="1" applyFill="1" applyBorder="1" applyAlignment="1" applyProtection="1">
      <alignment horizontal="right" vertical="center" wrapText="1"/>
    </xf>
    <xf numFmtId="165" fontId="32" fillId="7" borderId="1" xfId="1" applyNumberFormat="1" applyFont="1" applyFill="1" applyBorder="1" applyAlignment="1" applyProtection="1">
      <alignment horizontal="right"/>
    </xf>
    <xf numFmtId="3" fontId="33" fillId="7" borderId="1" xfId="0" applyNumberFormat="1" applyFont="1" applyFill="1" applyBorder="1" applyAlignment="1" applyProtection="1">
      <alignment horizontal="right" vertical="center" wrapText="1"/>
    </xf>
    <xf numFmtId="165" fontId="23" fillId="7" borderId="1" xfId="1" applyNumberFormat="1" applyFont="1" applyFill="1" applyBorder="1" applyAlignment="1" applyProtection="1">
      <alignment horizontal="right" vertical="center" wrapText="1"/>
    </xf>
    <xf numFmtId="165" fontId="6" fillId="7" borderId="1" xfId="1" applyNumberFormat="1" applyFont="1" applyFill="1" applyBorder="1" applyAlignment="1" applyProtection="1">
      <alignment horizontal="right" vertical="top" wrapText="1"/>
    </xf>
    <xf numFmtId="0" fontId="5" fillId="3" borderId="1" xfId="0" applyFont="1" applyFill="1" applyBorder="1"/>
    <xf numFmtId="165" fontId="11" fillId="3" borderId="1" xfId="1" applyNumberFormat="1" applyFont="1" applyFill="1" applyBorder="1" applyAlignment="1" applyProtection="1"/>
    <xf numFmtId="0" fontId="13" fillId="7" borderId="0" xfId="0" applyFont="1" applyFill="1" applyAlignment="1">
      <alignment horizontal="center"/>
    </xf>
    <xf numFmtId="165" fontId="11" fillId="7" borderId="1" xfId="1" applyNumberFormat="1" applyFont="1" applyFill="1" applyBorder="1" applyAlignment="1" applyProtection="1"/>
    <xf numFmtId="165" fontId="10" fillId="7" borderId="1" xfId="1" applyNumberFormat="1" applyFont="1" applyFill="1" applyBorder="1" applyAlignment="1" applyProtection="1"/>
    <xf numFmtId="165" fontId="13" fillId="7" borderId="1" xfId="1" applyNumberFormat="1" applyFont="1" applyFill="1" applyBorder="1" applyAlignment="1" applyProtection="1">
      <alignment horizontal="right"/>
    </xf>
    <xf numFmtId="165" fontId="14" fillId="7" borderId="1" xfId="1" applyNumberFormat="1" applyFont="1" applyFill="1" applyBorder="1" applyAlignment="1" applyProtection="1">
      <alignment horizontal="right"/>
    </xf>
    <xf numFmtId="0" fontId="13" fillId="2" borderId="1" xfId="0" applyFont="1" applyFill="1" applyBorder="1"/>
    <xf numFmtId="166" fontId="10" fillId="2" borderId="1" xfId="0" applyNumberFormat="1" applyFont="1" applyFill="1" applyBorder="1"/>
    <xf numFmtId="166" fontId="5" fillId="2" borderId="1" xfId="0" applyNumberFormat="1" applyFont="1" applyFill="1" applyBorder="1"/>
    <xf numFmtId="166" fontId="7" fillId="2" borderId="1" xfId="0" applyNumberFormat="1" applyFont="1" applyFill="1" applyBorder="1"/>
    <xf numFmtId="166" fontId="34" fillId="14" borderId="1" xfId="0" applyNumberFormat="1" applyFont="1" applyFill="1" applyBorder="1"/>
    <xf numFmtId="0" fontId="35" fillId="0" borderId="0" xfId="0" applyFont="1"/>
    <xf numFmtId="0" fontId="7" fillId="7" borderId="2" xfId="0" applyFont="1" applyFill="1" applyBorder="1" applyAlignment="1"/>
    <xf numFmtId="0" fontId="8" fillId="7" borderId="5" xfId="0" applyFont="1" applyFill="1" applyBorder="1" applyAlignment="1">
      <alignment horizontal="center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0" applyFont="1" applyBorder="1"/>
    <xf numFmtId="165" fontId="23" fillId="3" borderId="1" xfId="1" applyNumberFormat="1" applyFont="1" applyFill="1" applyBorder="1" applyAlignment="1" applyProtection="1"/>
    <xf numFmtId="0" fontId="25" fillId="3" borderId="1" xfId="0" applyFont="1" applyFill="1" applyBorder="1" applyAlignment="1">
      <alignment horizontal="center"/>
    </xf>
    <xf numFmtId="165" fontId="23" fillId="3" borderId="1" xfId="1" applyNumberFormat="1" applyFont="1" applyFill="1" applyBorder="1" applyAlignment="1" applyProtection="1">
      <alignment vertical="center" wrapText="1"/>
      <protection locked="0"/>
    </xf>
    <xf numFmtId="166" fontId="36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1" xfId="0" applyNumberFormat="1" applyFont="1" applyFill="1" applyBorder="1" applyAlignment="1">
      <alignment horizontal="left" vertical="center" wrapText="1"/>
    </xf>
    <xf numFmtId="0" fontId="36" fillId="0" borderId="4" xfId="0" applyFont="1" applyBorder="1"/>
    <xf numFmtId="0" fontId="36" fillId="3" borderId="1" xfId="0" applyFont="1" applyFill="1" applyBorder="1"/>
    <xf numFmtId="165" fontId="5" fillId="15" borderId="1" xfId="1" applyNumberFormat="1" applyFont="1" applyFill="1" applyBorder="1" applyAlignment="1" applyProtection="1"/>
    <xf numFmtId="165" fontId="6" fillId="15" borderId="1" xfId="1" applyNumberFormat="1" applyFont="1" applyFill="1" applyBorder="1" applyAlignment="1" applyProtection="1"/>
    <xf numFmtId="165" fontId="23" fillId="15" borderId="1" xfId="1" applyNumberFormat="1" applyFont="1" applyFill="1" applyBorder="1" applyAlignment="1" applyProtection="1"/>
    <xf numFmtId="165" fontId="37" fillId="3" borderId="1" xfId="1" applyNumberFormat="1" applyFont="1" applyFill="1" applyBorder="1" applyAlignment="1" applyProtection="1"/>
    <xf numFmtId="165" fontId="38" fillId="3" borderId="1" xfId="1" applyNumberFormat="1" applyFont="1" applyFill="1" applyBorder="1" applyAlignment="1" applyProtection="1"/>
    <xf numFmtId="0" fontId="25" fillId="3" borderId="1" xfId="0" applyFont="1" applyFill="1" applyBorder="1"/>
    <xf numFmtId="165" fontId="19" fillId="3" borderId="1" xfId="1" applyNumberFormat="1" applyFont="1" applyFill="1" applyBorder="1" applyAlignment="1" applyProtection="1"/>
    <xf numFmtId="165" fontId="28" fillId="3" borderId="1" xfId="1" applyNumberFormat="1" applyFont="1" applyFill="1" applyBorder="1" applyAlignment="1" applyProtection="1"/>
    <xf numFmtId="165" fontId="23" fillId="7" borderId="1" xfId="1" applyNumberFormat="1" applyFont="1" applyFill="1" applyBorder="1" applyAlignment="1" applyProtection="1"/>
    <xf numFmtId="165" fontId="23" fillId="3" borderId="1" xfId="1" applyNumberFormat="1" applyFont="1" applyFill="1" applyBorder="1" applyAlignment="1" applyProtection="1">
      <alignment vertical="center" wrapText="1"/>
    </xf>
    <xf numFmtId="165" fontId="39" fillId="3" borderId="1" xfId="1" applyNumberFormat="1" applyFont="1" applyFill="1" applyBorder="1" applyAlignment="1" applyProtection="1">
      <alignment vertical="center" wrapText="1"/>
    </xf>
    <xf numFmtId="166" fontId="36" fillId="0" borderId="4" xfId="0" applyNumberFormat="1" applyFont="1" applyFill="1" applyBorder="1" applyAlignment="1" applyProtection="1">
      <alignment vertical="center" wrapText="1"/>
      <protection locked="0"/>
    </xf>
    <xf numFmtId="165" fontId="5" fillId="3" borderId="1" xfId="1" applyNumberFormat="1" applyFont="1" applyFill="1" applyBorder="1" applyAlignment="1" applyProtection="1">
      <alignment vertical="center" wrapText="1"/>
    </xf>
    <xf numFmtId="165" fontId="6" fillId="3" borderId="1" xfId="1" applyNumberFormat="1" applyFont="1" applyFill="1" applyBorder="1" applyAlignment="1" applyProtection="1">
      <alignment vertical="center" wrapText="1"/>
    </xf>
    <xf numFmtId="0" fontId="25" fillId="3" borderId="1" xfId="0" applyFont="1" applyFill="1" applyBorder="1" applyAlignment="1">
      <alignment wrapText="1"/>
    </xf>
    <xf numFmtId="165" fontId="6" fillId="7" borderId="1" xfId="1" applyNumberFormat="1" applyFont="1" applyFill="1" applyBorder="1" applyAlignment="1" applyProtection="1">
      <alignment vertical="center" wrapText="1"/>
    </xf>
    <xf numFmtId="165" fontId="5" fillId="7" borderId="1" xfId="1" applyNumberFormat="1" applyFont="1" applyFill="1" applyBorder="1" applyAlignment="1" applyProtection="1">
      <alignment vertical="center" wrapText="1"/>
    </xf>
    <xf numFmtId="165" fontId="6" fillId="16" borderId="1" xfId="1" applyNumberFormat="1" applyFont="1" applyFill="1" applyBorder="1" applyAlignment="1" applyProtection="1">
      <alignment vertical="center" wrapText="1"/>
    </xf>
    <xf numFmtId="165" fontId="5" fillId="16" borderId="1" xfId="1" applyNumberFormat="1" applyFont="1" applyFill="1" applyBorder="1" applyAlignment="1" applyProtection="1">
      <alignment vertical="center" wrapText="1"/>
    </xf>
    <xf numFmtId="165" fontId="39" fillId="7" borderId="1" xfId="1" applyNumberFormat="1" applyFont="1" applyFill="1" applyBorder="1" applyAlignment="1" applyProtection="1"/>
    <xf numFmtId="165" fontId="0" fillId="0" borderId="0" xfId="0" applyNumberFormat="1"/>
    <xf numFmtId="165" fontId="14" fillId="0" borderId="0" xfId="1" applyNumberFormat="1" applyFont="1" applyFill="1" applyBorder="1" applyAlignment="1" applyProtection="1"/>
    <xf numFmtId="165" fontId="14" fillId="0" borderId="0" xfId="0" applyNumberFormat="1" applyFont="1"/>
    <xf numFmtId="0" fontId="40" fillId="0" borderId="0" xfId="0" applyFont="1"/>
    <xf numFmtId="0" fontId="18" fillId="6" borderId="2" xfId="4" applyFont="1" applyFill="1" applyBorder="1" applyAlignment="1"/>
    <xf numFmtId="3" fontId="4" fillId="7" borderId="2" xfId="4" applyNumberFormat="1" applyFont="1" applyFill="1" applyBorder="1" applyAlignment="1"/>
    <xf numFmtId="0" fontId="18" fillId="6" borderId="5" xfId="4" applyFont="1" applyFill="1" applyBorder="1" applyAlignment="1"/>
    <xf numFmtId="3" fontId="4" fillId="7" borderId="5" xfId="4" applyNumberFormat="1" applyFont="1" applyFill="1" applyBorder="1" applyAlignment="1">
      <alignment horizontal="center"/>
    </xf>
    <xf numFmtId="0" fontId="18" fillId="6" borderId="3" xfId="4" applyFont="1" applyFill="1" applyBorder="1" applyAlignment="1"/>
    <xf numFmtId="3" fontId="4" fillId="7" borderId="3" xfId="4" applyNumberFormat="1" applyFont="1" applyFill="1" applyBorder="1" applyAlignment="1">
      <alignment horizontal="center"/>
    </xf>
    <xf numFmtId="3" fontId="4" fillId="7" borderId="1" xfId="4" applyNumberFormat="1" applyFont="1" applyFill="1" applyBorder="1" applyAlignment="1"/>
    <xf numFmtId="0" fontId="4" fillId="7" borderId="3" xfId="4" applyFont="1" applyFill="1" applyBorder="1" applyAlignment="1">
      <alignment horizontal="center"/>
    </xf>
    <xf numFmtId="0" fontId="4" fillId="7" borderId="1" xfId="4" applyFont="1" applyFill="1" applyBorder="1" applyAlignment="1">
      <alignment horizontal="left"/>
    </xf>
    <xf numFmtId="165" fontId="4" fillId="7" borderId="1" xfId="1" applyNumberFormat="1" applyFont="1" applyFill="1" applyBorder="1" applyAlignment="1" applyProtection="1"/>
    <xf numFmtId="0" fontId="9" fillId="0" borderId="1" xfId="4" applyFont="1" applyBorder="1"/>
    <xf numFmtId="165" fontId="16" fillId="3" borderId="1" xfId="4" applyNumberFormat="1" applyFont="1" applyFill="1" applyBorder="1"/>
    <xf numFmtId="165" fontId="41" fillId="3" borderId="1" xfId="4" applyNumberFormat="1" applyFont="1" applyFill="1" applyBorder="1"/>
    <xf numFmtId="165" fontId="4" fillId="3" borderId="1" xfId="4" applyNumberFormat="1" applyFont="1" applyFill="1" applyBorder="1"/>
    <xf numFmtId="165" fontId="4" fillId="4" borderId="1" xfId="4" applyNumberFormat="1" applyFont="1" applyFill="1" applyBorder="1"/>
    <xf numFmtId="165" fontId="9" fillId="4" borderId="1" xfId="4" applyNumberFormat="1" applyFont="1" applyFill="1" applyBorder="1"/>
    <xf numFmtId="165" fontId="9" fillId="3" borderId="1" xfId="1" applyNumberFormat="1" applyFont="1" applyFill="1" applyBorder="1" applyAlignment="1" applyProtection="1"/>
    <xf numFmtId="0" fontId="9" fillId="3" borderId="1" xfId="4" applyFont="1" applyFill="1" applyBorder="1"/>
    <xf numFmtId="0" fontId="9" fillId="0" borderId="1" xfId="0" applyFont="1" applyBorder="1"/>
    <xf numFmtId="0" fontId="4" fillId="3" borderId="1" xfId="4" applyFont="1" applyFill="1" applyBorder="1"/>
    <xf numFmtId="165" fontId="4" fillId="0" borderId="1" xfId="1" applyNumberFormat="1" applyFont="1" applyFill="1" applyBorder="1" applyAlignment="1" applyProtection="1"/>
    <xf numFmtId="165" fontId="4" fillId="3" borderId="1" xfId="1" applyNumberFormat="1" applyFont="1" applyFill="1" applyBorder="1" applyAlignment="1" applyProtection="1"/>
    <xf numFmtId="165" fontId="9" fillId="3" borderId="1" xfId="4" applyNumberFormat="1" applyFont="1" applyFill="1" applyBorder="1"/>
    <xf numFmtId="0" fontId="9" fillId="0" borderId="1" xfId="4" applyFont="1" applyFill="1" applyBorder="1" applyAlignment="1">
      <alignment horizontal="left"/>
    </xf>
    <xf numFmtId="0" fontId="4" fillId="0" borderId="1" xfId="4" applyFont="1" applyFill="1" applyBorder="1"/>
    <xf numFmtId="0" fontId="9" fillId="0" borderId="1" xfId="4" applyFont="1" applyFill="1" applyBorder="1"/>
    <xf numFmtId="0" fontId="9" fillId="4" borderId="1" xfId="4" applyFont="1" applyFill="1" applyBorder="1"/>
    <xf numFmtId="0" fontId="4" fillId="9" borderId="1" xfId="4" applyFont="1" applyFill="1" applyBorder="1"/>
    <xf numFmtId="0" fontId="5" fillId="6" borderId="2" xfId="0" applyFont="1" applyFill="1" applyBorder="1" applyAlignment="1"/>
    <xf numFmtId="0" fontId="5" fillId="6" borderId="5" xfId="0" applyFont="1" applyFill="1" applyBorder="1" applyAlignment="1"/>
    <xf numFmtId="0" fontId="18" fillId="6" borderId="5" xfId="0" applyFont="1" applyFill="1" applyBorder="1" applyAlignment="1"/>
    <xf numFmtId="0" fontId="4" fillId="7" borderId="5" xfId="0" applyFont="1" applyFill="1" applyBorder="1" applyAlignment="1">
      <alignment horizontal="center"/>
    </xf>
    <xf numFmtId="0" fontId="5" fillId="6" borderId="3" xfId="0" applyFont="1" applyFill="1" applyBorder="1" applyAlignment="1"/>
    <xf numFmtId="0" fontId="5" fillId="7" borderId="1" xfId="0" applyFont="1" applyFill="1" applyBorder="1" applyAlignment="1"/>
    <xf numFmtId="165" fontId="42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/>
    <xf numFmtId="3" fontId="7" fillId="0" borderId="1" xfId="0" applyNumberFormat="1" applyFont="1" applyBorder="1"/>
    <xf numFmtId="165" fontId="39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>
      <alignment horizontal="right"/>
    </xf>
    <xf numFmtId="3" fontId="6" fillId="3" borderId="1" xfId="0" applyNumberFormat="1" applyFont="1" applyFill="1" applyBorder="1"/>
    <xf numFmtId="165" fontId="39" fillId="3" borderId="1" xfId="1" applyNumberFormat="1" applyFont="1" applyFill="1" applyBorder="1" applyAlignment="1" applyProtection="1">
      <alignment horizontal="right"/>
    </xf>
    <xf numFmtId="165" fontId="39" fillId="7" borderId="1" xfId="1" applyNumberFormat="1" applyFont="1" applyFill="1" applyBorder="1" applyAlignment="1" applyProtection="1">
      <alignment horizontal="left" vertical="top"/>
    </xf>
    <xf numFmtId="165" fontId="5" fillId="3" borderId="1" xfId="1" applyNumberFormat="1" applyFont="1" applyFill="1" applyBorder="1" applyAlignment="1" applyProtection="1">
      <alignment horizontal="right"/>
    </xf>
    <xf numFmtId="3" fontId="14" fillId="0" borderId="1" xfId="0" applyNumberFormat="1" applyFont="1" applyBorder="1"/>
    <xf numFmtId="2" fontId="6" fillId="3" borderId="1" xfId="1" applyNumberFormat="1" applyFont="1" applyFill="1" applyBorder="1" applyAlignment="1" applyProtection="1"/>
    <xf numFmtId="165" fontId="6" fillId="3" borderId="1" xfId="1" applyNumberFormat="1" applyFont="1" applyFill="1" applyBorder="1" applyAlignment="1" applyProtection="1">
      <alignment horizontal="right"/>
    </xf>
    <xf numFmtId="165" fontId="6" fillId="3" borderId="1" xfId="1" applyNumberFormat="1" applyFont="1" applyFill="1" applyBorder="1" applyAlignment="1" applyProtection="1">
      <alignment horizontal="right" vertical="top"/>
    </xf>
    <xf numFmtId="3" fontId="5" fillId="3" borderId="1" xfId="0" applyNumberFormat="1" applyFont="1" applyFill="1" applyBorder="1"/>
    <xf numFmtId="3" fontId="7" fillId="0" borderId="1" xfId="0" applyNumberFormat="1" applyFont="1" applyFill="1" applyBorder="1"/>
    <xf numFmtId="3" fontId="8" fillId="3" borderId="1" xfId="0" applyNumberFormat="1" applyFont="1" applyFill="1" applyBorder="1"/>
    <xf numFmtId="0" fontId="13" fillId="0" borderId="1" xfId="0" applyFont="1" applyBorder="1"/>
    <xf numFmtId="3" fontId="7" fillId="0" borderId="1" xfId="0" applyNumberFormat="1" applyFont="1" applyBorder="1" applyAlignment="1">
      <alignment horizontal="left"/>
    </xf>
    <xf numFmtId="3" fontId="7" fillId="3" borderId="1" xfId="0" applyNumberFormat="1" applyFont="1" applyFill="1" applyBorder="1"/>
    <xf numFmtId="0" fontId="4" fillId="9" borderId="1" xfId="0" applyFont="1" applyFill="1" applyBorder="1"/>
    <xf numFmtId="165" fontId="6" fillId="9" borderId="1" xfId="1" applyNumberFormat="1" applyFont="1" applyFill="1" applyBorder="1" applyAlignment="1" applyProtection="1"/>
    <xf numFmtId="165" fontId="19" fillId="6" borderId="1" xfId="1" applyNumberFormat="1" applyFont="1" applyFill="1" applyBorder="1" applyAlignment="1" applyProtection="1"/>
    <xf numFmtId="0" fontId="15" fillId="0" borderId="0" xfId="0" applyFont="1" applyFill="1"/>
    <xf numFmtId="0" fontId="5" fillId="0" borderId="2" xfId="0" applyFont="1" applyFill="1" applyBorder="1" applyAlignment="1"/>
    <xf numFmtId="167" fontId="5" fillId="0" borderId="1" xfId="2" applyNumberFormat="1" applyFont="1" applyFill="1" applyBorder="1" applyAlignment="1" applyProtection="1">
      <alignment horizontal="center"/>
    </xf>
    <xf numFmtId="0" fontId="19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167" fontId="5" fillId="0" borderId="1" xfId="2" applyNumberFormat="1" applyFont="1" applyFill="1" applyBorder="1" applyAlignment="1" applyProtection="1"/>
    <xf numFmtId="165" fontId="5" fillId="0" borderId="1" xfId="2" applyNumberFormat="1" applyFont="1" applyFill="1" applyBorder="1" applyAlignment="1" applyProtection="1"/>
    <xf numFmtId="165" fontId="6" fillId="0" borderId="1" xfId="2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>
      <alignment vertical="center"/>
    </xf>
    <xf numFmtId="165" fontId="6" fillId="3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/>
    <xf numFmtId="165" fontId="5" fillId="3" borderId="1" xfId="2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/>
    <xf numFmtId="0" fontId="5" fillId="0" borderId="4" xfId="0" applyFont="1" applyFill="1" applyBorder="1" applyAlignment="1">
      <alignment horizontal="left"/>
    </xf>
    <xf numFmtId="165" fontId="6" fillId="3" borderId="1" xfId="2" applyNumberFormat="1" applyFont="1" applyFill="1" applyBorder="1" applyAlignment="1" applyProtection="1"/>
    <xf numFmtId="165" fontId="5" fillId="3" borderId="0" xfId="2" applyNumberFormat="1" applyFont="1" applyFill="1" applyBorder="1" applyAlignment="1" applyProtection="1"/>
    <xf numFmtId="165" fontId="12" fillId="3" borderId="1" xfId="2" applyNumberFormat="1" applyFont="1" applyFill="1" applyBorder="1" applyAlignment="1" applyProtection="1"/>
    <xf numFmtId="16" fontId="5" fillId="0" borderId="1" xfId="0" applyNumberFormat="1" applyFont="1" applyFill="1" applyBorder="1"/>
    <xf numFmtId="165" fontId="5" fillId="0" borderId="0" xfId="1" applyNumberFormat="1" applyFont="1" applyFill="1" applyBorder="1" applyAlignment="1" applyProtection="1"/>
    <xf numFmtId="16" fontId="6" fillId="0" borderId="1" xfId="0" applyNumberFormat="1" applyFont="1" applyFill="1" applyBorder="1"/>
    <xf numFmtId="165" fontId="6" fillId="0" borderId="0" xfId="1" applyNumberFormat="1" applyFont="1" applyFill="1" applyBorder="1" applyAlignment="1" applyProtection="1"/>
    <xf numFmtId="165" fontId="28" fillId="0" borderId="1" xfId="1" applyNumberFormat="1" applyFont="1" applyFill="1" applyBorder="1" applyAlignment="1" applyProtection="1"/>
    <xf numFmtId="165" fontId="19" fillId="0" borderId="1" xfId="1" applyNumberFormat="1" applyFont="1" applyFill="1" applyBorder="1" applyAlignment="1" applyProtection="1"/>
    <xf numFmtId="165" fontId="23" fillId="0" borderId="1" xfId="1" applyNumberFormat="1" applyFont="1" applyFill="1" applyBorder="1" applyAlignment="1" applyProtection="1"/>
    <xf numFmtId="165" fontId="39" fillId="0" borderId="1" xfId="1" applyNumberFormat="1" applyFont="1" applyFill="1" applyBorder="1" applyAlignment="1" applyProtection="1"/>
    <xf numFmtId="165" fontId="28" fillId="0" borderId="0" xfId="1" applyNumberFormat="1" applyFont="1" applyFill="1" applyBorder="1" applyAlignment="1" applyProtection="1"/>
    <xf numFmtId="0" fontId="6" fillId="0" borderId="2" xfId="0" applyFont="1" applyFill="1" applyBorder="1"/>
    <xf numFmtId="0" fontId="5" fillId="0" borderId="20" xfId="0" applyFont="1" applyFill="1" applyBorder="1"/>
    <xf numFmtId="165" fontId="6" fillId="0" borderId="2" xfId="1" applyNumberFormat="1" applyFont="1" applyFill="1" applyBorder="1" applyAlignment="1" applyProtection="1"/>
    <xf numFmtId="165" fontId="5" fillId="0" borderId="2" xfId="1" applyNumberFormat="1" applyFont="1" applyFill="1" applyBorder="1" applyAlignment="1" applyProtection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165" fontId="5" fillId="0" borderId="3" xfId="1" applyNumberFormat="1" applyFont="1" applyFill="1" applyBorder="1" applyAlignment="1" applyProtection="1">
      <alignment horizontal="center"/>
    </xf>
    <xf numFmtId="165" fontId="5" fillId="0" borderId="5" xfId="1" applyNumberFormat="1" applyFont="1" applyFill="1" applyBorder="1" applyAlignment="1" applyProtection="1">
      <alignment horizontal="center"/>
    </xf>
    <xf numFmtId="165" fontId="5" fillId="0" borderId="21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0" fontId="5" fillId="0" borderId="0" xfId="0" applyFont="1" applyFill="1"/>
    <xf numFmtId="165" fontId="5" fillId="0" borderId="22" xfId="1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7" borderId="2" xfId="0" applyFont="1" applyFill="1" applyBorder="1" applyAlignment="1"/>
    <xf numFmtId="0" fontId="22" fillId="6" borderId="5" xfId="0" applyFont="1" applyFill="1" applyBorder="1" applyAlignment="1"/>
    <xf numFmtId="0" fontId="36" fillId="6" borderId="5" xfId="0" applyFont="1" applyFill="1" applyBorder="1" applyAlignment="1"/>
    <xf numFmtId="0" fontId="25" fillId="6" borderId="3" xfId="0" applyFont="1" applyFill="1" applyBorder="1" applyAlignment="1"/>
    <xf numFmtId="167" fontId="5" fillId="7" borderId="1" xfId="2" applyNumberFormat="1" applyFont="1" applyFill="1" applyBorder="1" applyAlignment="1" applyProtection="1"/>
    <xf numFmtId="0" fontId="4" fillId="7" borderId="3" xfId="0" applyFont="1" applyFill="1" applyBorder="1" applyAlignment="1"/>
    <xf numFmtId="165" fontId="8" fillId="3" borderId="1" xfId="2" applyNumberFormat="1" applyFont="1" applyFill="1" applyBorder="1" applyAlignment="1" applyProtection="1"/>
    <xf numFmtId="165" fontId="7" fillId="3" borderId="1" xfId="2" applyNumberFormat="1" applyFont="1" applyFill="1" applyBorder="1" applyAlignment="1" applyProtection="1"/>
    <xf numFmtId="0" fontId="10" fillId="7" borderId="1" xfId="0" applyFont="1" applyFill="1" applyBorder="1"/>
    <xf numFmtId="165" fontId="7" fillId="7" borderId="1" xfId="2" applyNumberFormat="1" applyFont="1" applyFill="1" applyBorder="1" applyAlignment="1" applyProtection="1"/>
    <xf numFmtId="165" fontId="8" fillId="7" borderId="1" xfId="2" applyNumberFormat="1" applyFont="1" applyFill="1" applyBorder="1" applyAlignment="1" applyProtection="1"/>
    <xf numFmtId="0" fontId="8" fillId="5" borderId="1" xfId="0" applyFont="1" applyFill="1" applyBorder="1"/>
    <xf numFmtId="165" fontId="5" fillId="5" borderId="1" xfId="2" applyNumberFormat="1" applyFont="1" applyFill="1" applyBorder="1" applyAlignment="1" applyProtection="1"/>
    <xf numFmtId="165" fontId="6" fillId="5" borderId="1" xfId="2" applyNumberFormat="1" applyFont="1" applyFill="1" applyBorder="1" applyAlignment="1" applyProtection="1"/>
    <xf numFmtId="0" fontId="4" fillId="5" borderId="4" xfId="0" applyFont="1" applyFill="1" applyBorder="1" applyAlignment="1">
      <alignment horizontal="left"/>
    </xf>
    <xf numFmtId="0" fontId="10" fillId="3" borderId="1" xfId="0" applyFont="1" applyFill="1" applyBorder="1"/>
    <xf numFmtId="0" fontId="6" fillId="3" borderId="4" xfId="0" applyFont="1" applyFill="1" applyBorder="1" applyAlignment="1"/>
    <xf numFmtId="0" fontId="8" fillId="7" borderId="1" xfId="0" applyFont="1" applyFill="1" applyBorder="1"/>
    <xf numFmtId="165" fontId="5" fillId="7" borderId="1" xfId="2" applyNumberFormat="1" applyFont="1" applyFill="1" applyBorder="1" applyAlignment="1" applyProtection="1"/>
    <xf numFmtId="165" fontId="6" fillId="7" borderId="1" xfId="2" applyNumberFormat="1" applyFont="1" applyFill="1" applyBorder="1" applyAlignment="1" applyProtection="1"/>
    <xf numFmtId="0" fontId="8" fillId="7" borderId="4" xfId="0" applyFont="1" applyFill="1" applyBorder="1"/>
    <xf numFmtId="0" fontId="8" fillId="2" borderId="1" xfId="0" applyFont="1" applyFill="1" applyBorder="1"/>
    <xf numFmtId="0" fontId="8" fillId="2" borderId="4" xfId="0" applyFont="1" applyFill="1" applyBorder="1"/>
    <xf numFmtId="165" fontId="7" fillId="2" borderId="1" xfId="2" applyNumberFormat="1" applyFont="1" applyFill="1" applyBorder="1" applyAlignment="1" applyProtection="1"/>
    <xf numFmtId="165" fontId="8" fillId="2" borderId="1" xfId="2" applyNumberFormat="1" applyFont="1" applyFill="1" applyBorder="1" applyAlignment="1" applyProtection="1"/>
    <xf numFmtId="165" fontId="4" fillId="5" borderId="1" xfId="2" applyNumberFormat="1" applyFont="1" applyFill="1" applyBorder="1" applyAlignment="1" applyProtection="1"/>
    <xf numFmtId="16" fontId="4" fillId="5" borderId="1" xfId="0" applyNumberFormat="1" applyFont="1" applyFill="1" applyBorder="1"/>
    <xf numFmtId="0" fontId="4" fillId="11" borderId="1" xfId="0" applyFont="1" applyFill="1" applyBorder="1"/>
    <xf numFmtId="165" fontId="5" fillId="11" borderId="1" xfId="2" applyNumberFormat="1" applyFont="1" applyFill="1" applyBorder="1" applyAlignment="1" applyProtection="1"/>
    <xf numFmtId="165" fontId="43" fillId="3" borderId="1" xfId="2" applyNumberFormat="1" applyFont="1" applyFill="1" applyBorder="1" applyAlignment="1" applyProtection="1"/>
    <xf numFmtId="165" fontId="18" fillId="3" borderId="1" xfId="2" applyNumberFormat="1" applyFont="1" applyFill="1" applyBorder="1" applyAlignment="1" applyProtection="1"/>
    <xf numFmtId="165" fontId="4" fillId="3" borderId="1" xfId="2" applyNumberFormat="1" applyFont="1" applyFill="1" applyBorder="1" applyAlignment="1" applyProtection="1"/>
    <xf numFmtId="0" fontId="9" fillId="11" borderId="2" xfId="0" applyFont="1" applyFill="1" applyBorder="1"/>
    <xf numFmtId="0" fontId="4" fillId="11" borderId="20" xfId="0" applyFont="1" applyFill="1" applyBorder="1"/>
    <xf numFmtId="165" fontId="5" fillId="11" borderId="2" xfId="2" applyNumberFormat="1" applyFont="1" applyFill="1" applyBorder="1" applyAlignment="1" applyProtection="1"/>
    <xf numFmtId="0" fontId="9" fillId="3" borderId="0" xfId="0" applyFont="1" applyFill="1" applyBorder="1"/>
    <xf numFmtId="0" fontId="4" fillId="3" borderId="0" xfId="0" applyFont="1" applyFill="1" applyBorder="1"/>
    <xf numFmtId="165" fontId="5" fillId="3" borderId="0" xfId="1" applyNumberFormat="1" applyFont="1" applyFill="1" applyBorder="1" applyAlignment="1" applyProtection="1"/>
    <xf numFmtId="165" fontId="8" fillId="3" borderId="0" xfId="2" applyNumberFormat="1" applyFont="1" applyFill="1" applyBorder="1" applyAlignment="1" applyProtection="1"/>
    <xf numFmtId="165" fontId="6" fillId="11" borderId="1" xfId="2" applyNumberFormat="1" applyFont="1" applyFill="1" applyBorder="1" applyAlignment="1" applyProtection="1"/>
    <xf numFmtId="165" fontId="23" fillId="3" borderId="1" xfId="2" applyNumberFormat="1" applyFont="1" applyFill="1" applyBorder="1" applyAlignment="1" applyProtection="1"/>
    <xf numFmtId="165" fontId="39" fillId="3" borderId="1" xfId="2" applyNumberFormat="1" applyFont="1" applyFill="1" applyBorder="1" applyAlignment="1" applyProtection="1"/>
    <xf numFmtId="0" fontId="15" fillId="0" borderId="0" xfId="0" applyFont="1"/>
    <xf numFmtId="165" fontId="15" fillId="0" borderId="0" xfId="1" applyNumberFormat="1" applyFont="1" applyFill="1" applyBorder="1" applyAlignment="1" applyProtection="1"/>
    <xf numFmtId="0" fontId="11" fillId="17" borderId="1" xfId="0" applyFont="1" applyFill="1" applyBorder="1"/>
    <xf numFmtId="0" fontId="4" fillId="17" borderId="4" xfId="0" applyFont="1" applyFill="1" applyBorder="1"/>
    <xf numFmtId="167" fontId="5" fillId="17" borderId="1" xfId="2" applyNumberFormat="1" applyFont="1" applyFill="1" applyBorder="1" applyAlignment="1" applyProtection="1"/>
    <xf numFmtId="167" fontId="6" fillId="17" borderId="1" xfId="2" applyNumberFormat="1" applyFont="1" applyFill="1" applyBorder="1" applyAlignment="1" applyProtection="1"/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2" applyNumberFormat="1" applyFont="1" applyFill="1" applyBorder="1" applyAlignment="1" applyProtection="1"/>
    <xf numFmtId="165" fontId="23" fillId="2" borderId="1" xfId="2" applyNumberFormat="1" applyFont="1" applyFill="1" applyBorder="1" applyAlignment="1" applyProtection="1">
      <alignment vertical="center" wrapText="1"/>
    </xf>
    <xf numFmtId="165" fontId="41" fillId="3" borderId="1" xfId="2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5" fontId="39" fillId="3" borderId="1" xfId="2" applyNumberFormat="1" applyFont="1" applyFill="1" applyBorder="1" applyAlignment="1" applyProtection="1">
      <alignment vertical="center" wrapText="1"/>
    </xf>
    <xf numFmtId="166" fontId="6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165" fontId="5" fillId="2" borderId="1" xfId="2" applyNumberFormat="1" applyFont="1" applyFill="1" applyBorder="1" applyAlignment="1" applyProtection="1">
      <alignment vertical="center" wrapText="1"/>
    </xf>
    <xf numFmtId="165" fontId="9" fillId="3" borderId="1" xfId="2" applyNumberFormat="1" applyFont="1" applyFill="1" applyBorder="1" applyAlignment="1" applyProtection="1">
      <alignment vertical="center" wrapText="1"/>
    </xf>
    <xf numFmtId="165" fontId="6" fillId="3" borderId="1" xfId="2" applyNumberFormat="1" applyFont="1" applyFill="1" applyBorder="1" applyAlignment="1" applyProtection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23" xfId="5" applyFont="1" applyFill="1" applyBorder="1" applyAlignment="1" applyProtection="1">
      <alignment horizontal="center" vertical="center"/>
    </xf>
    <xf numFmtId="0" fontId="6" fillId="0" borderId="5" xfId="5" applyFont="1" applyFill="1" applyBorder="1" applyAlignment="1" applyProtection="1">
      <alignment horizontal="left" vertical="center" indent="1"/>
    </xf>
    <xf numFmtId="166" fontId="6" fillId="18" borderId="5" xfId="5" applyNumberFormat="1" applyFont="1" applyFill="1" applyBorder="1" applyAlignment="1" applyProtection="1">
      <alignment vertical="center"/>
      <protection locked="0"/>
    </xf>
    <xf numFmtId="166" fontId="6" fillId="0" borderId="17" xfId="5" applyNumberFormat="1" applyFont="1" applyFill="1" applyBorder="1" applyAlignment="1" applyProtection="1">
      <alignment vertical="center"/>
    </xf>
    <xf numFmtId="0" fontId="6" fillId="0" borderId="1" xfId="5" applyFont="1" applyFill="1" applyBorder="1" applyAlignment="1" applyProtection="1">
      <alignment horizontal="left" vertical="center" indent="1"/>
      <protection locked="0"/>
    </xf>
    <xf numFmtId="166" fontId="6" fillId="0" borderId="1" xfId="5" applyNumberFormat="1" applyFont="1" applyFill="1" applyBorder="1" applyAlignment="1" applyProtection="1">
      <alignment vertical="center"/>
      <protection locked="0"/>
    </xf>
    <xf numFmtId="0" fontId="6" fillId="0" borderId="3" xfId="5" applyFont="1" applyFill="1" applyBorder="1" applyAlignment="1" applyProtection="1">
      <alignment horizontal="left" vertical="center" indent="1"/>
      <protection locked="0"/>
    </xf>
    <xf numFmtId="166" fontId="6" fillId="0" borderId="3" xfId="5" applyNumberFormat="1" applyFont="1" applyFill="1" applyBorder="1" applyAlignment="1" applyProtection="1">
      <alignment vertical="center"/>
      <protection locked="0"/>
    </xf>
    <xf numFmtId="0" fontId="6" fillId="0" borderId="2" xfId="5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166" fontId="5" fillId="3" borderId="25" xfId="5" applyNumberFormat="1" applyFont="1" applyFill="1" applyBorder="1" applyAlignment="1" applyProtection="1">
      <alignment vertical="center"/>
    </xf>
    <xf numFmtId="166" fontId="5" fillId="3" borderId="12" xfId="5" applyNumberFormat="1" applyFont="1" applyFill="1" applyBorder="1" applyAlignment="1" applyProtection="1">
      <alignment vertical="center"/>
    </xf>
    <xf numFmtId="166" fontId="4" fillId="0" borderId="0" xfId="5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4" fillId="0" borderId="1" xfId="0" applyFont="1" applyBorder="1"/>
    <xf numFmtId="165" fontId="4" fillId="2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/>
    <xf numFmtId="165" fontId="9" fillId="18" borderId="1" xfId="1" applyNumberFormat="1" applyFont="1" applyFill="1" applyBorder="1" applyAlignment="1" applyProtection="1"/>
    <xf numFmtId="165" fontId="9" fillId="0" borderId="1" xfId="1" applyNumberFormat="1" applyFont="1" applyFill="1" applyBorder="1" applyAlignment="1" applyProtection="1">
      <alignment horizontal="center"/>
    </xf>
    <xf numFmtId="165" fontId="9" fillId="18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/>
    <xf numFmtId="165" fontId="4" fillId="18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>
      <alignment horizontal="center"/>
    </xf>
    <xf numFmtId="165" fontId="4" fillId="18" borderId="1" xfId="1" applyNumberFormat="1" applyFont="1" applyFill="1" applyBorder="1" applyAlignment="1" applyProtection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NumberFormat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justify"/>
    </xf>
    <xf numFmtId="0" fontId="4" fillId="0" borderId="3" xfId="0" applyFont="1" applyBorder="1"/>
    <xf numFmtId="0" fontId="9" fillId="3" borderId="3" xfId="0" applyFont="1" applyFill="1" applyBorder="1"/>
    <xf numFmtId="0" fontId="9" fillId="0" borderId="3" xfId="0" applyFont="1" applyBorder="1"/>
    <xf numFmtId="165" fontId="9" fillId="0" borderId="3" xfId="1" applyNumberFormat="1" applyFont="1" applyFill="1" applyBorder="1" applyAlignment="1" applyProtection="1"/>
    <xf numFmtId="165" fontId="9" fillId="18" borderId="3" xfId="1" applyNumberFormat="1" applyFont="1" applyFill="1" applyBorder="1" applyAlignment="1" applyProtection="1"/>
    <xf numFmtId="0" fontId="4" fillId="3" borderId="3" xfId="0" applyFont="1" applyFill="1" applyBorder="1"/>
    <xf numFmtId="165" fontId="4" fillId="0" borderId="3" xfId="1" applyNumberFormat="1" applyFont="1" applyFill="1" applyBorder="1" applyAlignment="1" applyProtection="1">
      <alignment horizontal="center"/>
    </xf>
    <xf numFmtId="165" fontId="4" fillId="18" borderId="3" xfId="1" applyNumberFormat="1" applyFont="1" applyFill="1" applyBorder="1" applyAlignment="1" applyProtection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165" fontId="4" fillId="0" borderId="2" xfId="1" applyNumberFormat="1" applyFont="1" applyFill="1" applyBorder="1" applyAlignment="1" applyProtection="1"/>
    <xf numFmtId="165" fontId="4" fillId="18" borderId="2" xfId="1" applyNumberFormat="1" applyFont="1" applyFill="1" applyBorder="1" applyAlignment="1" applyProtection="1"/>
    <xf numFmtId="165" fontId="4" fillId="0" borderId="2" xfId="1" applyNumberFormat="1" applyFont="1" applyFill="1" applyBorder="1" applyAlignment="1" applyProtection="1">
      <alignment horizontal="center"/>
    </xf>
    <xf numFmtId="165" fontId="4" fillId="18" borderId="2" xfId="1" applyNumberFormat="1" applyFont="1" applyFill="1" applyBorder="1" applyAlignment="1" applyProtection="1">
      <alignment horizontal="center"/>
    </xf>
    <xf numFmtId="0" fontId="4" fillId="4" borderId="30" xfId="0" applyFont="1" applyFill="1" applyBorder="1"/>
    <xf numFmtId="165" fontId="4" fillId="4" borderId="30" xfId="1" applyNumberFormat="1" applyFont="1" applyFill="1" applyBorder="1" applyAlignment="1" applyProtection="1"/>
    <xf numFmtId="165" fontId="4" fillId="4" borderId="30" xfId="1" applyNumberFormat="1" applyFont="1" applyFill="1" applyBorder="1" applyAlignment="1" applyProtection="1">
      <alignment horizontal="right"/>
    </xf>
    <xf numFmtId="165" fontId="4" fillId="4" borderId="30" xfId="1" applyNumberFormat="1" applyFont="1" applyFill="1" applyBorder="1" applyAlignment="1" applyProtection="1">
      <alignment horizontal="center"/>
    </xf>
    <xf numFmtId="0" fontId="9" fillId="0" borderId="3" xfId="0" applyFont="1" applyBorder="1" applyAlignment="1">
      <alignment horizontal="center"/>
    </xf>
    <xf numFmtId="165" fontId="9" fillId="18" borderId="3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/>
    </xf>
    <xf numFmtId="1" fontId="45" fillId="0" borderId="0" xfId="0" applyNumberFormat="1" applyFont="1" applyAlignment="1">
      <alignment horizontal="center"/>
    </xf>
    <xf numFmtId="0" fontId="4" fillId="0" borderId="1" xfId="0" applyFont="1" applyFill="1" applyBorder="1"/>
    <xf numFmtId="1" fontId="4" fillId="4" borderId="30" xfId="0" applyNumberFormat="1" applyFont="1" applyFill="1" applyBorder="1"/>
    <xf numFmtId="165" fontId="18" fillId="4" borderId="30" xfId="1" applyNumberFormat="1" applyFont="1" applyFill="1" applyBorder="1" applyAlignment="1" applyProtection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46" fillId="0" borderId="0" xfId="0" applyFont="1" applyAlignment="1">
      <alignment horizontal="center" vertical="center"/>
    </xf>
    <xf numFmtId="0" fontId="2" fillId="0" borderId="0" xfId="0" applyFont="1"/>
    <xf numFmtId="0" fontId="46" fillId="0" borderId="0" xfId="0" applyFont="1" applyAlignment="1">
      <alignment horizontal="right"/>
    </xf>
    <xf numFmtId="0" fontId="46" fillId="0" borderId="31" xfId="0" applyFont="1" applyBorder="1" applyAlignment="1">
      <alignment horizontal="center"/>
    </xf>
    <xf numFmtId="0" fontId="46" fillId="0" borderId="32" xfId="0" applyFont="1" applyBorder="1"/>
    <xf numFmtId="0" fontId="46" fillId="0" borderId="33" xfId="0" applyFont="1" applyBorder="1"/>
    <xf numFmtId="3" fontId="46" fillId="0" borderId="33" xfId="0" applyNumberFormat="1" applyFont="1" applyBorder="1" applyAlignment="1">
      <alignment horizontal="center"/>
    </xf>
    <xf numFmtId="0" fontId="0" fillId="0" borderId="34" xfId="0" applyFont="1" applyBorder="1"/>
    <xf numFmtId="0" fontId="0" fillId="0" borderId="35" xfId="0" applyFont="1" applyBorder="1"/>
    <xf numFmtId="3" fontId="0" fillId="0" borderId="35" xfId="0" applyNumberFormat="1" applyFont="1" applyBorder="1" applyAlignment="1">
      <alignment horizontal="center"/>
    </xf>
    <xf numFmtId="0" fontId="0" fillId="0" borderId="36" xfId="0" applyFont="1" applyBorder="1"/>
    <xf numFmtId="0" fontId="0" fillId="0" borderId="37" xfId="0" applyFont="1" applyBorder="1"/>
    <xf numFmtId="3" fontId="0" fillId="0" borderId="37" xfId="0" applyNumberFormat="1" applyFont="1" applyBorder="1" applyAlignment="1">
      <alignment horizontal="center"/>
    </xf>
    <xf numFmtId="3" fontId="0" fillId="0" borderId="0" xfId="0" applyNumberFormat="1"/>
    <xf numFmtId="14" fontId="0" fillId="0" borderId="36" xfId="0" applyNumberFormat="1" applyFont="1" applyBorder="1"/>
    <xf numFmtId="0" fontId="50" fillId="0" borderId="0" xfId="3" applyFill="1"/>
    <xf numFmtId="0" fontId="46" fillId="0" borderId="0" xfId="3" applyFont="1" applyFill="1"/>
    <xf numFmtId="0" fontId="50" fillId="0" borderId="0" xfId="3"/>
    <xf numFmtId="0" fontId="46" fillId="0" borderId="0" xfId="3" applyFont="1"/>
    <xf numFmtId="0" fontId="6" fillId="0" borderId="0" xfId="3" applyFont="1" applyFill="1"/>
    <xf numFmtId="0" fontId="46" fillId="0" borderId="0" xfId="3" applyFont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46" fillId="0" borderId="31" xfId="3" applyFont="1" applyBorder="1"/>
    <xf numFmtId="0" fontId="46" fillId="0" borderId="0" xfId="3" applyFont="1" applyBorder="1"/>
    <xf numFmtId="0" fontId="6" fillId="0" borderId="38" xfId="3" applyFont="1" applyFill="1" applyBorder="1" applyAlignment="1">
      <alignment horizontal="center"/>
    </xf>
    <xf numFmtId="0" fontId="46" fillId="0" borderId="39" xfId="3" applyFont="1" applyBorder="1" applyAlignment="1">
      <alignment horizontal="center" wrapText="1"/>
    </xf>
    <xf numFmtId="0" fontId="46" fillId="0" borderId="40" xfId="3" applyFont="1" applyBorder="1" applyAlignment="1">
      <alignment horizontal="center" wrapText="1"/>
    </xf>
    <xf numFmtId="0" fontId="46" fillId="0" borderId="38" xfId="3" applyFont="1" applyBorder="1"/>
    <xf numFmtId="0" fontId="50" fillId="0" borderId="0" xfId="3" applyFill="1" applyAlignment="1">
      <alignment horizontal="center"/>
    </xf>
    <xf numFmtId="0" fontId="6" fillId="0" borderId="37" xfId="3" applyFont="1" applyFill="1" applyBorder="1"/>
    <xf numFmtId="0" fontId="6" fillId="0" borderId="37" xfId="3" applyFont="1" applyBorder="1"/>
    <xf numFmtId="0" fontId="50" fillId="0" borderId="37" xfId="3" applyFill="1" applyBorder="1"/>
    <xf numFmtId="0" fontId="50" fillId="0" borderId="0" xfId="3" applyBorder="1"/>
    <xf numFmtId="16" fontId="6" fillId="0" borderId="37" xfId="3" applyNumberFormat="1" applyFont="1" applyFill="1" applyBorder="1"/>
    <xf numFmtId="0" fontId="6" fillId="0" borderId="41" xfId="3" applyFont="1" applyFill="1" applyBorder="1"/>
    <xf numFmtId="0" fontId="6" fillId="0" borderId="42" xfId="3" applyFont="1" applyFill="1" applyBorder="1"/>
    <xf numFmtId="0" fontId="46" fillId="0" borderId="31" xfId="3" applyFont="1" applyFill="1" applyBorder="1"/>
    <xf numFmtId="0" fontId="46" fillId="0" borderId="0" xfId="0" applyFont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6" fillId="0" borderId="31" xfId="0" applyFont="1" applyFill="1" applyBorder="1"/>
    <xf numFmtId="0" fontId="46" fillId="0" borderId="31" xfId="0" applyFont="1" applyFill="1" applyBorder="1" applyAlignment="1">
      <alignment horizontal="center"/>
    </xf>
    <xf numFmtId="3" fontId="0" fillId="0" borderId="35" xfId="0" applyNumberFormat="1" applyFont="1" applyFill="1" applyBorder="1"/>
    <xf numFmtId="3" fontId="0" fillId="0" borderId="37" xfId="0" applyNumberFormat="1" applyFont="1" applyFill="1" applyBorder="1"/>
    <xf numFmtId="0" fontId="0" fillId="0" borderId="42" xfId="0" applyFont="1" applyBorder="1"/>
    <xf numFmtId="3" fontId="0" fillId="0" borderId="42" xfId="0" applyNumberFormat="1" applyFont="1" applyFill="1" applyBorder="1"/>
    <xf numFmtId="0" fontId="46" fillId="0" borderId="31" xfId="0" applyFont="1" applyBorder="1"/>
    <xf numFmtId="3" fontId="46" fillId="0" borderId="31" xfId="0" applyNumberFormat="1" applyFont="1" applyFill="1" applyBorder="1"/>
    <xf numFmtId="0" fontId="0" fillId="0" borderId="41" xfId="0" applyFont="1" applyBorder="1"/>
    <xf numFmtId="3" fontId="0" fillId="0" borderId="41" xfId="0" applyNumberFormat="1" applyFont="1" applyFill="1" applyBorder="1"/>
    <xf numFmtId="3" fontId="46" fillId="0" borderId="31" xfId="0" applyNumberFormat="1" applyFont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43" xfId="0" applyFont="1" applyFill="1" applyBorder="1"/>
    <xf numFmtId="3" fontId="0" fillId="0" borderId="43" xfId="0" applyNumberFormat="1" applyBorder="1"/>
    <xf numFmtId="0" fontId="0" fillId="0" borderId="37" xfId="0" applyFont="1" applyFill="1" applyBorder="1"/>
    <xf numFmtId="3" fontId="0" fillId="0" borderId="37" xfId="0" applyNumberFormat="1" applyBorder="1"/>
    <xf numFmtId="3" fontId="0" fillId="0" borderId="37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0" fillId="0" borderId="44" xfId="0" applyBorder="1"/>
    <xf numFmtId="0" fontId="46" fillId="0" borderId="0" xfId="0" applyFont="1" applyBorder="1"/>
    <xf numFmtId="0" fontId="6" fillId="0" borderId="1" xfId="0" applyFont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6" fillId="0" borderId="46" xfId="0" applyNumberFormat="1" applyFont="1" applyBorder="1"/>
    <xf numFmtId="3" fontId="6" fillId="0" borderId="1" xfId="0" applyNumberFormat="1" applyFont="1" applyBorder="1"/>
    <xf numFmtId="0" fontId="6" fillId="0" borderId="47" xfId="0" applyFont="1" applyBorder="1"/>
    <xf numFmtId="3" fontId="6" fillId="0" borderId="47" xfId="0" applyNumberFormat="1" applyFont="1" applyBorder="1"/>
    <xf numFmtId="3" fontId="6" fillId="0" borderId="48" xfId="0" applyNumberFormat="1" applyFont="1" applyBorder="1"/>
    <xf numFmtId="0" fontId="39" fillId="0" borderId="47" xfId="0" applyFont="1" applyBorder="1" applyAlignment="1">
      <alignment wrapText="1"/>
    </xf>
    <xf numFmtId="3" fontId="6" fillId="0" borderId="47" xfId="0" applyNumberFormat="1" applyFont="1" applyBorder="1" applyAlignment="1">
      <alignment wrapText="1"/>
    </xf>
    <xf numFmtId="3" fontId="6" fillId="0" borderId="48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49" xfId="0" applyFont="1" applyBorder="1"/>
    <xf numFmtId="3" fontId="6" fillId="0" borderId="49" xfId="0" applyNumberFormat="1" applyFont="1" applyBorder="1"/>
    <xf numFmtId="3" fontId="6" fillId="0" borderId="50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28" xfId="0" applyNumberFormat="1" applyFont="1" applyBorder="1"/>
    <xf numFmtId="0" fontId="0" fillId="0" borderId="22" xfId="0" applyBorder="1"/>
    <xf numFmtId="0" fontId="0" fillId="0" borderId="1" xfId="0" applyBorder="1"/>
    <xf numFmtId="0" fontId="22" fillId="6" borderId="2" xfId="0" applyFont="1" applyFill="1" applyBorder="1" applyAlignment="1">
      <alignment horizontal="center"/>
    </xf>
    <xf numFmtId="165" fontId="9" fillId="7" borderId="1" xfId="2" applyNumberFormat="1" applyFont="1" applyFill="1" applyBorder="1" applyAlignment="1" applyProtection="1"/>
    <xf numFmtId="165" fontId="4" fillId="7" borderId="1" xfId="2" applyNumberFormat="1" applyFont="1" applyFill="1" applyBorder="1" applyAlignment="1" applyProtection="1"/>
    <xf numFmtId="165" fontId="41" fillId="7" borderId="1" xfId="2" applyNumberFormat="1" applyFont="1" applyFill="1" applyBorder="1" applyAlignment="1" applyProtection="1"/>
    <xf numFmtId="165" fontId="9" fillId="4" borderId="1" xfId="2" applyNumberFormat="1" applyFont="1" applyFill="1" applyBorder="1" applyAlignment="1" applyProtection="1"/>
    <xf numFmtId="165" fontId="9" fillId="0" borderId="1" xfId="2" applyNumberFormat="1" applyFont="1" applyFill="1" applyBorder="1" applyAlignment="1" applyProtection="1"/>
    <xf numFmtId="165" fontId="4" fillId="2" borderId="1" xfId="2" applyNumberFormat="1" applyFont="1" applyFill="1" applyBorder="1" applyAlignment="1" applyProtection="1"/>
    <xf numFmtId="165" fontId="7" fillId="8" borderId="1" xfId="2" applyNumberFormat="1" applyFont="1" applyFill="1" applyBorder="1" applyAlignment="1" applyProtection="1"/>
    <xf numFmtId="165" fontId="4" fillId="11" borderId="1" xfId="2" applyNumberFormat="1" applyFont="1" applyFill="1" applyBorder="1" applyAlignment="1" applyProtection="1"/>
    <xf numFmtId="165" fontId="49" fillId="4" borderId="1" xfId="2" applyNumberFormat="1" applyFont="1" applyFill="1" applyBorder="1" applyAlignment="1" applyProtection="1"/>
    <xf numFmtId="165" fontId="4" fillId="11" borderId="2" xfId="2" applyNumberFormat="1" applyFont="1" applyFill="1" applyBorder="1" applyAlignment="1" applyProtection="1"/>
    <xf numFmtId="165" fontId="4" fillId="3" borderId="0" xfId="2" applyNumberFormat="1" applyFont="1" applyFill="1" applyBorder="1" applyAlignment="1" applyProtection="1"/>
    <xf numFmtId="165" fontId="9" fillId="2" borderId="1" xfId="2" applyNumberFormat="1" applyFont="1" applyFill="1" applyBorder="1" applyAlignment="1" applyProtection="1"/>
    <xf numFmtId="165" fontId="5" fillId="19" borderId="1" xfId="1" applyNumberFormat="1" applyFont="1" applyFill="1" applyBorder="1" applyAlignment="1" applyProtection="1"/>
    <xf numFmtId="165" fontId="5" fillId="20" borderId="1" xfId="1" applyNumberFormat="1" applyFont="1" applyFill="1" applyBorder="1" applyAlignment="1" applyProtection="1"/>
    <xf numFmtId="165" fontId="7" fillId="21" borderId="1" xfId="1" applyNumberFormat="1" applyFont="1" applyFill="1" applyBorder="1" applyAlignment="1" applyProtection="1"/>
    <xf numFmtId="165" fontId="7" fillId="22" borderId="1" xfId="1" applyNumberFormat="1" applyFont="1" applyFill="1" applyBorder="1" applyAlignment="1" applyProtection="1"/>
    <xf numFmtId="165" fontId="4" fillId="23" borderId="1" xfId="1" applyNumberFormat="1" applyFont="1" applyFill="1" applyBorder="1" applyAlignment="1" applyProtection="1"/>
    <xf numFmtId="165" fontId="8" fillId="22" borderId="1" xfId="1" applyNumberFormat="1" applyFont="1" applyFill="1" applyBorder="1" applyAlignment="1" applyProtection="1"/>
    <xf numFmtId="165" fontId="4" fillId="21" borderId="1" xfId="1" applyNumberFormat="1" applyFont="1" applyFill="1" applyBorder="1" applyAlignment="1" applyProtection="1"/>
    <xf numFmtId="0" fontId="46" fillId="0" borderId="0" xfId="0" applyFont="1" applyBorder="1" applyAlignment="1">
      <alignment horizontal="center"/>
    </xf>
    <xf numFmtId="0" fontId="46" fillId="0" borderId="0" xfId="3" applyFont="1" applyBorder="1" applyAlignment="1">
      <alignment horizontal="center" vertical="center" wrapText="1"/>
    </xf>
    <xf numFmtId="166" fontId="5" fillId="25" borderId="26" xfId="5" applyNumberFormat="1" applyFont="1" applyFill="1" applyBorder="1" applyAlignment="1" applyProtection="1">
      <alignment vertical="center"/>
    </xf>
    <xf numFmtId="166" fontId="5" fillId="25" borderId="12" xfId="5" applyNumberFormat="1" applyFont="1" applyFill="1" applyBorder="1" applyAlignment="1" applyProtection="1">
      <alignment vertical="center"/>
    </xf>
    <xf numFmtId="166" fontId="5" fillId="25" borderId="25" xfId="5" applyNumberFormat="1" applyFont="1" applyFill="1" applyBorder="1" applyAlignment="1" applyProtection="1">
      <alignment vertical="center"/>
    </xf>
    <xf numFmtId="166" fontId="5" fillId="26" borderId="25" xfId="5" applyNumberFormat="1" applyFont="1" applyFill="1" applyBorder="1" applyAlignment="1" applyProtection="1">
      <alignment vertical="center"/>
    </xf>
    <xf numFmtId="166" fontId="5" fillId="26" borderId="12" xfId="5" applyNumberFormat="1" applyFont="1" applyFill="1" applyBorder="1" applyAlignment="1" applyProtection="1">
      <alignment vertical="center"/>
    </xf>
    <xf numFmtId="166" fontId="5" fillId="27" borderId="12" xfId="5" applyNumberFormat="1" applyFont="1" applyFill="1" applyBorder="1" applyAlignment="1" applyProtection="1">
      <alignment vertical="center"/>
    </xf>
    <xf numFmtId="166" fontId="5" fillId="28" borderId="12" xfId="5" applyNumberFormat="1" applyFont="1" applyFill="1" applyBorder="1" applyAlignment="1" applyProtection="1">
      <alignment vertical="center"/>
    </xf>
    <xf numFmtId="166" fontId="6" fillId="0" borderId="5" xfId="5" applyNumberFormat="1" applyFont="1" applyFill="1" applyBorder="1" applyAlignment="1" applyProtection="1">
      <alignment vertical="center"/>
      <protection locked="0"/>
    </xf>
    <xf numFmtId="166" fontId="6" fillId="0" borderId="28" xfId="5" applyNumberFormat="1" applyFont="1" applyFill="1" applyBorder="1" applyAlignment="1" applyProtection="1">
      <alignment vertical="center"/>
      <protection locked="0"/>
    </xf>
    <xf numFmtId="0" fontId="6" fillId="0" borderId="28" xfId="5" applyFont="1" applyFill="1" applyBorder="1" applyAlignment="1" applyProtection="1">
      <alignment horizontal="left" vertical="center" indent="1"/>
      <protection locked="0"/>
    </xf>
    <xf numFmtId="166" fontId="5" fillId="25" borderId="53" xfId="5" applyNumberFormat="1" applyFont="1" applyFill="1" applyBorder="1" applyAlignment="1" applyProtection="1">
      <alignment vertical="center"/>
    </xf>
    <xf numFmtId="0" fontId="0" fillId="0" borderId="52" xfId="0" applyBorder="1" applyAlignment="1">
      <alignment horizontal="right"/>
    </xf>
    <xf numFmtId="166" fontId="6" fillId="0" borderId="52" xfId="5" applyNumberFormat="1" applyFont="1" applyFill="1" applyBorder="1" applyAlignment="1" applyProtection="1">
      <alignment vertical="center"/>
      <protection locked="0"/>
    </xf>
    <xf numFmtId="166" fontId="6" fillId="29" borderId="52" xfId="5" applyNumberFormat="1" applyFont="1" applyFill="1" applyBorder="1" applyAlignment="1" applyProtection="1">
      <alignment vertical="center"/>
      <protection locked="0"/>
    </xf>
    <xf numFmtId="0" fontId="6" fillId="27" borderId="1" xfId="5" applyFont="1" applyFill="1" applyBorder="1" applyAlignment="1" applyProtection="1">
      <alignment horizontal="left" vertical="center" indent="1"/>
      <protection locked="0"/>
    </xf>
    <xf numFmtId="0" fontId="6" fillId="28" borderId="1" xfId="5" applyFont="1" applyFill="1" applyBorder="1" applyAlignment="1" applyProtection="1">
      <alignment horizontal="left" vertical="center" indent="1"/>
      <protection locked="0"/>
    </xf>
    <xf numFmtId="0" fontId="5" fillId="30" borderId="23" xfId="5" applyFont="1" applyFill="1" applyBorder="1" applyAlignment="1" applyProtection="1">
      <alignment horizontal="center" vertical="center"/>
    </xf>
    <xf numFmtId="0" fontId="5" fillId="30" borderId="24" xfId="5" applyFont="1" applyFill="1" applyBorder="1" applyAlignment="1" applyProtection="1">
      <alignment horizontal="center" vertical="center"/>
    </xf>
    <xf numFmtId="0" fontId="5" fillId="30" borderId="13" xfId="5" applyFont="1" applyFill="1" applyBorder="1" applyAlignment="1" applyProtection="1">
      <alignment horizontal="left" vertical="center" indent="1"/>
    </xf>
    <xf numFmtId="166" fontId="5" fillId="30" borderId="13" xfId="5" applyNumberFormat="1" applyFont="1" applyFill="1" applyBorder="1" applyAlignment="1" applyProtection="1">
      <alignment vertical="center"/>
    </xf>
    <xf numFmtId="166" fontId="6" fillId="31" borderId="27" xfId="5" applyNumberFormat="1" applyFont="1" applyFill="1" applyBorder="1" applyAlignment="1" applyProtection="1">
      <alignment vertical="center"/>
    </xf>
    <xf numFmtId="0" fontId="5" fillId="32" borderId="13" xfId="5" applyFont="1" applyFill="1" applyBorder="1" applyAlignment="1" applyProtection="1">
      <alignment horizontal="left" vertical="center" indent="1"/>
    </xf>
    <xf numFmtId="166" fontId="5" fillId="32" borderId="12" xfId="5" applyNumberFormat="1" applyFont="1" applyFill="1" applyBorder="1" applyAlignment="1" applyProtection="1">
      <alignment vertical="center"/>
    </xf>
    <xf numFmtId="165" fontId="4" fillId="17" borderId="1" xfId="2" applyNumberFormat="1" applyFont="1" applyFill="1" applyBorder="1" applyAlignment="1" applyProtection="1"/>
    <xf numFmtId="3" fontId="0" fillId="0" borderId="37" xfId="0" applyNumberFormat="1" applyBorder="1" applyAlignment="1">
      <alignment horizontal="left"/>
    </xf>
    <xf numFmtId="0" fontId="6" fillId="0" borderId="28" xfId="0" applyFont="1" applyFill="1" applyBorder="1" applyAlignment="1"/>
    <xf numFmtId="0" fontId="5" fillId="0" borderId="28" xfId="0" applyFont="1" applyFill="1" applyBorder="1" applyAlignment="1"/>
    <xf numFmtId="165" fontId="5" fillId="0" borderId="28" xfId="2" applyNumberFormat="1" applyFont="1" applyFill="1" applyBorder="1" applyAlignment="1" applyProtection="1"/>
    <xf numFmtId="165" fontId="6" fillId="0" borderId="28" xfId="2" applyNumberFormat="1" applyFont="1" applyFill="1" applyBorder="1" applyAlignment="1" applyProtection="1"/>
    <xf numFmtId="165" fontId="5" fillId="3" borderId="28" xfId="2" applyNumberFormat="1" applyFont="1" applyFill="1" applyBorder="1" applyAlignment="1" applyProtection="1"/>
    <xf numFmtId="165" fontId="6" fillId="3" borderId="28" xfId="2" applyNumberFormat="1" applyFont="1" applyFill="1" applyBorder="1" applyAlignment="1" applyProtection="1"/>
    <xf numFmtId="165" fontId="5" fillId="0" borderId="28" xfId="1" applyNumberFormat="1" applyFont="1" applyFill="1" applyBorder="1" applyAlignment="1" applyProtection="1"/>
    <xf numFmtId="165" fontId="6" fillId="0" borderId="28" xfId="1" applyNumberFormat="1" applyFont="1" applyFill="1" applyBorder="1" applyAlignment="1" applyProtection="1"/>
    <xf numFmtId="165" fontId="28" fillId="0" borderId="28" xfId="1" applyNumberFormat="1" applyFont="1" applyFill="1" applyBorder="1" applyAlignment="1" applyProtection="1"/>
    <xf numFmtId="0" fontId="6" fillId="0" borderId="54" xfId="0" applyFont="1" applyFill="1" applyBorder="1" applyAlignment="1"/>
    <xf numFmtId="0" fontId="5" fillId="0" borderId="54" xfId="0" applyFont="1" applyFill="1" applyBorder="1" applyAlignment="1"/>
    <xf numFmtId="165" fontId="5" fillId="0" borderId="54" xfId="2" applyNumberFormat="1" applyFont="1" applyFill="1" applyBorder="1" applyAlignment="1" applyProtection="1"/>
    <xf numFmtId="165" fontId="6" fillId="0" borderId="54" xfId="2" applyNumberFormat="1" applyFont="1" applyFill="1" applyBorder="1" applyAlignment="1" applyProtection="1"/>
    <xf numFmtId="165" fontId="5" fillId="3" borderId="54" xfId="2" applyNumberFormat="1" applyFont="1" applyFill="1" applyBorder="1" applyAlignment="1" applyProtection="1"/>
    <xf numFmtId="165" fontId="6" fillId="3" borderId="54" xfId="2" applyNumberFormat="1" applyFont="1" applyFill="1" applyBorder="1" applyAlignment="1" applyProtection="1"/>
    <xf numFmtId="165" fontId="5" fillId="0" borderId="54" xfId="1" applyNumberFormat="1" applyFont="1" applyFill="1" applyBorder="1" applyAlignment="1" applyProtection="1"/>
    <xf numFmtId="165" fontId="6" fillId="0" borderId="54" xfId="1" applyNumberFormat="1" applyFont="1" applyFill="1" applyBorder="1" applyAlignment="1" applyProtection="1"/>
    <xf numFmtId="165" fontId="28" fillId="0" borderId="54" xfId="1" applyNumberFormat="1" applyFont="1" applyFill="1" applyBorder="1" applyAlignment="1" applyProtection="1"/>
    <xf numFmtId="0" fontId="15" fillId="0" borderId="54" xfId="0" applyFont="1" applyFill="1" applyBorder="1"/>
    <xf numFmtId="165" fontId="6" fillId="7" borderId="28" xfId="1" applyNumberFormat="1" applyFont="1" applyFill="1" applyBorder="1" applyAlignment="1" applyProtection="1"/>
    <xf numFmtId="165" fontId="28" fillId="7" borderId="28" xfId="1" applyNumberFormat="1" applyFont="1" applyFill="1" applyBorder="1" applyAlignment="1" applyProtection="1"/>
    <xf numFmtId="165" fontId="5" fillId="7" borderId="28" xfId="1" applyNumberFormat="1" applyFont="1" applyFill="1" applyBorder="1" applyAlignment="1" applyProtection="1"/>
    <xf numFmtId="165" fontId="5" fillId="5" borderId="28" xfId="1" applyNumberFormat="1" applyFont="1" applyFill="1" applyBorder="1" applyAlignment="1" applyProtection="1"/>
    <xf numFmtId="165" fontId="39" fillId="7" borderId="28" xfId="1" applyNumberFormat="1" applyFont="1" applyFill="1" applyBorder="1" applyAlignment="1" applyProtection="1"/>
    <xf numFmtId="165" fontId="6" fillId="4" borderId="28" xfId="1" applyNumberFormat="1" applyFont="1" applyFill="1" applyBorder="1" applyAlignment="1" applyProtection="1"/>
    <xf numFmtId="165" fontId="5" fillId="2" borderId="28" xfId="1" applyNumberFormat="1" applyFont="1" applyFill="1" applyBorder="1" applyAlignment="1" applyProtection="1"/>
    <xf numFmtId="165" fontId="6" fillId="8" borderId="28" xfId="1" applyNumberFormat="1" applyFont="1" applyFill="1" applyBorder="1" applyAlignment="1" applyProtection="1"/>
    <xf numFmtId="165" fontId="5" fillId="11" borderId="28" xfId="1" applyNumberFormat="1" applyFont="1" applyFill="1" applyBorder="1" applyAlignment="1" applyProtection="1"/>
    <xf numFmtId="165" fontId="28" fillId="4" borderId="28" xfId="1" applyNumberFormat="1" applyFont="1" applyFill="1" applyBorder="1" applyAlignment="1" applyProtection="1"/>
    <xf numFmtId="165" fontId="5" fillId="11" borderId="46" xfId="1" applyNumberFormat="1" applyFont="1" applyFill="1" applyBorder="1" applyAlignment="1" applyProtection="1"/>
    <xf numFmtId="165" fontId="6" fillId="2" borderId="28" xfId="1" applyNumberFormat="1" applyFont="1" applyFill="1" applyBorder="1" applyAlignment="1" applyProtection="1"/>
    <xf numFmtId="165" fontId="5" fillId="17" borderId="28" xfId="1" applyNumberFormat="1" applyFont="1" applyFill="1" applyBorder="1" applyAlignment="1" applyProtection="1"/>
    <xf numFmtId="165" fontId="8" fillId="3" borderId="54" xfId="2" applyNumberFormat="1" applyFont="1" applyFill="1" applyBorder="1" applyAlignment="1" applyProtection="1"/>
    <xf numFmtId="165" fontId="7" fillId="7" borderId="54" xfId="2" applyNumberFormat="1" applyFont="1" applyFill="1" applyBorder="1" applyAlignment="1" applyProtection="1"/>
    <xf numFmtId="165" fontId="7" fillId="3" borderId="54" xfId="2" applyNumberFormat="1" applyFont="1" applyFill="1" applyBorder="1" applyAlignment="1" applyProtection="1"/>
    <xf numFmtId="165" fontId="8" fillId="7" borderId="54" xfId="2" applyNumberFormat="1" applyFont="1" applyFill="1" applyBorder="1" applyAlignment="1" applyProtection="1"/>
    <xf numFmtId="165" fontId="5" fillId="5" borderId="54" xfId="2" applyNumberFormat="1" applyFont="1" applyFill="1" applyBorder="1" applyAlignment="1" applyProtection="1"/>
    <xf numFmtId="165" fontId="8" fillId="5" borderId="54" xfId="2" applyNumberFormat="1" applyFont="1" applyFill="1" applyBorder="1" applyAlignment="1" applyProtection="1"/>
    <xf numFmtId="165" fontId="8" fillId="2" borderId="54" xfId="2" applyNumberFormat="1" applyFont="1" applyFill="1" applyBorder="1" applyAlignment="1" applyProtection="1"/>
    <xf numFmtId="165" fontId="4" fillId="5" borderId="54" xfId="2" applyNumberFormat="1" applyFont="1" applyFill="1" applyBorder="1" applyAlignment="1" applyProtection="1"/>
    <xf numFmtId="165" fontId="8" fillId="11" borderId="54" xfId="2" applyNumberFormat="1" applyFont="1" applyFill="1" applyBorder="1" applyAlignment="1" applyProtection="1"/>
    <xf numFmtId="165" fontId="43" fillId="3" borderId="54" xfId="2" applyNumberFormat="1" applyFont="1" applyFill="1" applyBorder="1" applyAlignment="1" applyProtection="1"/>
    <xf numFmtId="165" fontId="5" fillId="7" borderId="54" xfId="2" applyNumberFormat="1" applyFont="1" applyFill="1" applyBorder="1" applyAlignment="1" applyProtection="1"/>
    <xf numFmtId="165" fontId="5" fillId="11" borderId="54" xfId="2" applyNumberFormat="1" applyFont="1" applyFill="1" applyBorder="1" applyAlignment="1" applyProtection="1"/>
    <xf numFmtId="0" fontId="26" fillId="0" borderId="54" xfId="0" applyFont="1" applyBorder="1"/>
    <xf numFmtId="165" fontId="8" fillId="17" borderId="54" xfId="2" applyNumberFormat="1" applyFont="1" applyFill="1" applyBorder="1" applyAlignment="1" applyProtection="1"/>
    <xf numFmtId="0" fontId="0" fillId="0" borderId="0" xfId="0" applyBorder="1" applyAlignment="1">
      <alignment horizontal="center"/>
    </xf>
    <xf numFmtId="166" fontId="13" fillId="0" borderId="8" xfId="0" applyNumberFormat="1" applyFont="1" applyFill="1" applyBorder="1" applyAlignment="1" applyProtection="1">
      <alignment horizontal="right" vertical="center" wrapText="1"/>
    </xf>
    <xf numFmtId="166" fontId="13" fillId="0" borderId="4" xfId="0" applyNumberFormat="1" applyFont="1" applyFill="1" applyBorder="1" applyAlignment="1" applyProtection="1">
      <alignment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166" fontId="7" fillId="3" borderId="15" xfId="0" applyNumberFormat="1" applyFont="1" applyFill="1" applyBorder="1" applyAlignment="1">
      <alignment vertical="center" wrapText="1"/>
    </xf>
    <xf numFmtId="0" fontId="20" fillId="7" borderId="46" xfId="0" applyFont="1" applyFill="1" applyBorder="1" applyAlignment="1"/>
    <xf numFmtId="0" fontId="20" fillId="7" borderId="21" xfId="0" applyFont="1" applyFill="1" applyBorder="1" applyAlignment="1"/>
    <xf numFmtId="0" fontId="20" fillId="7" borderId="22" xfId="0" applyFont="1" applyFill="1" applyBorder="1" applyAlignment="1"/>
    <xf numFmtId="166" fontId="8" fillId="7" borderId="22" xfId="0" applyNumberFormat="1" applyFont="1" applyFill="1" applyBorder="1" applyAlignment="1" applyProtection="1">
      <alignment vertical="center" wrapText="1"/>
      <protection locked="0"/>
    </xf>
    <xf numFmtId="166" fontId="8" fillId="7" borderId="28" xfId="0" applyNumberFormat="1" applyFont="1" applyFill="1" applyBorder="1" applyAlignment="1" applyProtection="1">
      <alignment vertical="center" wrapText="1"/>
      <protection locked="0"/>
    </xf>
    <xf numFmtId="166" fontId="14" fillId="0" borderId="28" xfId="0" applyNumberFormat="1" applyFont="1" applyFill="1" applyBorder="1" applyAlignment="1" applyProtection="1">
      <alignment vertical="center" wrapText="1"/>
      <protection locked="0"/>
    </xf>
    <xf numFmtId="166" fontId="8" fillId="5" borderId="58" xfId="0" applyNumberFormat="1" applyFont="1" applyFill="1" applyBorder="1" applyAlignment="1">
      <alignment vertical="center" wrapText="1"/>
    </xf>
    <xf numFmtId="166" fontId="8" fillId="0" borderId="58" xfId="0" applyNumberFormat="1" applyFont="1" applyFill="1" applyBorder="1" applyAlignment="1" applyProtection="1">
      <alignment horizontal="right" vertical="center" wrapText="1"/>
    </xf>
    <xf numFmtId="166" fontId="14" fillId="7" borderId="22" xfId="0" applyNumberFormat="1" applyFont="1" applyFill="1" applyBorder="1" applyAlignment="1" applyProtection="1">
      <alignment vertical="center" wrapText="1"/>
      <protection locked="0"/>
    </xf>
    <xf numFmtId="166" fontId="14" fillId="7" borderId="28" xfId="0" applyNumberFormat="1" applyFont="1" applyFill="1" applyBorder="1" applyAlignment="1" applyProtection="1">
      <alignment vertical="center" wrapText="1"/>
      <protection locked="0"/>
    </xf>
    <xf numFmtId="166" fontId="13" fillId="0" borderId="28" xfId="0" applyNumberFormat="1" applyFont="1" applyFill="1" applyBorder="1" applyAlignment="1" applyProtection="1">
      <alignment vertical="center" wrapText="1"/>
      <protection locked="0"/>
    </xf>
    <xf numFmtId="166" fontId="8" fillId="0" borderId="21" xfId="0" applyNumberFormat="1" applyFont="1" applyFill="1" applyBorder="1" applyAlignment="1" applyProtection="1">
      <alignment horizontal="right" vertical="center" wrapText="1"/>
    </xf>
    <xf numFmtId="0" fontId="20" fillId="7" borderId="54" xfId="0" applyFont="1" applyFill="1" applyBorder="1" applyAlignment="1"/>
    <xf numFmtId="166" fontId="8" fillId="7" borderId="54" xfId="0" applyNumberFormat="1" applyFont="1" applyFill="1" applyBorder="1" applyAlignment="1" applyProtection="1">
      <alignment vertical="center" wrapText="1"/>
      <protection locked="0"/>
    </xf>
    <xf numFmtId="166" fontId="14" fillId="0" borderId="54" xfId="0" applyNumberFormat="1" applyFont="1" applyFill="1" applyBorder="1" applyAlignment="1" applyProtection="1">
      <alignment vertical="center" wrapText="1"/>
      <protection locked="0"/>
    </xf>
    <xf numFmtId="166" fontId="8" fillId="5" borderId="54" xfId="0" applyNumberFormat="1" applyFont="1" applyFill="1" applyBorder="1" applyAlignment="1">
      <alignment vertical="center" wrapText="1"/>
    </xf>
    <xf numFmtId="166" fontId="8" fillId="0" borderId="54" xfId="0" applyNumberFormat="1" applyFont="1" applyFill="1" applyBorder="1" applyAlignment="1" applyProtection="1">
      <alignment horizontal="right" vertical="center" wrapText="1"/>
    </xf>
    <xf numFmtId="166" fontId="14" fillId="7" borderId="54" xfId="0" applyNumberFormat="1" applyFont="1" applyFill="1" applyBorder="1" applyAlignment="1" applyProtection="1">
      <alignment vertical="center" wrapText="1"/>
      <protection locked="0"/>
    </xf>
    <xf numFmtId="166" fontId="13" fillId="0" borderId="54" xfId="0" applyNumberFormat="1" applyFont="1" applyFill="1" applyBorder="1" applyAlignment="1" applyProtection="1">
      <alignment vertical="center" wrapText="1"/>
      <protection locked="0"/>
    </xf>
    <xf numFmtId="0" fontId="0" fillId="0" borderId="54" xfId="0" applyBorder="1"/>
    <xf numFmtId="0" fontId="2" fillId="0" borderId="1" xfId="0" applyFont="1" applyFill="1" applyBorder="1"/>
    <xf numFmtId="0" fontId="0" fillId="30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35" borderId="1" xfId="0" applyFill="1" applyBorder="1"/>
    <xf numFmtId="0" fontId="36" fillId="3" borderId="1" xfId="0" applyFont="1" applyFill="1" applyBorder="1" applyAlignment="1">
      <alignment wrapText="1"/>
    </xf>
    <xf numFmtId="167" fontId="5" fillId="7" borderId="1" xfId="2" applyNumberFormat="1" applyFont="1" applyFill="1" applyBorder="1" applyAlignment="1" applyProtection="1">
      <alignment horizontal="center"/>
    </xf>
    <xf numFmtId="0" fontId="5" fillId="3" borderId="4" xfId="0" applyFont="1" applyFill="1" applyBorder="1" applyAlignment="1">
      <alignment wrapText="1"/>
    </xf>
    <xf numFmtId="0" fontId="4" fillId="2" borderId="1" xfId="0" applyFont="1" applyFill="1" applyBorder="1" applyAlignment="1"/>
    <xf numFmtId="3" fontId="0" fillId="0" borderId="37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165" fontId="8" fillId="3" borderId="28" xfId="2" applyNumberFormat="1" applyFont="1" applyFill="1" applyBorder="1" applyAlignment="1" applyProtection="1"/>
    <xf numFmtId="165" fontId="7" fillId="7" borderId="28" xfId="2" applyNumberFormat="1" applyFont="1" applyFill="1" applyBorder="1" applyAlignment="1" applyProtection="1"/>
    <xf numFmtId="165" fontId="7" fillId="3" borderId="28" xfId="2" applyNumberFormat="1" applyFont="1" applyFill="1" applyBorder="1" applyAlignment="1" applyProtection="1"/>
    <xf numFmtId="165" fontId="8" fillId="7" borderId="28" xfId="2" applyNumberFormat="1" applyFont="1" applyFill="1" applyBorder="1" applyAlignment="1" applyProtection="1"/>
    <xf numFmtId="165" fontId="5" fillId="5" borderId="28" xfId="2" applyNumberFormat="1" applyFont="1" applyFill="1" applyBorder="1" applyAlignment="1" applyProtection="1"/>
    <xf numFmtId="165" fontId="8" fillId="5" borderId="28" xfId="2" applyNumberFormat="1" applyFont="1" applyFill="1" applyBorder="1" applyAlignment="1" applyProtection="1"/>
    <xf numFmtId="165" fontId="8" fillId="2" borderId="28" xfId="2" applyNumberFormat="1" applyFont="1" applyFill="1" applyBorder="1" applyAlignment="1" applyProtection="1"/>
    <xf numFmtId="165" fontId="4" fillId="5" borderId="28" xfId="2" applyNumberFormat="1" applyFont="1" applyFill="1" applyBorder="1" applyAlignment="1" applyProtection="1"/>
    <xf numFmtId="165" fontId="8" fillId="11" borderId="28" xfId="2" applyNumberFormat="1" applyFont="1" applyFill="1" applyBorder="1" applyAlignment="1" applyProtection="1"/>
    <xf numFmtId="165" fontId="43" fillId="3" borderId="28" xfId="2" applyNumberFormat="1" applyFont="1" applyFill="1" applyBorder="1" applyAlignment="1" applyProtection="1"/>
    <xf numFmtId="165" fontId="8" fillId="11" borderId="46" xfId="2" applyNumberFormat="1" applyFont="1" applyFill="1" applyBorder="1" applyAlignment="1" applyProtection="1"/>
    <xf numFmtId="165" fontId="5" fillId="7" borderId="28" xfId="2" applyNumberFormat="1" applyFont="1" applyFill="1" applyBorder="1" applyAlignment="1" applyProtection="1"/>
    <xf numFmtId="165" fontId="5" fillId="11" borderId="28" xfId="2" applyNumberFormat="1" applyFont="1" applyFill="1" applyBorder="1" applyAlignment="1" applyProtection="1"/>
    <xf numFmtId="165" fontId="8" fillId="17" borderId="28" xfId="2" applyNumberFormat="1" applyFont="1" applyFill="1" applyBorder="1" applyAlignment="1" applyProtection="1"/>
    <xf numFmtId="0" fontId="4" fillId="30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5" fontId="4" fillId="36" borderId="1" xfId="1" applyNumberFormat="1" applyFont="1" applyFill="1" applyBorder="1" applyAlignment="1" applyProtection="1"/>
    <xf numFmtId="165" fontId="4" fillId="37" borderId="1" xfId="1" applyNumberFormat="1" applyFont="1" applyFill="1" applyBorder="1" applyAlignment="1" applyProtection="1"/>
    <xf numFmtId="165" fontId="13" fillId="38" borderId="1" xfId="1" applyNumberFormat="1" applyFont="1" applyFill="1" applyBorder="1" applyAlignment="1" applyProtection="1"/>
    <xf numFmtId="165" fontId="5" fillId="39" borderId="1" xfId="1" applyNumberFormat="1" applyFont="1" applyFill="1" applyBorder="1" applyAlignment="1" applyProtection="1"/>
    <xf numFmtId="0" fontId="0" fillId="40" borderId="1" xfId="0" applyFill="1" applyBorder="1"/>
    <xf numFmtId="165" fontId="5" fillId="41" borderId="1" xfId="1" applyNumberFormat="1" applyFont="1" applyFill="1" applyBorder="1" applyAlignment="1" applyProtection="1"/>
    <xf numFmtId="165" fontId="13" fillId="41" borderId="1" xfId="1" applyNumberFormat="1" applyFont="1" applyFill="1" applyBorder="1" applyAlignment="1" applyProtection="1"/>
    <xf numFmtId="165" fontId="13" fillId="42" borderId="1" xfId="1" applyNumberFormat="1" applyFont="1" applyFill="1" applyBorder="1" applyAlignment="1" applyProtection="1"/>
    <xf numFmtId="0" fontId="14" fillId="33" borderId="1" xfId="0" applyFont="1" applyFill="1" applyBorder="1" applyAlignment="1">
      <alignment horizontal="center"/>
    </xf>
    <xf numFmtId="0" fontId="5" fillId="34" borderId="1" xfId="0" applyFont="1" applyFill="1" applyBorder="1" applyAlignment="1">
      <alignment horizontal="center"/>
    </xf>
    <xf numFmtId="165" fontId="0" fillId="35" borderId="1" xfId="0" applyNumberFormat="1" applyFill="1" applyBorder="1"/>
    <xf numFmtId="165" fontId="0" fillId="40" borderId="1" xfId="0" applyNumberFormat="1" applyFill="1" applyBorder="1"/>
    <xf numFmtId="166" fontId="5" fillId="7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/>
    </xf>
    <xf numFmtId="0" fontId="0" fillId="0" borderId="0" xfId="0" applyFont="1"/>
    <xf numFmtId="165" fontId="14" fillId="2" borderId="1" xfId="1" applyNumberFormat="1" applyFont="1" applyFill="1" applyBorder="1" applyAlignment="1" applyProtection="1"/>
    <xf numFmtId="165" fontId="14" fillId="38" borderId="1" xfId="1" applyNumberFormat="1" applyFont="1" applyFill="1" applyBorder="1" applyAlignment="1" applyProtection="1"/>
    <xf numFmtId="0" fontId="46" fillId="33" borderId="1" xfId="0" applyFont="1" applyFill="1" applyBorder="1"/>
    <xf numFmtId="0" fontId="46" fillId="34" borderId="1" xfId="0" applyFont="1" applyFill="1" applyBorder="1"/>
    <xf numFmtId="0" fontId="46" fillId="35" borderId="1" xfId="0" applyFont="1" applyFill="1" applyBorder="1"/>
    <xf numFmtId="0" fontId="56" fillId="0" borderId="1" xfId="0" applyFont="1" applyFill="1" applyBorder="1"/>
    <xf numFmtId="0" fontId="46" fillId="30" borderId="1" xfId="0" applyFont="1" applyFill="1" applyBorder="1"/>
    <xf numFmtId="0" fontId="46" fillId="40" borderId="1" xfId="0" applyFont="1" applyFill="1" applyBorder="1"/>
    <xf numFmtId="0" fontId="46" fillId="0" borderId="1" xfId="0" applyFont="1" applyBorder="1"/>
    <xf numFmtId="165" fontId="6" fillId="41" borderId="1" xfId="1" applyNumberFormat="1" applyFont="1" applyFill="1" applyBorder="1" applyAlignment="1" applyProtection="1"/>
    <xf numFmtId="165" fontId="6" fillId="39" borderId="1" xfId="1" applyNumberFormat="1" applyFont="1" applyFill="1" applyBorder="1" applyAlignment="1" applyProtection="1"/>
    <xf numFmtId="0" fontId="4" fillId="2" borderId="1" xfId="0" applyFont="1" applyFill="1" applyBorder="1" applyAlignment="1">
      <alignment horizontal="center"/>
    </xf>
    <xf numFmtId="165" fontId="12" fillId="0" borderId="54" xfId="2" applyNumberFormat="1" applyFont="1" applyFill="1" applyBorder="1" applyAlignment="1" applyProtection="1"/>
    <xf numFmtId="165" fontId="12" fillId="0" borderId="54" xfId="1" applyNumberFormat="1" applyFont="1" applyFill="1" applyBorder="1" applyAlignment="1" applyProtection="1"/>
    <xf numFmtId="165" fontId="46" fillId="40" borderId="1" xfId="0" applyNumberFormat="1" applyFont="1" applyFill="1" applyBorder="1"/>
    <xf numFmtId="0" fontId="57" fillId="0" borderId="0" xfId="0" applyFont="1"/>
    <xf numFmtId="165" fontId="18" fillId="5" borderId="1" xfId="1" applyNumberFormat="1" applyFont="1" applyFill="1" applyBorder="1" applyAlignment="1" applyProtection="1"/>
    <xf numFmtId="166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wrapText="1"/>
    </xf>
    <xf numFmtId="0" fontId="6" fillId="0" borderId="5" xfId="0" applyFont="1" applyFill="1" applyBorder="1"/>
    <xf numFmtId="165" fontId="51" fillId="0" borderId="1" xfId="1" applyNumberFormat="1" applyFont="1" applyFill="1" applyBorder="1" applyAlignment="1" applyProtection="1">
      <alignment horizontal="right"/>
    </xf>
    <xf numFmtId="165" fontId="51" fillId="0" borderId="1" xfId="1" applyNumberFormat="1" applyFont="1" applyFill="1" applyBorder="1" applyAlignment="1" applyProtection="1">
      <alignment horizontal="right" wrapText="1" indent="2"/>
    </xf>
    <xf numFmtId="165" fontId="51" fillId="0" borderId="1" xfId="1" applyNumberFormat="1" applyFont="1" applyFill="1" applyBorder="1" applyAlignment="1" applyProtection="1">
      <alignment horizontal="right" wrapText="1" indent="3"/>
    </xf>
    <xf numFmtId="165" fontId="1" fillId="0" borderId="1" xfId="1" applyNumberFormat="1" applyFill="1" applyBorder="1" applyAlignment="1" applyProtection="1">
      <alignment horizontal="right" wrapText="1"/>
    </xf>
    <xf numFmtId="165" fontId="1" fillId="0" borderId="1" xfId="1" applyNumberFormat="1" applyFill="1" applyBorder="1" applyAlignment="1" applyProtection="1">
      <alignment vertical="center" wrapText="1"/>
    </xf>
    <xf numFmtId="165" fontId="1" fillId="0" borderId="1" xfId="1" applyNumberFormat="1" applyFill="1" applyBorder="1" applyAlignment="1" applyProtection="1"/>
    <xf numFmtId="165" fontId="25" fillId="0" borderId="1" xfId="1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>
      <alignment horizontal="right"/>
    </xf>
    <xf numFmtId="165" fontId="6" fillId="0" borderId="1" xfId="1" applyNumberFormat="1" applyFont="1" applyFill="1" applyBorder="1" applyAlignment="1" applyProtection="1">
      <alignment horizontal="right"/>
    </xf>
    <xf numFmtId="165" fontId="5" fillId="0" borderId="1" xfId="1" applyNumberFormat="1" applyFont="1" applyFill="1" applyBorder="1" applyAlignment="1" applyProtection="1">
      <alignment horizontal="right" wrapText="1" indent="2"/>
    </xf>
    <xf numFmtId="165" fontId="5" fillId="0" borderId="1" xfId="1" applyNumberFormat="1" applyFont="1" applyFill="1" applyBorder="1" applyAlignment="1" applyProtection="1">
      <alignment horizontal="right" vertical="center" wrapText="1" indent="2"/>
    </xf>
    <xf numFmtId="165" fontId="6" fillId="0" borderId="1" xfId="1" applyNumberFormat="1" applyFont="1" applyFill="1" applyBorder="1" applyAlignment="1" applyProtection="1">
      <alignment horizontal="right" wrapText="1" indent="2"/>
    </xf>
    <xf numFmtId="165" fontId="5" fillId="3" borderId="1" xfId="1" applyNumberFormat="1" applyFont="1" applyFill="1" applyBorder="1" applyAlignment="1" applyProtection="1">
      <alignment vertical="center"/>
    </xf>
    <xf numFmtId="0" fontId="25" fillId="0" borderId="1" xfId="0" applyFont="1" applyFill="1" applyBorder="1" applyAlignment="1">
      <alignment wrapText="1"/>
    </xf>
    <xf numFmtId="0" fontId="25" fillId="0" borderId="1" xfId="0" applyFont="1" applyBorder="1"/>
    <xf numFmtId="167" fontId="5" fillId="7" borderId="1" xfId="2" applyNumberFormat="1" applyFont="1" applyFill="1" applyBorder="1" applyAlignment="1" applyProtection="1">
      <alignment horizontal="center"/>
    </xf>
    <xf numFmtId="0" fontId="5" fillId="7" borderId="46" xfId="0" applyFont="1" applyFill="1" applyBorder="1" applyAlignment="1"/>
    <xf numFmtId="0" fontId="19" fillId="6" borderId="5" xfId="0" applyFont="1" applyFill="1" applyBorder="1" applyAlignment="1"/>
    <xf numFmtId="0" fontId="5" fillId="7" borderId="21" xfId="0" applyFont="1" applyFill="1" applyBorder="1" applyAlignment="1">
      <alignment horizontal="center"/>
    </xf>
    <xf numFmtId="0" fontId="6" fillId="6" borderId="5" xfId="0" applyFont="1" applyFill="1" applyBorder="1" applyAlignment="1"/>
    <xf numFmtId="0" fontId="5" fillId="7" borderId="22" xfId="0" applyFont="1" applyFill="1" applyBorder="1" applyAlignment="1"/>
    <xf numFmtId="165" fontId="6" fillId="7" borderId="54" xfId="2" applyNumberFormat="1" applyFont="1" applyFill="1" applyBorder="1" applyAlignment="1" applyProtection="1"/>
    <xf numFmtId="0" fontId="5" fillId="5" borderId="4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4" xfId="0" applyFont="1" applyFill="1" applyBorder="1"/>
    <xf numFmtId="165" fontId="6" fillId="2" borderId="1" xfId="2" applyNumberFormat="1" applyFont="1" applyFill="1" applyBorder="1" applyAlignment="1" applyProtection="1"/>
    <xf numFmtId="165" fontId="5" fillId="2" borderId="54" xfId="2" applyNumberFormat="1" applyFont="1" applyFill="1" applyBorder="1" applyAlignment="1" applyProtection="1"/>
    <xf numFmtId="16" fontId="5" fillId="5" borderId="1" xfId="0" applyNumberFormat="1" applyFont="1" applyFill="1" applyBorder="1"/>
    <xf numFmtId="0" fontId="5" fillId="11" borderId="1" xfId="0" applyFont="1" applyFill="1" applyBorder="1"/>
    <xf numFmtId="0" fontId="5" fillId="11" borderId="4" xfId="0" applyFont="1" applyFill="1" applyBorder="1"/>
    <xf numFmtId="165" fontId="28" fillId="3" borderId="1" xfId="2" applyNumberFormat="1" applyFont="1" applyFill="1" applyBorder="1" applyAlignment="1" applyProtection="1"/>
    <xf numFmtId="165" fontId="19" fillId="3" borderId="1" xfId="2" applyNumberFormat="1" applyFont="1" applyFill="1" applyBorder="1" applyAlignment="1" applyProtection="1"/>
    <xf numFmtId="165" fontId="28" fillId="3" borderId="54" xfId="2" applyNumberFormat="1" applyFont="1" applyFill="1" applyBorder="1" applyAlignment="1" applyProtection="1"/>
    <xf numFmtId="0" fontId="6" fillId="11" borderId="2" xfId="0" applyFont="1" applyFill="1" applyBorder="1"/>
    <xf numFmtId="0" fontId="5" fillId="11" borderId="20" xfId="0" applyFont="1" applyFill="1" applyBorder="1"/>
    <xf numFmtId="0" fontId="6" fillId="3" borderId="0" xfId="0" applyFont="1" applyFill="1" applyBorder="1"/>
    <xf numFmtId="0" fontId="5" fillId="3" borderId="0" xfId="0" applyFont="1" applyFill="1" applyBorder="1"/>
    <xf numFmtId="165" fontId="5" fillId="5" borderId="54" xfId="2" applyNumberFormat="1" applyFont="1" applyFill="1" applyBorder="1" applyAlignment="1" applyProtection="1">
      <alignment horizontal="center"/>
    </xf>
    <xf numFmtId="0" fontId="6" fillId="11" borderId="1" xfId="0" applyFont="1" applyFill="1" applyBorder="1"/>
    <xf numFmtId="0" fontId="58" fillId="0" borderId="0" xfId="0" applyFont="1"/>
    <xf numFmtId="0" fontId="15" fillId="0" borderId="54" xfId="0" applyFont="1" applyBorder="1"/>
    <xf numFmtId="0" fontId="6" fillId="17" borderId="1" xfId="0" applyFont="1" applyFill="1" applyBorder="1"/>
    <xf numFmtId="0" fontId="5" fillId="17" borderId="4" xfId="0" applyFont="1" applyFill="1" applyBorder="1"/>
    <xf numFmtId="165" fontId="5" fillId="17" borderId="54" xfId="2" applyNumberFormat="1" applyFont="1" applyFill="1" applyBorder="1" applyAlignment="1" applyProtection="1"/>
    <xf numFmtId="0" fontId="19" fillId="6" borderId="2" xfId="0" applyFont="1" applyFill="1" applyBorder="1" applyAlignment="1">
      <alignment horizontal="center"/>
    </xf>
    <xf numFmtId="0" fontId="5" fillId="7" borderId="2" xfId="0" applyFont="1" applyFill="1" applyBorder="1" applyAlignment="1"/>
    <xf numFmtId="0" fontId="6" fillId="7" borderId="46" xfId="0" applyFont="1" applyFill="1" applyBorder="1" applyAlignment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 applyAlignment="1"/>
    <xf numFmtId="165" fontId="39" fillId="7" borderId="1" xfId="2" applyNumberFormat="1" applyFont="1" applyFill="1" applyBorder="1" applyAlignment="1" applyProtection="1"/>
    <xf numFmtId="165" fontId="6" fillId="4" borderId="1" xfId="2" applyNumberFormat="1" applyFont="1" applyFill="1" applyBorder="1" applyAlignment="1" applyProtection="1"/>
    <xf numFmtId="165" fontId="6" fillId="8" borderId="1" xfId="2" applyNumberFormat="1" applyFont="1" applyFill="1" applyBorder="1" applyAlignment="1" applyProtection="1"/>
    <xf numFmtId="165" fontId="28" fillId="4" borderId="1" xfId="2" applyNumberFormat="1" applyFont="1" applyFill="1" applyBorder="1" applyAlignment="1" applyProtection="1"/>
    <xf numFmtId="165" fontId="28" fillId="3" borderId="28" xfId="2" applyNumberFormat="1" applyFont="1" applyFill="1" applyBorder="1" applyAlignment="1" applyProtection="1"/>
    <xf numFmtId="165" fontId="5" fillId="17" borderId="1" xfId="2" applyNumberFormat="1" applyFont="1" applyFill="1" applyBorder="1" applyAlignment="1" applyProtection="1"/>
    <xf numFmtId="165" fontId="5" fillId="17" borderId="28" xfId="2" applyNumberFormat="1" applyFont="1" applyFill="1" applyBorder="1" applyAlignment="1" applyProtection="1"/>
    <xf numFmtId="0" fontId="59" fillId="46" borderId="52" xfId="0" applyFont="1" applyFill="1" applyBorder="1" applyAlignment="1">
      <alignment horizontal="center" vertical="top" wrapText="1"/>
    </xf>
    <xf numFmtId="0" fontId="60" fillId="0" borderId="52" xfId="0" applyFont="1" applyBorder="1" applyAlignment="1">
      <alignment horizontal="center" vertical="top" wrapText="1"/>
    </xf>
    <xf numFmtId="0" fontId="60" fillId="0" borderId="52" xfId="0" applyFont="1" applyBorder="1" applyAlignment="1">
      <alignment horizontal="left" vertical="top" wrapText="1"/>
    </xf>
    <xf numFmtId="0" fontId="61" fillId="0" borderId="52" xfId="0" applyFont="1" applyBorder="1" applyAlignment="1">
      <alignment horizontal="center" vertical="top" wrapText="1"/>
    </xf>
    <xf numFmtId="0" fontId="61" fillId="0" borderId="52" xfId="0" applyFont="1" applyBorder="1" applyAlignment="1">
      <alignment horizontal="left" vertical="top" wrapText="1"/>
    </xf>
    <xf numFmtId="3" fontId="57" fillId="0" borderId="52" xfId="0" applyNumberFormat="1" applyFont="1" applyBorder="1" applyAlignment="1">
      <alignment horizontal="right" vertical="top" wrapText="1"/>
    </xf>
    <xf numFmtId="3" fontId="45" fillId="0" borderId="52" xfId="0" applyNumberFormat="1" applyFont="1" applyBorder="1" applyAlignment="1">
      <alignment horizontal="right" vertical="top" wrapText="1"/>
    </xf>
    <xf numFmtId="0" fontId="0" fillId="0" borderId="4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166" fontId="5" fillId="7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/>
    </xf>
    <xf numFmtId="166" fontId="4" fillId="7" borderId="4" xfId="0" applyNumberFormat="1" applyFont="1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 wrapText="1"/>
    </xf>
    <xf numFmtId="166" fontId="21" fillId="7" borderId="1" xfId="0" applyNumberFormat="1" applyFont="1" applyFill="1" applyBorder="1" applyAlignment="1">
      <alignment horizontal="center" vertical="center" wrapText="1"/>
    </xf>
    <xf numFmtId="166" fontId="4" fillId="7" borderId="51" xfId="0" applyNumberFormat="1" applyFont="1" applyFill="1" applyBorder="1" applyAlignment="1">
      <alignment horizontal="center" vertical="center" wrapText="1"/>
    </xf>
    <xf numFmtId="0" fontId="46" fillId="44" borderId="44" xfId="0" applyFont="1" applyFill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0" fillId="0" borderId="44" xfId="0" applyBorder="1" applyAlignment="1"/>
    <xf numFmtId="0" fontId="46" fillId="0" borderId="1" xfId="0" applyFont="1" applyBorder="1" applyAlignment="1">
      <alignment horizontal="center"/>
    </xf>
    <xf numFmtId="0" fontId="10" fillId="14" borderId="1" xfId="0" applyFont="1" applyFill="1" applyBorder="1" applyAlignment="1">
      <alignment horizontal="center" textRotation="45"/>
    </xf>
    <xf numFmtId="0" fontId="22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6" fillId="43" borderId="44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13" borderId="1" xfId="0" applyNumberFormat="1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45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textRotation="45"/>
    </xf>
    <xf numFmtId="166" fontId="25" fillId="6" borderId="1" xfId="0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 applyProtection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</xf>
    <xf numFmtId="166" fontId="8" fillId="7" borderId="1" xfId="0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4" borderId="1" xfId="4" applyFont="1" applyFill="1" applyBorder="1" applyAlignment="1">
      <alignment horizontal="center" textRotation="45"/>
    </xf>
    <xf numFmtId="0" fontId="4" fillId="7" borderId="1" xfId="4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textRotation="255"/>
    </xf>
    <xf numFmtId="167" fontId="5" fillId="0" borderId="1" xfId="2" applyNumberFormat="1" applyFont="1" applyFill="1" applyBorder="1" applyAlignment="1" applyProtection="1">
      <alignment horizontal="center"/>
    </xf>
    <xf numFmtId="165" fontId="6" fillId="0" borderId="1" xfId="1" applyNumberFormat="1" applyFont="1" applyFill="1" applyBorder="1" applyAlignment="1" applyProtection="1">
      <alignment horizontal="left"/>
    </xf>
    <xf numFmtId="165" fontId="5" fillId="0" borderId="1" xfId="1" applyNumberFormat="1" applyFont="1" applyFill="1" applyBorder="1" applyAlignment="1" applyProtection="1">
      <alignment horizontal="center"/>
    </xf>
    <xf numFmtId="165" fontId="5" fillId="14" borderId="1" xfId="1" applyNumberFormat="1" applyFont="1" applyFill="1" applyBorder="1" applyAlignment="1" applyProtection="1">
      <alignment horizontal="center"/>
    </xf>
    <xf numFmtId="165" fontId="5" fillId="24" borderId="1" xfId="1" applyNumberFormat="1" applyFont="1" applyFill="1" applyBorder="1" applyAlignment="1" applyProtection="1">
      <alignment horizontal="center" wrapText="1"/>
    </xf>
    <xf numFmtId="165" fontId="5" fillId="24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3" xfId="1" applyNumberFormat="1" applyFont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center" wrapText="1"/>
    </xf>
    <xf numFmtId="0" fontId="5" fillId="14" borderId="1" xfId="0" applyFont="1" applyFill="1" applyBorder="1" applyAlignment="1">
      <alignment horizontal="center" textRotation="255"/>
    </xf>
    <xf numFmtId="167" fontId="5" fillId="7" borderId="1" xfId="2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>
      <alignment horizontal="center"/>
    </xf>
    <xf numFmtId="0" fontId="6" fillId="7" borderId="55" xfId="0" applyFont="1" applyFill="1" applyBorder="1" applyAlignment="1">
      <alignment vertical="center"/>
    </xf>
    <xf numFmtId="0" fontId="58" fillId="0" borderId="56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165" fontId="5" fillId="5" borderId="28" xfId="1" applyNumberFormat="1" applyFont="1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4" xfId="0" applyNumberFormat="1" applyFont="1" applyFill="1" applyBorder="1" applyAlignment="1" applyProtection="1">
      <alignment horizontal="center" vertical="center" wrapText="1"/>
    </xf>
    <xf numFmtId="0" fontId="12" fillId="0" borderId="27" xfId="5" applyFont="1" applyFill="1" applyBorder="1" applyAlignment="1" applyProtection="1">
      <alignment horizontal="left" vertical="center" indent="1"/>
    </xf>
    <xf numFmtId="0" fontId="4" fillId="0" borderId="1" xfId="0" applyFont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6" fillId="0" borderId="31" xfId="3" applyFont="1" applyFill="1" applyBorder="1" applyAlignment="1">
      <alignment horizontal="center"/>
    </xf>
    <xf numFmtId="0" fontId="46" fillId="0" borderId="31" xfId="3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7" fillId="7" borderId="46" xfId="0" applyFont="1" applyFill="1" applyBorder="1" applyAlignment="1"/>
    <xf numFmtId="0" fontId="0" fillId="0" borderId="21" xfId="0" applyBorder="1" applyAlignment="1"/>
    <xf numFmtId="0" fontId="0" fillId="0" borderId="22" xfId="0" applyBorder="1" applyAlignment="1"/>
    <xf numFmtId="0" fontId="7" fillId="7" borderId="55" xfId="0" applyFont="1" applyFill="1" applyBorder="1" applyAlignment="1"/>
    <xf numFmtId="0" fontId="0" fillId="0" borderId="56" xfId="0" applyBorder="1" applyAlignment="1"/>
    <xf numFmtId="0" fontId="0" fillId="0" borderId="57" xfId="0" applyBorder="1" applyAlignment="1"/>
    <xf numFmtId="0" fontId="13" fillId="14" borderId="1" xfId="0" applyFont="1" applyFill="1" applyBorder="1" applyAlignment="1">
      <alignment horizontal="center" textRotation="255"/>
    </xf>
    <xf numFmtId="167" fontId="4" fillId="7" borderId="1" xfId="2" applyNumberFormat="1" applyFont="1" applyFill="1" applyBorder="1" applyAlignment="1" applyProtection="1">
      <alignment horizontal="center"/>
    </xf>
    <xf numFmtId="0" fontId="59" fillId="46" borderId="52" xfId="0" applyFont="1" applyFill="1" applyBorder="1" applyAlignment="1">
      <alignment horizontal="center" vertical="top" wrapText="1"/>
    </xf>
    <xf numFmtId="0" fontId="0" fillId="0" borderId="52" xfId="0" applyBorder="1"/>
  </cellXfs>
  <cellStyles count="6">
    <cellStyle name="Ezres" xfId="1" builtinId="3"/>
    <cellStyle name="Ezres 2" xfId="2"/>
    <cellStyle name="Normál" xfId="0" builtinId="0"/>
    <cellStyle name="Normál 2" xfId="3"/>
    <cellStyle name="Normál_Pénzátad.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948A54"/>
      <rgbColor rgb="009999FF"/>
      <rgbColor rgb="00993366"/>
      <rgbColor rgb="00FFFFCC"/>
      <rgbColor rgb="00EBF1DE"/>
      <rgbColor rgb="00660066"/>
      <rgbColor rgb="00FF6666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DDD9C3"/>
      <rgbColor rgb="00D7E4BD"/>
      <rgbColor rgb="00E3E3E3"/>
      <rgbColor rgb="00FCD5B5"/>
      <rgbColor rgb="003366FF"/>
      <rgbColor rgb="0033CCCC"/>
      <rgbColor rgb="0092D050"/>
      <rgbColor rgb="00FFCC00"/>
      <rgbColor rgb="00FFC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P32"/>
  <sheetViews>
    <sheetView view="pageBreakPreview" zoomScale="60" zoomScaleNormal="60" workbookViewId="0">
      <selection activeCell="H29" sqref="H29"/>
    </sheetView>
  </sheetViews>
  <sheetFormatPr defaultColWidth="8.5546875" defaultRowHeight="13.2"/>
  <cols>
    <col min="2" max="2" width="58.33203125" customWidth="1"/>
    <col min="3" max="5" width="0" hidden="1" customWidth="1"/>
    <col min="6" max="8" width="34.5546875" customWidth="1"/>
    <col min="10" max="10" width="49.77734375" customWidth="1"/>
    <col min="11" max="13" width="0" hidden="1" customWidth="1"/>
    <col min="14" max="16" width="34.5546875" customWidth="1"/>
  </cols>
  <sheetData>
    <row r="1" spans="1:16">
      <c r="A1" s="868"/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712"/>
      <c r="P1" s="712"/>
    </row>
    <row r="2" spans="1:16" ht="24.9" customHeight="1">
      <c r="A2" s="869"/>
      <c r="B2" s="870" t="s">
        <v>0</v>
      </c>
      <c r="C2" s="871" t="s">
        <v>1</v>
      </c>
      <c r="D2" s="871"/>
      <c r="E2" s="871"/>
      <c r="F2" s="2" t="s">
        <v>592</v>
      </c>
      <c r="G2" s="2" t="s">
        <v>640</v>
      </c>
      <c r="H2" s="2" t="s">
        <v>650</v>
      </c>
      <c r="I2" s="872"/>
      <c r="J2" s="870" t="s">
        <v>3</v>
      </c>
      <c r="K2" s="874" t="s">
        <v>1</v>
      </c>
      <c r="L2" s="874"/>
      <c r="M2" s="874"/>
      <c r="N2" s="2" t="s">
        <v>592</v>
      </c>
      <c r="O2" s="2" t="s">
        <v>640</v>
      </c>
      <c r="P2" s="2" t="s">
        <v>640</v>
      </c>
    </row>
    <row r="3" spans="1:16" ht="24.9" customHeight="1">
      <c r="A3" s="869"/>
      <c r="B3" s="870"/>
      <c r="C3" s="3" t="s">
        <v>4</v>
      </c>
      <c r="D3" s="3" t="s">
        <v>5</v>
      </c>
      <c r="E3" s="3" t="s">
        <v>6</v>
      </c>
      <c r="F3" s="4" t="s">
        <v>7</v>
      </c>
      <c r="G3" s="4" t="s">
        <v>633</v>
      </c>
      <c r="H3" s="4" t="s">
        <v>633</v>
      </c>
      <c r="I3" s="873"/>
      <c r="J3" s="870"/>
      <c r="K3" s="3" t="s">
        <v>4</v>
      </c>
      <c r="L3" s="3" t="s">
        <v>8</v>
      </c>
      <c r="M3" s="3" t="s">
        <v>6</v>
      </c>
      <c r="N3" s="4" t="s">
        <v>7</v>
      </c>
      <c r="O3" s="4" t="s">
        <v>633</v>
      </c>
      <c r="P3" s="4" t="s">
        <v>633</v>
      </c>
    </row>
    <row r="4" spans="1:16" ht="24.9" customHeight="1">
      <c r="A4" s="5" t="s">
        <v>9</v>
      </c>
      <c r="B4" s="6" t="s">
        <v>10</v>
      </c>
      <c r="C4" s="7">
        <f>SUM('Bevétel össz.'!C10)</f>
        <v>0</v>
      </c>
      <c r="D4" s="7">
        <f>SUM('Bevétel össz.'!D10)</f>
        <v>0</v>
      </c>
      <c r="E4" s="7">
        <f>SUM('Bevétel össz.'!E10)</f>
        <v>0</v>
      </c>
      <c r="F4" s="8">
        <f>'Bevétel össz.'!F10</f>
        <v>209740192</v>
      </c>
      <c r="G4" s="8">
        <f>'Műk-felh.mérleg'!H4</f>
        <v>211660200</v>
      </c>
      <c r="H4" s="8">
        <f>'Műk-felh.mérleg'!I4</f>
        <v>222721762</v>
      </c>
      <c r="I4" s="9" t="s">
        <v>11</v>
      </c>
      <c r="J4" s="10" t="s">
        <v>12</v>
      </c>
      <c r="K4" s="11">
        <f>SUM('Kiadás ktgvszervenként'!T6)</f>
        <v>0</v>
      </c>
      <c r="L4" s="11">
        <f>SUM('Kiadás ktgvszervenként'!U6)</f>
        <v>0</v>
      </c>
      <c r="M4" s="11">
        <f>SUM('Kiadás ktgvszervenként'!V6)</f>
        <v>0</v>
      </c>
      <c r="N4" s="12">
        <f>SUM('Kiadás ktgvszervenként'!X6)</f>
        <v>250161134</v>
      </c>
      <c r="O4" s="12">
        <f>'Műk-felh.mérleg'!Q4</f>
        <v>255192940</v>
      </c>
      <c r="P4" s="12">
        <f>'Műk-felh.mérleg'!R4</f>
        <v>270263612</v>
      </c>
    </row>
    <row r="5" spans="1:16" ht="24.9" customHeight="1">
      <c r="A5" s="5" t="s">
        <v>13</v>
      </c>
      <c r="B5" s="6" t="s">
        <v>14</v>
      </c>
      <c r="C5" s="13">
        <f>SUM('Bevétel össz.'!C15)</f>
        <v>0</v>
      </c>
      <c r="D5" s="13">
        <f>SUM('Bevétel össz.'!D15)</f>
        <v>0</v>
      </c>
      <c r="E5" s="13">
        <f>SUM('Bevétel össz.'!E15)</f>
        <v>0</v>
      </c>
      <c r="F5" s="8">
        <f>'Bevétel össz.'!F15</f>
        <v>44775242</v>
      </c>
      <c r="G5" s="8">
        <f>'Műk-felh.mérleg'!H5</f>
        <v>47507100</v>
      </c>
      <c r="H5" s="8">
        <f>'Műk-felh.mérleg'!I5</f>
        <v>51138397</v>
      </c>
      <c r="I5" s="9" t="s">
        <v>15</v>
      </c>
      <c r="J5" s="10" t="s">
        <v>16</v>
      </c>
      <c r="K5" s="11" t="e">
        <f>SUM('Kiadás ktgvszervenként'!T7)</f>
        <v>#N/A</v>
      </c>
      <c r="L5" s="11" t="e">
        <f>SUM('Kiadás ktgvszervenként'!U7)</f>
        <v>#N/A</v>
      </c>
      <c r="M5" s="11" t="e">
        <f>SUM('Kiadás ktgvszervenként'!V7)</f>
        <v>#N/A</v>
      </c>
      <c r="N5" s="12">
        <f>SUM('Kiadás ktgvszervenként'!X7)</f>
        <v>54394701</v>
      </c>
      <c r="O5" s="12">
        <f>'Műk-felh.mérleg'!Q5</f>
        <v>54902984</v>
      </c>
      <c r="P5" s="12">
        <f>'Műk-felh.mérleg'!R5</f>
        <v>56301390</v>
      </c>
    </row>
    <row r="6" spans="1:16" ht="24.9" customHeight="1">
      <c r="A6" s="14" t="s">
        <v>17</v>
      </c>
      <c r="B6" s="10" t="s">
        <v>18</v>
      </c>
      <c r="C6" s="15">
        <f>SUM(C4:C5)</f>
        <v>0</v>
      </c>
      <c r="D6" s="9">
        <f>SUM(D4:D5)</f>
        <v>0</v>
      </c>
      <c r="E6" s="15">
        <f>SUM(E4:E5)</f>
        <v>0</v>
      </c>
      <c r="F6" s="8">
        <f>SUM('Bevétel össz.'!F16)</f>
        <v>254515434</v>
      </c>
      <c r="G6" s="8">
        <f>'Műk-felh.mérleg'!H6</f>
        <v>259167300</v>
      </c>
      <c r="H6" s="8">
        <f>'Műk-felh.mérleg'!I6</f>
        <v>273860159</v>
      </c>
      <c r="I6" s="9" t="s">
        <v>19</v>
      </c>
      <c r="J6" s="10" t="s">
        <v>20</v>
      </c>
      <c r="K6" s="11" t="e">
        <f>SUM('Kiadás ktgvszervenként'!T8)</f>
        <v>#N/A</v>
      </c>
      <c r="L6" s="11" t="e">
        <f>SUM('Kiadás ktgvszervenként'!U8)</f>
        <v>#N/A</v>
      </c>
      <c r="M6" s="11" t="e">
        <f>SUM('Kiadás ktgvszervenként'!V8)</f>
        <v>#N/A</v>
      </c>
      <c r="N6" s="12">
        <f>SUM('Kiadás ktgvszervenként'!X8)</f>
        <v>221634108</v>
      </c>
      <c r="O6" s="12">
        <f>'Műk-felh.mérleg'!Q6</f>
        <v>221865118</v>
      </c>
      <c r="P6" s="12">
        <f>'Műk-felh.mérleg'!R6</f>
        <v>240288538</v>
      </c>
    </row>
    <row r="7" spans="1:16" ht="24.9" customHeight="1">
      <c r="A7" s="5" t="s">
        <v>21</v>
      </c>
      <c r="B7" s="6" t="s">
        <v>22</v>
      </c>
      <c r="C7" s="13">
        <f>SUM('Bevétel össz.'!C18)</f>
        <v>0</v>
      </c>
      <c r="D7" s="13">
        <f>SUM('Bevétel össz.'!D18)</f>
        <v>0</v>
      </c>
      <c r="E7" s="13">
        <f>SUM('Bevétel össz.'!E18)</f>
        <v>0</v>
      </c>
      <c r="F7" s="8">
        <f>SUM('Bevétel össz.'!F18)</f>
        <v>0</v>
      </c>
      <c r="G7" s="8"/>
      <c r="H7" s="8"/>
      <c r="I7" s="9" t="s">
        <v>23</v>
      </c>
      <c r="J7" s="10" t="s">
        <v>24</v>
      </c>
      <c r="K7" s="11" t="e">
        <f>SUM('Kiadás ktgvszervenként'!T9)</f>
        <v>#N/A</v>
      </c>
      <c r="L7" s="11" t="e">
        <f>SUM('Kiadás ktgvszervenként'!U9)</f>
        <v>#N/A</v>
      </c>
      <c r="M7" s="11" t="e">
        <f>SUM('Kiadás ktgvszervenként'!V9)</f>
        <v>#N/A</v>
      </c>
      <c r="N7" s="12">
        <f>SUM('Kiadás ktgvszervenként'!X9)</f>
        <v>8555000</v>
      </c>
      <c r="O7" s="12">
        <f>'Műk-felh.mérleg'!Q7</f>
        <v>8055000</v>
      </c>
      <c r="P7" s="12">
        <f>'Műk-felh.mérleg'!R7</f>
        <v>9003000</v>
      </c>
    </row>
    <row r="8" spans="1:16" ht="24.9" customHeight="1">
      <c r="A8" s="16" t="s">
        <v>25</v>
      </c>
      <c r="B8" s="6" t="s">
        <v>26</v>
      </c>
      <c r="C8" s="13">
        <f>SUM('Bevétel össz.'!C22)</f>
        <v>0</v>
      </c>
      <c r="D8" s="13">
        <f>SUM('Bevétel össz.'!D22)</f>
        <v>0</v>
      </c>
      <c r="E8" s="13">
        <f>SUM('Bevétel össz.'!E22)</f>
        <v>0</v>
      </c>
      <c r="F8" s="8">
        <f>SUM('Bevétel össz.'!F22)</f>
        <v>0</v>
      </c>
      <c r="G8" s="8"/>
      <c r="H8" s="8"/>
      <c r="I8" s="17" t="s">
        <v>27</v>
      </c>
      <c r="J8" s="18" t="s">
        <v>28</v>
      </c>
      <c r="K8" s="19" t="e">
        <f>SUM('Kiadás ktgvszervenként'!T10)</f>
        <v>#N/A</v>
      </c>
      <c r="L8" s="20" t="e">
        <f>SUM('Kiadás ktgvszervenként'!U10)</f>
        <v>#N/A</v>
      </c>
      <c r="M8" s="19" t="e">
        <f>SUM('Kiadás ktgvszervenként'!V10)</f>
        <v>#N/A</v>
      </c>
      <c r="N8" s="21">
        <f>SUM('Kiadás ktgvszervenként'!X10)</f>
        <v>6200000</v>
      </c>
      <c r="O8" s="21">
        <f>'Műk-felh.mérleg'!Q8</f>
        <v>6200000</v>
      </c>
      <c r="P8" s="21">
        <f>'Műk-felh.mérleg'!R8</f>
        <v>0</v>
      </c>
    </row>
    <row r="9" spans="1:16" ht="24.9" customHeight="1">
      <c r="A9" s="22" t="s">
        <v>29</v>
      </c>
      <c r="B9" s="10" t="s">
        <v>30</v>
      </c>
      <c r="C9" s="9">
        <f>SUM(C7:C8)</f>
        <v>0</v>
      </c>
      <c r="D9" s="9">
        <f>SUM(D7:D8)</f>
        <v>0</v>
      </c>
      <c r="E9" s="15">
        <f>SUM(E7:E8)</f>
        <v>0</v>
      </c>
      <c r="F9" s="12">
        <f>SUM(F7:F8)</f>
        <v>0</v>
      </c>
      <c r="G9" s="12"/>
      <c r="H9" s="12"/>
      <c r="I9" s="23" t="s">
        <v>31</v>
      </c>
      <c r="J9" s="18" t="s">
        <v>32</v>
      </c>
      <c r="K9" s="19" t="e">
        <f>SUM('Kiadás ktgvszervenként'!T11)</f>
        <v>#N/A</v>
      </c>
      <c r="L9" s="20" t="e">
        <f>SUM('Kiadás ktgvszervenként'!U11)</f>
        <v>#N/A</v>
      </c>
      <c r="M9" s="19" t="e">
        <f>SUM('Kiadás ktgvszervenként'!V11)</f>
        <v>#N/A</v>
      </c>
      <c r="N9" s="21">
        <f>SUM('Kiadás ktgvszervenként'!X11)</f>
        <v>0</v>
      </c>
      <c r="O9" s="21"/>
      <c r="P9" s="21"/>
    </row>
    <row r="10" spans="1:16" ht="24.9" customHeight="1">
      <c r="A10" s="24" t="s">
        <v>33</v>
      </c>
      <c r="B10" s="25" t="s">
        <v>34</v>
      </c>
      <c r="C10" s="13">
        <f>SUM('Bevétel össz.'!C24)</f>
        <v>0</v>
      </c>
      <c r="D10" s="13">
        <f>SUM('Bevétel össz.'!D24)</f>
        <v>0</v>
      </c>
      <c r="E10" s="13">
        <f>SUM('Bevétel össz.'!E24)</f>
        <v>0</v>
      </c>
      <c r="F10" s="8">
        <f>SUM('Bevétel össz.'!F24)</f>
        <v>0</v>
      </c>
      <c r="G10" s="8"/>
      <c r="H10" s="8"/>
      <c r="I10" s="23" t="s">
        <v>35</v>
      </c>
      <c r="J10" s="18" t="s">
        <v>36</v>
      </c>
      <c r="K10" s="19" t="e">
        <f>SUM('Kiadás ktgvszervenként'!T12)</f>
        <v>#N/A</v>
      </c>
      <c r="L10" s="20" t="e">
        <f>SUM('Kiadás ktgvszervenként'!U12)</f>
        <v>#N/A</v>
      </c>
      <c r="M10" s="19" t="e">
        <f>SUM('Kiadás ktgvszervenként'!V12)</f>
        <v>#N/A</v>
      </c>
      <c r="N10" s="21">
        <f>SUM('Kiadás ktgvszervenként'!X12)</f>
        <v>22913000</v>
      </c>
      <c r="O10" s="21">
        <f>'Műk-felh.mérleg'!Q10</f>
        <v>27354800</v>
      </c>
      <c r="P10" s="21">
        <f>'Műk-felh.mérleg'!R10</f>
        <v>34305300</v>
      </c>
    </row>
    <row r="11" spans="1:16" ht="24.9" customHeight="1">
      <c r="A11" s="24" t="s">
        <v>37</v>
      </c>
      <c r="B11" s="25" t="s">
        <v>38</v>
      </c>
      <c r="C11" s="13">
        <f>SUM('Bevétel össz.'!C25)</f>
        <v>0</v>
      </c>
      <c r="D11" s="13">
        <f>SUM('Bevétel össz.'!D25)</f>
        <v>0</v>
      </c>
      <c r="E11" s="13">
        <f>SUM('Bevétel össz.'!E25)</f>
        <v>0</v>
      </c>
      <c r="F11" s="8">
        <f>SUM('Bevétel össz.'!F25)</f>
        <v>65000000</v>
      </c>
      <c r="G11" s="8">
        <f>'Bevétel össz.'!Q25</f>
        <v>73000000</v>
      </c>
      <c r="H11" s="8">
        <f>'Bevétel össz.'!W25</f>
        <v>83000000</v>
      </c>
      <c r="I11" s="9" t="s">
        <v>39</v>
      </c>
      <c r="J11" s="10" t="s">
        <v>40</v>
      </c>
      <c r="K11" s="9" t="e">
        <f>SUM(K8:K10)</f>
        <v>#N/A</v>
      </c>
      <c r="L11" s="9" t="e">
        <f>SUM(L8:L10)</f>
        <v>#N/A</v>
      </c>
      <c r="M11" s="9" t="e">
        <f>SUM(M8:M10)</f>
        <v>#N/A</v>
      </c>
      <c r="N11" s="12">
        <f>SUM(N8:N10)</f>
        <v>29113000</v>
      </c>
      <c r="O11" s="12">
        <f>'Műk-felh.mérleg'!Q11</f>
        <v>33554800</v>
      </c>
      <c r="P11" s="12">
        <f>'Műk-felh.mérleg'!R11</f>
        <v>34305300</v>
      </c>
    </row>
    <row r="12" spans="1:16" ht="24.9" customHeight="1">
      <c r="A12" s="24" t="s">
        <v>41</v>
      </c>
      <c r="B12" s="18" t="s">
        <v>42</v>
      </c>
      <c r="C12" s="13">
        <f>SUM('Bevétel össz.'!C26)</f>
        <v>0</v>
      </c>
      <c r="D12" s="13">
        <f>SUM('Bevétel össz.'!D26)</f>
        <v>0</v>
      </c>
      <c r="E12" s="13">
        <f>SUM('Bevétel össz.'!E26)</f>
        <v>0</v>
      </c>
      <c r="F12" s="8">
        <f>SUM('Bevétel össz.'!F26)</f>
        <v>130000000</v>
      </c>
      <c r="G12" s="8">
        <f>'Bevétel össz.'!Q26</f>
        <v>155000000</v>
      </c>
      <c r="H12" s="8">
        <f>'Bevétel össz.'!W26</f>
        <v>168867288</v>
      </c>
      <c r="I12" s="9" t="s">
        <v>43</v>
      </c>
      <c r="J12" s="10" t="s">
        <v>44</v>
      </c>
      <c r="K12" s="11">
        <f>SUM('Kiadás ktgvszervenként'!T14)</f>
        <v>0</v>
      </c>
      <c r="L12" s="11">
        <f>SUM('Kiadás ktgvszervenként'!U14)</f>
        <v>0</v>
      </c>
      <c r="M12" s="11">
        <f>SUM('Kiadás ktgvszervenként'!V14)</f>
        <v>0</v>
      </c>
      <c r="N12" s="12">
        <f>SUM('Kiadás ktgvszervenként'!X14)</f>
        <v>24641000</v>
      </c>
      <c r="O12" s="12">
        <f>'Műk-felh.mérleg'!Q17</f>
        <v>76931400</v>
      </c>
      <c r="P12" s="12">
        <f>'Műk-felh.mérleg'!R17</f>
        <v>83694688</v>
      </c>
    </row>
    <row r="13" spans="1:16" ht="24.9" customHeight="1">
      <c r="A13" s="24" t="s">
        <v>45</v>
      </c>
      <c r="B13" s="26" t="s">
        <v>46</v>
      </c>
      <c r="C13" s="13">
        <f>SUM('Bevétel össz.'!C27)</f>
        <v>0</v>
      </c>
      <c r="D13" s="13">
        <f>SUM('Bevétel össz.'!D27)</f>
        <v>0</v>
      </c>
      <c r="E13" s="13">
        <f>SUM('Bevétel össz.'!E27)</f>
        <v>0</v>
      </c>
      <c r="F13" s="8">
        <f>SUM('Bevétel össz.'!F27)</f>
        <v>8000000</v>
      </c>
      <c r="G13" s="8">
        <f>'Bevétel össz.'!Q27</f>
        <v>8000000</v>
      </c>
      <c r="H13" s="8">
        <f>'Bevétel össz.'!W27</f>
        <v>8000000</v>
      </c>
      <c r="I13" s="9" t="s">
        <v>47</v>
      </c>
      <c r="J13" s="10" t="s">
        <v>48</v>
      </c>
      <c r="K13" s="11" t="e">
        <f>SUM('Kiadás ktgvszervenként'!T15)</f>
        <v>#REF!</v>
      </c>
      <c r="L13" s="11" t="e">
        <f>SUM('Kiadás ktgvszervenként'!U15)</f>
        <v>#REF!</v>
      </c>
      <c r="M13" s="11" t="e">
        <f>SUM('Kiadás ktgvszervenként'!V15)</f>
        <v>#REF!</v>
      </c>
      <c r="N13" s="12">
        <f>SUM('Kiadás ktgvszervenként'!X15)</f>
        <v>186305082</v>
      </c>
      <c r="O13" s="12">
        <f>'Műk-felh.mérleg'!Q18</f>
        <v>196314642</v>
      </c>
      <c r="P13" s="12">
        <f>'Műk-felh.mérleg'!R18</f>
        <v>204486642</v>
      </c>
    </row>
    <row r="14" spans="1:16" ht="24.9" customHeight="1">
      <c r="A14" s="24" t="s">
        <v>49</v>
      </c>
      <c r="B14" s="18" t="s">
        <v>50</v>
      </c>
      <c r="C14" s="13">
        <f>SUM('Bevétel össz.'!C28)</f>
        <v>0</v>
      </c>
      <c r="D14" s="13">
        <f>SUM('Bevétel össz.'!D28)</f>
        <v>0</v>
      </c>
      <c r="E14" s="13">
        <f>SUM('Bevétel össz.'!E28)</f>
        <v>0</v>
      </c>
      <c r="F14" s="8">
        <f>SUM('Bevétel össz.'!F28)</f>
        <v>24000000</v>
      </c>
      <c r="G14" s="8">
        <f>'Bevétel össz.'!Q28</f>
        <v>16000000</v>
      </c>
      <c r="H14" s="8">
        <f>'Bevétel össz.'!W28</f>
        <v>16000000</v>
      </c>
      <c r="I14" s="6" t="s">
        <v>51</v>
      </c>
      <c r="J14" s="18" t="s">
        <v>52</v>
      </c>
      <c r="K14" s="19" t="e">
        <f>SUM('Kiadás ktgvszervenként'!T16)</f>
        <v>#N/A</v>
      </c>
      <c r="L14" s="19" t="e">
        <f>SUM('Kiadás ktgvszervenként'!U16)</f>
        <v>#N/A</v>
      </c>
      <c r="M14" s="19" t="e">
        <f>SUM('Kiadás ktgvszervenként'!V16)</f>
        <v>#N/A</v>
      </c>
      <c r="N14" s="21">
        <f>SUM('Kiadás ktgvszervenként'!X16)</f>
        <v>0</v>
      </c>
      <c r="O14" s="21">
        <f>'Műk-felh.mérleg'!Q19</f>
        <v>500000</v>
      </c>
      <c r="P14" s="21">
        <f>'Műk-felh.mérleg'!R19</f>
        <v>500000</v>
      </c>
    </row>
    <row r="15" spans="1:16" ht="24.9" customHeight="1">
      <c r="A15" s="24"/>
      <c r="B15" s="27" t="s">
        <v>53</v>
      </c>
      <c r="C15" s="13">
        <f>SUM('Bevétel össz.'!C29)</f>
        <v>0</v>
      </c>
      <c r="D15" s="13">
        <f>SUM('Bevétel össz.'!D29)</f>
        <v>0</v>
      </c>
      <c r="E15" s="13">
        <f>SUM('Bevétel össz.'!E29)</f>
        <v>0</v>
      </c>
      <c r="F15" s="8">
        <f>SUM('Bevétel össz.'!F29)</f>
        <v>0</v>
      </c>
      <c r="G15" s="8"/>
      <c r="H15" s="8"/>
      <c r="I15" s="6" t="s">
        <v>54</v>
      </c>
      <c r="J15" s="18" t="s">
        <v>55</v>
      </c>
      <c r="K15" s="19" t="e">
        <f>SUM('Kiadás ktgvszervenként'!T17)</f>
        <v>#N/A</v>
      </c>
      <c r="L15" s="19" t="e">
        <f>SUM('Kiadás ktgvszervenként'!U17)</f>
        <v>#N/A</v>
      </c>
      <c r="M15" s="19" t="e">
        <f>SUM('Kiadás ktgvszervenként'!V17)</f>
        <v>#N/A</v>
      </c>
      <c r="N15" s="21">
        <f>SUM('Kiadás ktgvszervenként'!X17)</f>
        <v>0</v>
      </c>
      <c r="O15" s="21"/>
      <c r="P15" s="21"/>
    </row>
    <row r="16" spans="1:16" ht="24.9" customHeight="1">
      <c r="A16" s="22" t="s">
        <v>56</v>
      </c>
      <c r="B16" s="10" t="s">
        <v>57</v>
      </c>
      <c r="C16" s="15">
        <f>SUM(C10:C15)</f>
        <v>0</v>
      </c>
      <c r="D16" s="9">
        <f>SUM(D10:D15)</f>
        <v>0</v>
      </c>
      <c r="E16" s="15">
        <f>SUM(E10:E15)</f>
        <v>0</v>
      </c>
      <c r="F16" s="12">
        <f>SUM(F10:F15)</f>
        <v>227000000</v>
      </c>
      <c r="G16" s="12">
        <f>G11+G12+G13+G14</f>
        <v>252000000</v>
      </c>
      <c r="H16" s="12">
        <f>H11+H12+H13+H14</f>
        <v>275867288</v>
      </c>
      <c r="I16" s="6" t="s">
        <v>58</v>
      </c>
      <c r="J16" s="18" t="s">
        <v>59</v>
      </c>
      <c r="K16" s="19" t="e">
        <f>SUM('Kiadás ktgvszervenként'!T18)</f>
        <v>#REF!</v>
      </c>
      <c r="L16" s="19" t="e">
        <f>SUM('Kiadás ktgvszervenként'!U18)</f>
        <v>#REF!</v>
      </c>
      <c r="M16" s="19" t="e">
        <f>SUM('Kiadás ktgvszervenként'!V18)</f>
        <v>#REF!</v>
      </c>
      <c r="N16" s="21">
        <f>SUM('Kiadás ktgvszervenként'!X18)</f>
        <v>900957</v>
      </c>
      <c r="O16" s="21"/>
      <c r="P16" s="21"/>
    </row>
    <row r="17" spans="1:16" ht="24.9" customHeight="1">
      <c r="A17" s="14" t="s">
        <v>60</v>
      </c>
      <c r="B17" s="10" t="s">
        <v>61</v>
      </c>
      <c r="C17" s="15" t="e">
        <f>SUM('Bevétel össz.'!C41)</f>
        <v>#N/A</v>
      </c>
      <c r="D17" s="9" t="e">
        <f>SUM('Bevétel össz.'!D41)</f>
        <v>#N/A</v>
      </c>
      <c r="E17" s="15" t="e">
        <f>SUM('Bevétel össz.'!E41)</f>
        <v>#N/A</v>
      </c>
      <c r="F17" s="12">
        <f>'Bevétel össz.'!F41</f>
        <v>54683650</v>
      </c>
      <c r="G17" s="12">
        <f>'Műk-felh.mérleg'!H8</f>
        <v>54349310</v>
      </c>
      <c r="H17" s="12">
        <f>'Műk-felh.mérleg'!I8</f>
        <v>54542326</v>
      </c>
      <c r="I17" s="9" t="s">
        <v>62</v>
      </c>
      <c r="J17" s="10" t="s">
        <v>63</v>
      </c>
      <c r="K17" s="9" t="e">
        <f>SUM(K14:K16)</f>
        <v>#N/A</v>
      </c>
      <c r="L17" s="9" t="e">
        <f>SUM(L14:L16)</f>
        <v>#N/A</v>
      </c>
      <c r="M17" s="9" t="e">
        <f>SUM(M14:M16)</f>
        <v>#N/A</v>
      </c>
      <c r="N17" s="12"/>
      <c r="O17" s="12">
        <f>O14+O15+O16</f>
        <v>500000</v>
      </c>
      <c r="P17" s="12">
        <f>P14+P15+P16</f>
        <v>500000</v>
      </c>
    </row>
    <row r="18" spans="1:16" ht="24.9" customHeight="1">
      <c r="A18" s="14" t="s">
        <v>64</v>
      </c>
      <c r="B18" s="10" t="s">
        <v>65</v>
      </c>
      <c r="C18" s="15">
        <f>SUM('Bevétel össz.'!C44)</f>
        <v>0</v>
      </c>
      <c r="D18" s="9">
        <f>SUM('Bevétel össz.'!D44)</f>
        <v>0</v>
      </c>
      <c r="E18" s="15">
        <f>SUM('Bevétel össz.'!E44)</f>
        <v>0</v>
      </c>
      <c r="F18" s="12">
        <f>SUM('Bevétel össz.'!F44)</f>
        <v>18859283</v>
      </c>
      <c r="G18" s="12">
        <f>'Műk-felh.mérleg'!H20</f>
        <v>18509283</v>
      </c>
      <c r="H18" s="12">
        <f>'Műk-felh.mérleg'!I20</f>
        <v>18509283</v>
      </c>
      <c r="I18" s="28" t="s">
        <v>66</v>
      </c>
      <c r="J18" s="18" t="s">
        <v>67</v>
      </c>
      <c r="K18" s="13" t="e">
        <f>SUM('Kiadás ktgvszervenként'!T20)</f>
        <v>#N/A</v>
      </c>
      <c r="L18" s="13" t="e">
        <f>SUM('Kiadás ktgvszervenként'!U20)</f>
        <v>#N/A</v>
      </c>
      <c r="M18" s="13" t="e">
        <f>SUM('Kiadás ktgvszervenként'!V20)</f>
        <v>#N/A</v>
      </c>
      <c r="N18" s="8">
        <f>'Kiadás ktgvszervenként'!X20</f>
        <v>58591586</v>
      </c>
      <c r="O18" s="8">
        <f>'Műk-felh.mérleg'!Q12</f>
        <v>12773123</v>
      </c>
      <c r="P18" s="8">
        <f>'Műk-felh.mérleg'!R12</f>
        <v>0</v>
      </c>
    </row>
    <row r="19" spans="1:16" ht="24.9" customHeight="1">
      <c r="A19" s="29" t="s">
        <v>68</v>
      </c>
      <c r="B19" s="18" t="s">
        <v>69</v>
      </c>
      <c r="C19" s="30">
        <f>SUM('Bevétel össz.'!C45)</f>
        <v>0</v>
      </c>
      <c r="D19" s="30">
        <f>SUM('Bevétel össz.'!D45)</f>
        <v>0</v>
      </c>
      <c r="E19" s="31">
        <f>SUM('Bevétel össz.'!E45)</f>
        <v>0</v>
      </c>
      <c r="F19" s="8">
        <f>SUM('Bevétel össz.'!F45)</f>
        <v>0</v>
      </c>
      <c r="G19" s="8"/>
      <c r="H19" s="8"/>
      <c r="I19" s="30"/>
      <c r="J19" s="32"/>
      <c r="K19" s="33"/>
      <c r="L19" s="33"/>
      <c r="M19" s="33"/>
      <c r="N19" s="8"/>
      <c r="O19" s="8"/>
      <c r="P19" s="8"/>
    </row>
    <row r="20" spans="1:16" ht="24.9" customHeight="1">
      <c r="A20" s="29" t="s">
        <v>70</v>
      </c>
      <c r="B20" s="18" t="s">
        <v>71</v>
      </c>
      <c r="C20" s="30">
        <f>SUM('Bevétel össz.'!C46)</f>
        <v>0</v>
      </c>
      <c r="D20" s="30">
        <f>SUM('Bevétel össz.'!D46)</f>
        <v>0</v>
      </c>
      <c r="E20" s="31">
        <f>SUM('Bevétel össz.'!E46)</f>
        <v>0</v>
      </c>
      <c r="F20" s="8">
        <f>SUM('Bevétel össz.'!F46)</f>
        <v>0</v>
      </c>
      <c r="G20" s="8"/>
      <c r="H20" s="8"/>
      <c r="I20" s="30"/>
      <c r="J20" s="6"/>
      <c r="K20" s="34"/>
      <c r="L20" s="33"/>
      <c r="M20" s="34"/>
      <c r="N20" s="35"/>
      <c r="O20" s="35"/>
      <c r="P20" s="35"/>
    </row>
    <row r="21" spans="1:16" ht="24.9" customHeight="1">
      <c r="A21" s="36" t="s">
        <v>72</v>
      </c>
      <c r="B21" s="37" t="s">
        <v>73</v>
      </c>
      <c r="C21" s="9">
        <f>SUM(C19:C20)</f>
        <v>0</v>
      </c>
      <c r="D21" s="9">
        <f>SUM(D19:D20)</f>
        <v>0</v>
      </c>
      <c r="E21" s="15">
        <f>SUM(E19:E20)</f>
        <v>0</v>
      </c>
      <c r="F21" s="38">
        <f>SUM(F19:F20)</f>
        <v>0</v>
      </c>
      <c r="G21" s="38"/>
      <c r="H21" s="38"/>
      <c r="I21" s="30"/>
      <c r="J21" s="6"/>
      <c r="K21" s="34"/>
      <c r="L21" s="33"/>
      <c r="M21" s="34"/>
      <c r="N21" s="35"/>
      <c r="O21" s="35"/>
      <c r="P21" s="35"/>
    </row>
    <row r="22" spans="1:16" ht="24.9" customHeight="1">
      <c r="A22" s="29" t="s">
        <v>74</v>
      </c>
      <c r="B22" s="18" t="s">
        <v>75</v>
      </c>
      <c r="C22" s="33">
        <f>SUM('Bevétel össz.'!C48)</f>
        <v>0</v>
      </c>
      <c r="D22" s="34">
        <f>SUM('Bevétel össz.'!D48)</f>
        <v>0</v>
      </c>
      <c r="E22" s="33">
        <f>SUM('Bevétel össz.'!E48)</f>
        <v>0</v>
      </c>
      <c r="F22" s="21">
        <f>SUM('Bevétel össz.'!F48)</f>
        <v>0</v>
      </c>
      <c r="G22" s="21"/>
      <c r="H22" s="21"/>
      <c r="I22" s="30"/>
      <c r="J22" s="6"/>
      <c r="K22" s="34"/>
      <c r="L22" s="33"/>
      <c r="M22" s="34"/>
      <c r="N22" s="35"/>
      <c r="O22" s="35"/>
      <c r="P22" s="35"/>
    </row>
    <row r="23" spans="1:16" ht="24.9" customHeight="1">
      <c r="A23" s="29" t="s">
        <v>76</v>
      </c>
      <c r="B23" s="18" t="s">
        <v>77</v>
      </c>
      <c r="C23" s="33">
        <f>SUM('Bevétel össz.'!C49)</f>
        <v>0</v>
      </c>
      <c r="D23" s="34">
        <f>SUM('Bevétel össz.'!D49)</f>
        <v>0</v>
      </c>
      <c r="E23" s="33">
        <f>SUM('Bevétel össz.'!E49)</f>
        <v>0</v>
      </c>
      <c r="F23" s="21">
        <f>SUM('Bevétel össz.'!F49)</f>
        <v>0</v>
      </c>
      <c r="G23" s="21"/>
      <c r="H23" s="21"/>
      <c r="I23" s="30"/>
      <c r="J23" s="6"/>
      <c r="K23" s="34"/>
      <c r="L23" s="33"/>
      <c r="M23" s="34"/>
      <c r="N23" s="35"/>
      <c r="O23" s="35"/>
      <c r="P23" s="35"/>
    </row>
    <row r="24" spans="1:16" ht="24.9" customHeight="1">
      <c r="A24" s="36" t="s">
        <v>78</v>
      </c>
      <c r="B24" s="37" t="s">
        <v>79</v>
      </c>
      <c r="C24" s="15">
        <f>SUM(C22:C23)</f>
        <v>0</v>
      </c>
      <c r="D24" s="9">
        <f>SUM(D22:D23)</f>
        <v>0</v>
      </c>
      <c r="E24" s="15">
        <f>SUM(E22:E23)</f>
        <v>0</v>
      </c>
      <c r="F24" s="12">
        <f>SUM(F22:F23)</f>
        <v>0</v>
      </c>
      <c r="G24" s="12"/>
      <c r="H24" s="12"/>
      <c r="I24" s="39"/>
      <c r="J24" s="6"/>
      <c r="K24" s="34"/>
      <c r="L24" s="33"/>
      <c r="M24" s="34"/>
      <c r="N24" s="35"/>
      <c r="O24" s="35"/>
      <c r="P24" s="35"/>
    </row>
    <row r="25" spans="1:16" ht="24.9" customHeight="1">
      <c r="A25" s="14"/>
      <c r="B25" s="40" t="s">
        <v>80</v>
      </c>
      <c r="C25" s="9" t="e">
        <f t="shared" ref="C25:H25" si="0">SUM(C24,C21,C16,C9,C6,C17,C18)</f>
        <v>#N/A</v>
      </c>
      <c r="D25" s="15" t="e">
        <f t="shared" si="0"/>
        <v>#N/A</v>
      </c>
      <c r="E25" s="9" t="e">
        <f t="shared" si="0"/>
        <v>#N/A</v>
      </c>
      <c r="F25" s="41">
        <f t="shared" si="0"/>
        <v>555058367</v>
      </c>
      <c r="G25" s="41">
        <f t="shared" si="0"/>
        <v>584025893</v>
      </c>
      <c r="H25" s="41">
        <f t="shared" si="0"/>
        <v>622779056</v>
      </c>
      <c r="I25" s="9"/>
      <c r="J25" s="40" t="s">
        <v>81</v>
      </c>
      <c r="K25" s="9" t="e">
        <f>SUM(K4:K7,K11:K13,K17,K18)</f>
        <v>#N/A</v>
      </c>
      <c r="L25" s="15" t="e">
        <f>SUM(L4:L7,L11:L13,L17,L18)</f>
        <v>#N/A</v>
      </c>
      <c r="M25" s="9" t="e">
        <f>SUM(M4:M7,M11:M13,M17,M18)</f>
        <v>#N/A</v>
      </c>
      <c r="N25" s="41">
        <f>N4+N5+N6+N7+N11+N12+N13+N18+N16</f>
        <v>834296568</v>
      </c>
      <c r="O25" s="41">
        <f>O4+O5+O6+O7+O11+O12+O13+O18+O16+O17</f>
        <v>860090007</v>
      </c>
      <c r="P25" s="41">
        <f>P4+P5+P6+P7+P11+P12+P13+P18+P16+P17</f>
        <v>898843170</v>
      </c>
    </row>
    <row r="26" spans="1:16" ht="24.9" customHeight="1">
      <c r="A26" s="42" t="s">
        <v>82</v>
      </c>
      <c r="B26" s="25" t="s">
        <v>83</v>
      </c>
      <c r="C26" s="33">
        <f>SUM('Bevétel össz.'!C53)</f>
        <v>0</v>
      </c>
      <c r="D26" s="34">
        <f>SUM('Bevétel össz.'!D53)</f>
        <v>0</v>
      </c>
      <c r="E26" s="33">
        <f>SUM('Bevétel össz.'!E53)</f>
        <v>0</v>
      </c>
      <c r="F26" s="43">
        <f>SUM('Bevétel össz.'!F53)</f>
        <v>0</v>
      </c>
      <c r="G26" s="43"/>
      <c r="H26" s="43"/>
      <c r="I26" s="6" t="s">
        <v>84</v>
      </c>
      <c r="J26" s="25" t="s">
        <v>85</v>
      </c>
      <c r="K26" s="33" t="e">
        <f>SUM('Kiadás ktgvszervenként'!T23)</f>
        <v>#N/A</v>
      </c>
      <c r="L26" s="33" t="e">
        <f>SUM('Kiadás ktgvszervenként'!U23)</f>
        <v>#N/A</v>
      </c>
      <c r="M26" s="33" t="e">
        <f>SUM('Kiadás ktgvszervenként'!V23)</f>
        <v>#N/A</v>
      </c>
      <c r="N26" s="44">
        <f>SUM('Kiadás ktgvszervenként'!X23)</f>
        <v>0</v>
      </c>
      <c r="O26" s="44"/>
      <c r="P26" s="44"/>
    </row>
    <row r="27" spans="1:16" ht="24.9" customHeight="1">
      <c r="A27" s="42" t="s">
        <v>86</v>
      </c>
      <c r="B27" s="25" t="s">
        <v>87</v>
      </c>
      <c r="C27" s="33" t="e">
        <f>SUM('Bevétel össz.'!C54)</f>
        <v>#N/A</v>
      </c>
      <c r="D27" s="34" t="e">
        <f>SUM('Bevétel össz.'!D54)</f>
        <v>#N/A</v>
      </c>
      <c r="E27" s="33" t="e">
        <f>SUM('Bevétel össz.'!E54)</f>
        <v>#N/A</v>
      </c>
      <c r="F27" s="21">
        <f>SUM('Bevétel össz.'!F51+KÖH!F121+Óvoda!F125+Könyvtár!F121)</f>
        <v>286661696</v>
      </c>
      <c r="G27" s="21">
        <f>'Műk-felh.mérleg'!H13</f>
        <v>283487609</v>
      </c>
      <c r="H27" s="21">
        <f>'Műk-felh.mérleg'!I13</f>
        <v>283487609</v>
      </c>
      <c r="I27" s="6" t="s">
        <v>94</v>
      </c>
      <c r="J27" s="25" t="s">
        <v>567</v>
      </c>
      <c r="K27" s="33">
        <f>SUM('Kiadás ktgvszervenként'!T24)</f>
        <v>0</v>
      </c>
      <c r="L27" s="33">
        <f>SUM('Kiadás ktgvszervenként'!U24)</f>
        <v>0</v>
      </c>
      <c r="M27" s="33">
        <f>SUM('Kiadás ktgvszervenként'!V24)</f>
        <v>0</v>
      </c>
      <c r="N27" s="8">
        <v>7423495</v>
      </c>
      <c r="O27" s="8">
        <f>'Műk-felh.mérleg'!Q24</f>
        <v>7423495</v>
      </c>
      <c r="P27" s="8">
        <f>'Műk-felh.mérleg'!R24</f>
        <v>7423495</v>
      </c>
    </row>
    <row r="28" spans="1:16" ht="24.9" customHeight="1">
      <c r="A28" s="45"/>
      <c r="B28" s="46" t="s">
        <v>88</v>
      </c>
      <c r="C28" s="47" t="e">
        <f t="shared" ref="C28:H28" si="1">SUM(C25:C27)</f>
        <v>#N/A</v>
      </c>
      <c r="D28" s="48" t="e">
        <f t="shared" si="1"/>
        <v>#N/A</v>
      </c>
      <c r="E28" s="47" t="e">
        <f t="shared" si="1"/>
        <v>#N/A</v>
      </c>
      <c r="F28" s="49">
        <f t="shared" si="1"/>
        <v>841720063</v>
      </c>
      <c r="G28" s="49">
        <f t="shared" si="1"/>
        <v>867513502</v>
      </c>
      <c r="H28" s="49">
        <f t="shared" si="1"/>
        <v>906266665</v>
      </c>
      <c r="I28" s="50"/>
      <c r="J28" s="46" t="s">
        <v>88</v>
      </c>
      <c r="K28" s="47" t="e">
        <f>SUM(K25:K27)</f>
        <v>#N/A</v>
      </c>
      <c r="L28" s="51" t="e">
        <f>SUM(L25:L27)</f>
        <v>#N/A</v>
      </c>
      <c r="M28" s="47" t="e">
        <f>SUM(M25:M27)</f>
        <v>#N/A</v>
      </c>
      <c r="N28" s="49">
        <f>N25+N27</f>
        <v>841720063</v>
      </c>
      <c r="O28" s="49">
        <f>O25+O27</f>
        <v>867513502</v>
      </c>
      <c r="P28" s="49">
        <f>P25+P27</f>
        <v>906266665</v>
      </c>
    </row>
    <row r="29" spans="1:16" ht="24.9" customHeight="1">
      <c r="A29" s="42" t="s">
        <v>89</v>
      </c>
      <c r="B29" s="25" t="s">
        <v>90</v>
      </c>
      <c r="C29" s="33" t="e">
        <f>SUM('Bevétel össz.'!C55)</f>
        <v>#N/A</v>
      </c>
      <c r="D29" s="34" t="e">
        <f>SUM('Bevétel össz.'!D55)</f>
        <v>#N/A</v>
      </c>
      <c r="E29" s="33" t="e">
        <f>SUM('Bevétel össz.'!E55)</f>
        <v>#N/A</v>
      </c>
      <c r="F29" s="21">
        <f>'Bevétel össz.'!F55</f>
        <v>283166818</v>
      </c>
      <c r="G29" s="21">
        <f>'Műk-felh.mérleg'!H25</f>
        <v>284213762</v>
      </c>
      <c r="H29" s="21">
        <f>'Műk-felh.mérleg'!I25</f>
        <v>289079168</v>
      </c>
      <c r="I29" s="6" t="s">
        <v>91</v>
      </c>
      <c r="J29" s="25" t="s">
        <v>90</v>
      </c>
      <c r="K29" s="33" t="e">
        <f>SUM('Kiadás ktgvszervenként'!C25)</f>
        <v>#N/A</v>
      </c>
      <c r="L29" s="33" t="e">
        <f>SUM('Kiadás ktgvszervenként'!D25)</f>
        <v>#N/A</v>
      </c>
      <c r="M29" s="33" t="e">
        <f>SUM('Kiadás ktgvszervenként'!E25)</f>
        <v>#N/A</v>
      </c>
      <c r="N29" s="8">
        <f>'Bevétel össz.'!F55</f>
        <v>283166818</v>
      </c>
      <c r="O29" s="8">
        <f>'Műk-felh.mérleg'!Q25</f>
        <v>284213762</v>
      </c>
      <c r="P29" s="8">
        <f>'Műk-felh.mérleg'!R25</f>
        <v>289079168</v>
      </c>
    </row>
    <row r="30" spans="1:16" ht="24.9" customHeight="1">
      <c r="A30" s="42" t="s">
        <v>92</v>
      </c>
      <c r="B30" s="25" t="s">
        <v>93</v>
      </c>
      <c r="C30" s="33">
        <f>SUM('Bevétel össz.'!C56)</f>
        <v>0</v>
      </c>
      <c r="D30" s="34">
        <f>SUM('Bevétel össz.'!D56)</f>
        <v>0</v>
      </c>
      <c r="E30" s="33">
        <f>SUM('Bevétel össz.'!E56)</f>
        <v>0</v>
      </c>
      <c r="F30" s="43">
        <f>SUM('Bevétel össz.'!F56)</f>
        <v>0</v>
      </c>
      <c r="G30" s="43"/>
      <c r="H30" s="43"/>
      <c r="I30" s="6"/>
      <c r="J30" s="25"/>
      <c r="K30" s="33">
        <f>SUM('Kiadás ktgvszervenként'!T26)</f>
        <v>0</v>
      </c>
      <c r="L30" s="33">
        <f>SUM('Kiadás ktgvszervenként'!U26)</f>
        <v>0</v>
      </c>
      <c r="M30" s="33">
        <f>SUM('Kiadás ktgvszervenként'!V26)</f>
        <v>0</v>
      </c>
      <c r="N30" s="44"/>
      <c r="O30" s="44"/>
      <c r="P30" s="44"/>
    </row>
    <row r="31" spans="1:16" ht="28.2" customHeight="1">
      <c r="A31" s="52"/>
      <c r="B31" s="10" t="s">
        <v>96</v>
      </c>
      <c r="C31" s="11" t="e">
        <f>SUM(C25:C30)</f>
        <v>#N/A</v>
      </c>
      <c r="D31" s="53" t="e">
        <f>SUM(D25:D30)</f>
        <v>#N/A</v>
      </c>
      <c r="E31" s="11" t="e">
        <f>SUM(E25:E30)</f>
        <v>#N/A</v>
      </c>
      <c r="F31" s="801">
        <f>SUM(F28:F30)</f>
        <v>1124886881</v>
      </c>
      <c r="G31" s="801">
        <f>SUM(G28:G30)</f>
        <v>1151727264</v>
      </c>
      <c r="H31" s="801">
        <f>SUM(H28:H30)</f>
        <v>1195345833</v>
      </c>
      <c r="I31" s="12"/>
      <c r="J31" s="10" t="s">
        <v>97</v>
      </c>
      <c r="K31" s="9" t="e">
        <f>SUM(K25:K30)</f>
        <v>#N/A</v>
      </c>
      <c r="L31" s="15" t="e">
        <f>SUM(L25:L30)</f>
        <v>#N/A</v>
      </c>
      <c r="M31" s="9" t="e">
        <f>SUM(M25:M30)</f>
        <v>#N/A</v>
      </c>
      <c r="N31" s="801">
        <f>N28+N29+N30</f>
        <v>1124886881</v>
      </c>
      <c r="O31" s="801">
        <f>O28+O29+O30</f>
        <v>1151727264</v>
      </c>
      <c r="P31" s="801">
        <f>P28+P29+P30</f>
        <v>1195345833</v>
      </c>
    </row>
    <row r="32" spans="1:16" ht="17.399999999999999">
      <c r="F32" s="800"/>
    </row>
  </sheetData>
  <sheetProtection selectLockedCells="1" selectUnlockedCells="1"/>
  <mergeCells count="7">
    <mergeCell ref="A1:N1"/>
    <mergeCell ref="A2:A3"/>
    <mergeCell ref="B2:B3"/>
    <mergeCell ref="C2:E2"/>
    <mergeCell ref="I2:I3"/>
    <mergeCell ref="J2:J3"/>
    <mergeCell ref="K2:M2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scale="40" firstPageNumber="0" orientation="landscape" horizontalDpi="300" verticalDpi="300" r:id="rId1"/>
  <headerFooter alignWithMargins="0">
    <oddHeader>&amp;L&amp;"Times New Roman,Normál"&amp;14Hegyeshalom Nagyközségi Önkormányzat&amp;C&amp;"Times New Roman,Normál"&amp;14KÖLTSÉGVETÉSI MÉRLEG 2018. &amp;R&amp;"Times New Roman,Normál"&amp;12 1. melléklet 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59"/>
  <sheetViews>
    <sheetView view="pageBreakPreview" zoomScale="60" zoomScaleNormal="100" workbookViewId="0">
      <selection sqref="A1:J130"/>
    </sheetView>
  </sheetViews>
  <sheetFormatPr defaultColWidth="8.5546875" defaultRowHeight="13.2"/>
  <cols>
    <col min="1" max="1" width="9.6640625" customWidth="1"/>
    <col min="2" max="2" width="87.6640625" customWidth="1"/>
    <col min="3" max="5" width="0" hidden="1" customWidth="1"/>
    <col min="6" max="6" width="29.109375" customWidth="1"/>
    <col min="7" max="10" width="20" customWidth="1"/>
  </cols>
  <sheetData>
    <row r="1" spans="1:10" ht="20.25" customHeight="1">
      <c r="A1" s="927" t="s">
        <v>127</v>
      </c>
      <c r="B1" s="326"/>
      <c r="C1" s="928" t="s">
        <v>1</v>
      </c>
      <c r="D1" s="928"/>
      <c r="E1" s="928"/>
      <c r="F1" s="821"/>
      <c r="G1" s="930" t="s">
        <v>625</v>
      </c>
      <c r="H1" s="930" t="s">
        <v>626</v>
      </c>
      <c r="I1" s="930" t="s">
        <v>645</v>
      </c>
      <c r="J1" s="930" t="s">
        <v>644</v>
      </c>
    </row>
    <row r="2" spans="1:10" ht="15.6">
      <c r="A2" s="927"/>
      <c r="B2" s="822" t="s">
        <v>414</v>
      </c>
      <c r="C2" s="928"/>
      <c r="D2" s="928"/>
      <c r="E2" s="928"/>
      <c r="F2" s="823" t="s">
        <v>597</v>
      </c>
      <c r="G2" s="931"/>
      <c r="H2" s="931"/>
      <c r="I2" s="931"/>
      <c r="J2" s="931"/>
    </row>
    <row r="3" spans="1:10" ht="15.6">
      <c r="A3" s="927"/>
      <c r="B3" s="824"/>
      <c r="C3" s="928" t="s">
        <v>101</v>
      </c>
      <c r="D3" s="928"/>
      <c r="E3" s="928" t="s">
        <v>6</v>
      </c>
      <c r="F3" s="823" t="s">
        <v>107</v>
      </c>
      <c r="G3" s="931"/>
      <c r="H3" s="931"/>
      <c r="I3" s="931"/>
      <c r="J3" s="931"/>
    </row>
    <row r="4" spans="1:10" ht="15.6">
      <c r="A4" s="927"/>
      <c r="B4" s="330"/>
      <c r="C4" s="401" t="s">
        <v>105</v>
      </c>
      <c r="D4" s="820" t="s">
        <v>253</v>
      </c>
      <c r="E4" s="928"/>
      <c r="F4" s="825"/>
      <c r="G4" s="932"/>
      <c r="H4" s="932"/>
      <c r="I4" s="932"/>
      <c r="J4" s="932"/>
    </row>
    <row r="5" spans="1:10" ht="15.6">
      <c r="A5" s="6" t="s">
        <v>285</v>
      </c>
      <c r="B5" s="18" t="s">
        <v>286</v>
      </c>
      <c r="C5" s="367"/>
      <c r="D5" s="370"/>
      <c r="E5" s="367"/>
      <c r="F5" s="685">
        <v>83639352</v>
      </c>
      <c r="G5" s="679">
        <v>83394235</v>
      </c>
      <c r="H5" s="679">
        <v>41140952</v>
      </c>
      <c r="I5" s="679">
        <v>83355910</v>
      </c>
      <c r="J5" s="679">
        <v>81460854</v>
      </c>
    </row>
    <row r="6" spans="1:10" ht="15.6">
      <c r="A6" s="6" t="s">
        <v>287</v>
      </c>
      <c r="B6" s="18" t="s">
        <v>288</v>
      </c>
      <c r="C6" s="367"/>
      <c r="D6" s="370"/>
      <c r="E6" s="367"/>
      <c r="F6" s="685">
        <v>6500615</v>
      </c>
      <c r="G6" s="679">
        <v>6500615</v>
      </c>
      <c r="H6" s="679"/>
      <c r="I6" s="679">
        <v>6500615</v>
      </c>
      <c r="J6" s="679">
        <v>6500000</v>
      </c>
    </row>
    <row r="7" spans="1:10" ht="15.6">
      <c r="A7" s="6" t="s">
        <v>289</v>
      </c>
      <c r="B7" s="18" t="s">
        <v>290</v>
      </c>
      <c r="C7" s="367"/>
      <c r="D7" s="370"/>
      <c r="E7" s="367"/>
      <c r="F7" s="685"/>
      <c r="G7" s="679"/>
      <c r="H7" s="679"/>
      <c r="I7" s="679"/>
      <c r="J7" s="679"/>
    </row>
    <row r="8" spans="1:10" ht="15.6">
      <c r="A8" s="6" t="s">
        <v>291</v>
      </c>
      <c r="B8" s="18" t="s">
        <v>292</v>
      </c>
      <c r="C8" s="367"/>
      <c r="D8" s="370"/>
      <c r="E8" s="367"/>
      <c r="F8" s="685"/>
      <c r="G8" s="679"/>
      <c r="H8" s="679"/>
      <c r="I8" s="679"/>
      <c r="J8" s="679"/>
    </row>
    <row r="9" spans="1:10" ht="15.6">
      <c r="A9" s="6" t="s">
        <v>293</v>
      </c>
      <c r="B9" s="18" t="s">
        <v>294</v>
      </c>
      <c r="C9" s="367"/>
      <c r="D9" s="370"/>
      <c r="E9" s="367"/>
      <c r="F9" s="685">
        <v>2123842</v>
      </c>
      <c r="G9" s="679">
        <v>2123842</v>
      </c>
      <c r="H9" s="679"/>
      <c r="I9" s="679">
        <v>2088842</v>
      </c>
      <c r="J9" s="679">
        <v>931770</v>
      </c>
    </row>
    <row r="10" spans="1:10" ht="15.6">
      <c r="A10" s="6" t="s">
        <v>295</v>
      </c>
      <c r="B10" s="18" t="s">
        <v>296</v>
      </c>
      <c r="C10" s="367"/>
      <c r="D10" s="370"/>
      <c r="E10" s="367"/>
      <c r="F10" s="685">
        <v>3129189</v>
      </c>
      <c r="G10" s="679">
        <v>3129189</v>
      </c>
      <c r="H10" s="679">
        <v>2891500</v>
      </c>
      <c r="I10" s="679">
        <v>4546104</v>
      </c>
      <c r="J10" s="679">
        <v>4258749</v>
      </c>
    </row>
    <row r="11" spans="1:10" ht="15.6">
      <c r="A11" s="6" t="s">
        <v>297</v>
      </c>
      <c r="B11" s="18" t="s">
        <v>589</v>
      </c>
      <c r="C11" s="367"/>
      <c r="D11" s="370"/>
      <c r="E11" s="367"/>
      <c r="F11" s="686"/>
      <c r="G11" s="679"/>
      <c r="H11" s="679"/>
      <c r="I11" s="679"/>
      <c r="J11" s="679"/>
    </row>
    <row r="12" spans="1:10" ht="15.6">
      <c r="A12" s="6" t="s">
        <v>299</v>
      </c>
      <c r="B12" s="18" t="s">
        <v>300</v>
      </c>
      <c r="C12" s="367"/>
      <c r="D12" s="370"/>
      <c r="E12" s="367"/>
      <c r="F12" s="685">
        <v>304320</v>
      </c>
      <c r="G12" s="679">
        <v>281320</v>
      </c>
      <c r="H12" s="679">
        <v>53270</v>
      </c>
      <c r="I12" s="679">
        <v>211320</v>
      </c>
      <c r="J12" s="679">
        <v>105080</v>
      </c>
    </row>
    <row r="13" spans="1:10" ht="15.6">
      <c r="A13" s="6" t="s">
        <v>301</v>
      </c>
      <c r="B13" s="18" t="s">
        <v>302</v>
      </c>
      <c r="C13" s="367"/>
      <c r="D13" s="370"/>
      <c r="E13" s="367"/>
      <c r="F13" s="685">
        <v>348000</v>
      </c>
      <c r="G13" s="679">
        <v>348000</v>
      </c>
      <c r="H13" s="679"/>
      <c r="I13" s="679">
        <v>348000</v>
      </c>
      <c r="J13" s="679">
        <v>279235</v>
      </c>
    </row>
    <row r="14" spans="1:10" ht="15.6">
      <c r="A14" s="6" t="s">
        <v>303</v>
      </c>
      <c r="B14" s="18" t="s">
        <v>304</v>
      </c>
      <c r="C14" s="367"/>
      <c r="D14" s="370"/>
      <c r="E14" s="367"/>
      <c r="F14" s="685"/>
      <c r="G14" s="679">
        <v>466105</v>
      </c>
      <c r="H14" s="679">
        <v>466105</v>
      </c>
      <c r="I14" s="679">
        <v>773185</v>
      </c>
      <c r="J14" s="679">
        <v>773185</v>
      </c>
    </row>
    <row r="15" spans="1:10" ht="15.6">
      <c r="A15" s="65" t="s">
        <v>305</v>
      </c>
      <c r="B15" s="71" t="s">
        <v>306</v>
      </c>
      <c r="C15" s="416">
        <f t="shared" ref="C15:H15" si="0">SUM(C5:C14)</f>
        <v>0</v>
      </c>
      <c r="D15" s="415">
        <f t="shared" si="0"/>
        <v>0</v>
      </c>
      <c r="E15" s="416">
        <f t="shared" si="0"/>
        <v>0</v>
      </c>
      <c r="F15" s="687">
        <f t="shared" si="0"/>
        <v>96045318</v>
      </c>
      <c r="G15" s="826">
        <f t="shared" si="0"/>
        <v>96243306</v>
      </c>
      <c r="H15" s="826">
        <f t="shared" si="0"/>
        <v>44551827</v>
      </c>
      <c r="I15" s="826">
        <f t="shared" ref="I15:J15" si="1">SUM(I5:I14)</f>
        <v>97823976</v>
      </c>
      <c r="J15" s="826">
        <f t="shared" si="1"/>
        <v>94308873</v>
      </c>
    </row>
    <row r="16" spans="1:10" ht="15.6">
      <c r="A16" s="6" t="s">
        <v>307</v>
      </c>
      <c r="B16" s="18" t="s">
        <v>308</v>
      </c>
      <c r="C16" s="367"/>
      <c r="D16" s="370"/>
      <c r="E16" s="367"/>
      <c r="F16" s="685"/>
      <c r="G16" s="680"/>
      <c r="H16" s="680"/>
      <c r="I16" s="680"/>
      <c r="J16" s="680"/>
    </row>
    <row r="17" spans="1:10" ht="15.6">
      <c r="A17" s="6" t="s">
        <v>309</v>
      </c>
      <c r="B17" s="18" t="s">
        <v>415</v>
      </c>
      <c r="C17" s="367"/>
      <c r="D17" s="370"/>
      <c r="E17" s="367"/>
      <c r="F17" s="685">
        <v>300000</v>
      </c>
      <c r="G17" s="680">
        <v>300000</v>
      </c>
      <c r="H17" s="680">
        <v>186638</v>
      </c>
      <c r="I17" s="680">
        <v>335000</v>
      </c>
      <c r="J17" s="680">
        <v>325616</v>
      </c>
    </row>
    <row r="18" spans="1:10" ht="15.6">
      <c r="A18" s="6" t="s">
        <v>311</v>
      </c>
      <c r="B18" s="18" t="s">
        <v>312</v>
      </c>
      <c r="C18" s="367"/>
      <c r="D18" s="367"/>
      <c r="E18" s="367"/>
      <c r="F18" s="685"/>
      <c r="G18" s="680"/>
      <c r="H18" s="680"/>
      <c r="I18" s="680"/>
      <c r="J18" s="680"/>
    </row>
    <row r="19" spans="1:10" ht="15.6">
      <c r="A19" s="65" t="s">
        <v>313</v>
      </c>
      <c r="B19" s="71" t="s">
        <v>314</v>
      </c>
      <c r="C19" s="416">
        <f>SUM(C16:C18)</f>
        <v>0</v>
      </c>
      <c r="D19" s="415">
        <f>SUM(D16:D18)</f>
        <v>0</v>
      </c>
      <c r="E19" s="416">
        <f>SUM(E16:E18)</f>
        <v>0</v>
      </c>
      <c r="F19" s="687">
        <f>SUM(F16:F18)</f>
        <v>300000</v>
      </c>
      <c r="G19" s="708">
        <f>G17+G18+G16</f>
        <v>300000</v>
      </c>
      <c r="H19" s="708">
        <f>H16+H17+H18</f>
        <v>186638</v>
      </c>
      <c r="I19" s="708">
        <f>I17+I18+I16</f>
        <v>335000</v>
      </c>
      <c r="J19" s="708">
        <f>J16+J17+J18</f>
        <v>325616</v>
      </c>
    </row>
    <row r="20" spans="1:10" ht="15.6">
      <c r="A20" s="10" t="s">
        <v>11</v>
      </c>
      <c r="B20" s="37" t="s">
        <v>315</v>
      </c>
      <c r="C20" s="409">
        <f>SUM(C15,C19)</f>
        <v>0</v>
      </c>
      <c r="D20" s="410">
        <f>SUM(D15,D19)</f>
        <v>0</v>
      </c>
      <c r="E20" s="409">
        <f>SUM(E15,E19)</f>
        <v>0</v>
      </c>
      <c r="F20" s="688">
        <f>SUM(F15,F19)</f>
        <v>96345318</v>
      </c>
      <c r="G20" s="702">
        <f>G15+G19</f>
        <v>96543306</v>
      </c>
      <c r="H20" s="702">
        <f>H15+H19</f>
        <v>44738465</v>
      </c>
      <c r="I20" s="702">
        <f>I15+I19</f>
        <v>98158976</v>
      </c>
      <c r="J20" s="702">
        <f>J15+J19</f>
        <v>94634489</v>
      </c>
    </row>
    <row r="21" spans="1:10" ht="15.6">
      <c r="A21" s="6" t="s">
        <v>316</v>
      </c>
      <c r="B21" s="153" t="s">
        <v>317</v>
      </c>
      <c r="C21" s="367"/>
      <c r="D21" s="370"/>
      <c r="E21" s="367"/>
      <c r="F21" s="685">
        <v>17872844</v>
      </c>
      <c r="G21" s="679">
        <v>17917113</v>
      </c>
      <c r="H21" s="679">
        <v>8305582</v>
      </c>
      <c r="I21" s="679">
        <v>20230691</v>
      </c>
      <c r="J21" s="679">
        <v>17667591</v>
      </c>
    </row>
    <row r="22" spans="1:10" ht="15.6">
      <c r="A22" s="6" t="s">
        <v>318</v>
      </c>
      <c r="B22" s="153" t="s">
        <v>601</v>
      </c>
      <c r="C22" s="367"/>
      <c r="D22" s="370"/>
      <c r="E22" s="367"/>
      <c r="F22" s="689">
        <v>2576872</v>
      </c>
      <c r="G22" s="679">
        <v>2576872</v>
      </c>
      <c r="H22" s="679">
        <v>477676</v>
      </c>
      <c r="I22" s="679"/>
      <c r="J22" s="679">
        <v>703551</v>
      </c>
    </row>
    <row r="23" spans="1:10" ht="15.6">
      <c r="A23" s="6" t="s">
        <v>320</v>
      </c>
      <c r="B23" s="153" t="s">
        <v>590</v>
      </c>
      <c r="C23" s="367"/>
      <c r="D23" s="370"/>
      <c r="E23" s="367"/>
      <c r="F23" s="686">
        <v>350000</v>
      </c>
      <c r="G23" s="679">
        <v>350000</v>
      </c>
      <c r="H23" s="679">
        <v>45076</v>
      </c>
      <c r="I23" s="679"/>
      <c r="J23" s="679">
        <v>52499</v>
      </c>
    </row>
    <row r="24" spans="1:10" ht="15.6">
      <c r="A24" s="6" t="s">
        <v>322</v>
      </c>
      <c r="B24" s="153" t="s">
        <v>323</v>
      </c>
      <c r="C24" s="367"/>
      <c r="D24" s="370"/>
      <c r="E24" s="370"/>
      <c r="F24" s="689">
        <v>764864</v>
      </c>
      <c r="G24" s="679">
        <v>764864</v>
      </c>
      <c r="H24" s="679">
        <v>511796</v>
      </c>
      <c r="I24" s="679"/>
      <c r="J24" s="679">
        <v>753799</v>
      </c>
    </row>
    <row r="25" spans="1:10" ht="15.6">
      <c r="A25" s="10" t="s">
        <v>15</v>
      </c>
      <c r="B25" s="827" t="s">
        <v>324</v>
      </c>
      <c r="C25" s="410">
        <f>SUM(C21:C24)</f>
        <v>0</v>
      </c>
      <c r="D25" s="409">
        <f>SUM(D21:D24)</f>
        <v>0</v>
      </c>
      <c r="E25" s="410">
        <f>SUM(E21:E24)</f>
        <v>0</v>
      </c>
      <c r="F25" s="688">
        <f>SUM(F21:F24)</f>
        <v>21564580</v>
      </c>
      <c r="G25" s="702">
        <f>G21+G22+G23+G24</f>
        <v>21608849</v>
      </c>
      <c r="H25" s="702">
        <f>H21+H22+H23+H24</f>
        <v>9340130</v>
      </c>
      <c r="I25" s="702">
        <f>I21+I22+I23+I24</f>
        <v>20230691</v>
      </c>
      <c r="J25" s="702">
        <f>J21+J22+J23+J24</f>
        <v>19177440</v>
      </c>
    </row>
    <row r="26" spans="1:10" ht="15.6">
      <c r="A26" s="6" t="s">
        <v>325</v>
      </c>
      <c r="B26" s="153" t="s">
        <v>326</v>
      </c>
      <c r="C26" s="367"/>
      <c r="D26" s="370"/>
      <c r="E26" s="367"/>
      <c r="F26" s="685">
        <v>45000</v>
      </c>
      <c r="G26" s="679">
        <v>45000</v>
      </c>
      <c r="H26" s="679"/>
      <c r="I26" s="679">
        <v>45000</v>
      </c>
      <c r="J26" s="679"/>
    </row>
    <row r="27" spans="1:10" ht="15.6">
      <c r="A27" s="6" t="s">
        <v>327</v>
      </c>
      <c r="B27" s="18" t="s">
        <v>328</v>
      </c>
      <c r="C27" s="367"/>
      <c r="D27" s="370"/>
      <c r="E27" s="367"/>
      <c r="F27" s="685">
        <v>288000</v>
      </c>
      <c r="G27" s="679">
        <v>288000</v>
      </c>
      <c r="H27" s="679"/>
      <c r="I27" s="679">
        <v>288000</v>
      </c>
      <c r="J27" s="679"/>
    </row>
    <row r="28" spans="1:10" ht="15.6">
      <c r="A28" s="248" t="s">
        <v>329</v>
      </c>
      <c r="B28" s="413" t="s">
        <v>330</v>
      </c>
      <c r="C28" s="370">
        <f>SUM(C26:C27)</f>
        <v>0</v>
      </c>
      <c r="D28" s="367">
        <f>SUM(D26:D27)</f>
        <v>0</v>
      </c>
      <c r="E28" s="370">
        <f>SUM(E26:E27)</f>
        <v>0</v>
      </c>
      <c r="F28" s="687">
        <v>1400000</v>
      </c>
      <c r="G28" s="680">
        <v>1400000</v>
      </c>
      <c r="H28" s="680">
        <v>774869</v>
      </c>
      <c r="I28" s="680">
        <v>1400000</v>
      </c>
      <c r="J28" s="680">
        <v>1664850</v>
      </c>
    </row>
    <row r="29" spans="1:10" ht="15.6">
      <c r="A29" s="6" t="s">
        <v>331</v>
      </c>
      <c r="B29" s="18" t="s">
        <v>332</v>
      </c>
      <c r="C29" s="367"/>
      <c r="D29" s="370"/>
      <c r="E29" s="367"/>
      <c r="F29" s="685">
        <v>14720975</v>
      </c>
      <c r="G29" s="679">
        <v>14516975</v>
      </c>
      <c r="H29" s="679"/>
      <c r="I29" s="679">
        <v>16981965</v>
      </c>
      <c r="J29" s="679">
        <v>14606760</v>
      </c>
    </row>
    <row r="30" spans="1:10" ht="15.6">
      <c r="A30" s="6" t="s">
        <v>333</v>
      </c>
      <c r="B30" s="18" t="s">
        <v>334</v>
      </c>
      <c r="C30" s="367"/>
      <c r="D30" s="370"/>
      <c r="E30" s="367"/>
      <c r="F30" s="685">
        <v>560000</v>
      </c>
      <c r="G30" s="679">
        <v>560000</v>
      </c>
      <c r="H30" s="679"/>
      <c r="I30" s="679"/>
      <c r="J30" s="679"/>
    </row>
    <row r="31" spans="1:10" ht="15.6">
      <c r="A31" s="6" t="s">
        <v>416</v>
      </c>
      <c r="B31" s="18" t="s">
        <v>417</v>
      </c>
      <c r="C31" s="367"/>
      <c r="D31" s="370"/>
      <c r="E31" s="367"/>
      <c r="F31" s="685"/>
      <c r="G31" s="679"/>
      <c r="H31" s="679"/>
      <c r="I31" s="679"/>
      <c r="J31" s="679"/>
    </row>
    <row r="32" spans="1:10" ht="15.6">
      <c r="A32" s="6" t="s">
        <v>337</v>
      </c>
      <c r="B32" s="18" t="s">
        <v>338</v>
      </c>
      <c r="C32" s="367"/>
      <c r="D32" s="370"/>
      <c r="E32" s="367"/>
      <c r="F32" s="685"/>
      <c r="G32" s="679"/>
      <c r="H32" s="679"/>
      <c r="I32" s="679"/>
      <c r="J32" s="679"/>
    </row>
    <row r="33" spans="1:10" ht="15.6">
      <c r="A33" s="6" t="s">
        <v>339</v>
      </c>
      <c r="B33" s="153" t="s">
        <v>340</v>
      </c>
      <c r="C33" s="367"/>
      <c r="D33" s="370"/>
      <c r="E33" s="367"/>
      <c r="F33" s="685">
        <v>795000</v>
      </c>
      <c r="G33" s="679">
        <v>795000</v>
      </c>
      <c r="H33" s="679"/>
      <c r="I33" s="679"/>
      <c r="J33" s="679"/>
    </row>
    <row r="34" spans="1:10" ht="15.6">
      <c r="A34" s="6" t="s">
        <v>341</v>
      </c>
      <c r="B34" s="18" t="s">
        <v>342</v>
      </c>
      <c r="C34" s="367"/>
      <c r="D34" s="370"/>
      <c r="E34" s="367"/>
      <c r="F34" s="685">
        <v>1110000</v>
      </c>
      <c r="G34" s="679">
        <v>1110000</v>
      </c>
      <c r="H34" s="679"/>
      <c r="I34" s="679"/>
      <c r="J34" s="679"/>
    </row>
    <row r="35" spans="1:10" ht="15.6">
      <c r="A35" s="6" t="s">
        <v>335</v>
      </c>
      <c r="B35" s="26" t="s">
        <v>343</v>
      </c>
      <c r="C35" s="370">
        <f>SUM(C29:C34)</f>
        <v>0</v>
      </c>
      <c r="D35" s="367">
        <f>SUM(D29:D34)</f>
        <v>0</v>
      </c>
      <c r="E35" s="370">
        <f>SUM(E29:E34)</f>
        <v>0</v>
      </c>
      <c r="F35" s="687"/>
      <c r="G35" s="680"/>
      <c r="H35" s="680">
        <v>8400426</v>
      </c>
      <c r="I35" s="680"/>
      <c r="J35" s="680"/>
    </row>
    <row r="36" spans="1:10" ht="15.6">
      <c r="A36" s="65" t="s">
        <v>344</v>
      </c>
      <c r="B36" s="71" t="s">
        <v>345</v>
      </c>
      <c r="C36" s="415">
        <f>SUM(C35,C28)</f>
        <v>0</v>
      </c>
      <c r="D36" s="416">
        <f>SUM(D35,D28)</f>
        <v>0</v>
      </c>
      <c r="E36" s="415">
        <f>SUM(E35,E28)</f>
        <v>0</v>
      </c>
      <c r="F36" s="687">
        <f>SUM(F26:F35)</f>
        <v>18918975</v>
      </c>
      <c r="G36" s="708">
        <f>SUM(G26:G34)</f>
        <v>18714975</v>
      </c>
      <c r="H36" s="708">
        <f>H28+H35</f>
        <v>9175295</v>
      </c>
      <c r="I36" s="708">
        <f>SUM(I26:I34)</f>
        <v>18714965</v>
      </c>
      <c r="J36" s="708">
        <f>SUM(J26:J34)</f>
        <v>16271610</v>
      </c>
    </row>
    <row r="37" spans="1:10" ht="15.6">
      <c r="A37" s="6" t="s">
        <v>346</v>
      </c>
      <c r="B37" s="18" t="s">
        <v>347</v>
      </c>
      <c r="C37" s="367"/>
      <c r="D37" s="370"/>
      <c r="E37" s="367"/>
      <c r="F37" s="690">
        <v>224000</v>
      </c>
      <c r="G37" s="679">
        <v>224000</v>
      </c>
      <c r="H37" s="679"/>
      <c r="I37" s="679">
        <v>224000</v>
      </c>
      <c r="J37" s="679">
        <v>33000</v>
      </c>
    </row>
    <row r="38" spans="1:10" ht="15.6">
      <c r="A38" s="6" t="s">
        <v>348</v>
      </c>
      <c r="B38" s="18" t="s">
        <v>418</v>
      </c>
      <c r="C38" s="367"/>
      <c r="D38" s="370"/>
      <c r="E38" s="367"/>
      <c r="F38" s="690">
        <v>186000</v>
      </c>
      <c r="G38" s="679">
        <v>186000</v>
      </c>
      <c r="H38" s="679">
        <v>28549</v>
      </c>
      <c r="I38" s="679">
        <v>133000</v>
      </c>
      <c r="J38" s="679">
        <v>52596</v>
      </c>
    </row>
    <row r="39" spans="1:10" ht="15.6">
      <c r="A39" s="65" t="s">
        <v>352</v>
      </c>
      <c r="B39" s="71" t="s">
        <v>353</v>
      </c>
      <c r="C39" s="415">
        <f>SUM(C37:C38)</f>
        <v>0</v>
      </c>
      <c r="D39" s="415">
        <f>SUM(D37:D38)</f>
        <v>0</v>
      </c>
      <c r="E39" s="415">
        <f>SUM(E37:E38)</f>
        <v>0</v>
      </c>
      <c r="F39" s="687">
        <f>SUM(F37:F38)</f>
        <v>410000</v>
      </c>
      <c r="G39" s="708">
        <f>G37+G38</f>
        <v>410000</v>
      </c>
      <c r="H39" s="708">
        <f>H37+H38</f>
        <v>28549</v>
      </c>
      <c r="I39" s="708">
        <f>I37+I38</f>
        <v>357000</v>
      </c>
      <c r="J39" s="708">
        <f>J37+J38</f>
        <v>85596</v>
      </c>
    </row>
    <row r="40" spans="1:10" ht="15.6">
      <c r="A40" s="6" t="s">
        <v>354</v>
      </c>
      <c r="B40" s="18" t="s">
        <v>419</v>
      </c>
      <c r="C40" s="367"/>
      <c r="D40" s="370"/>
      <c r="E40" s="367"/>
      <c r="F40" s="690">
        <v>1200000</v>
      </c>
      <c r="G40" s="679">
        <v>1200000</v>
      </c>
      <c r="H40" s="679">
        <v>3287725</v>
      </c>
      <c r="I40" s="679">
        <v>1200000</v>
      </c>
      <c r="J40" s="679">
        <v>4641516</v>
      </c>
    </row>
    <row r="41" spans="1:10" ht="15.6">
      <c r="A41" s="6"/>
      <c r="B41" s="18" t="s">
        <v>420</v>
      </c>
      <c r="C41" s="367"/>
      <c r="D41" s="370"/>
      <c r="E41" s="367"/>
      <c r="F41" s="690">
        <v>4000000</v>
      </c>
      <c r="G41" s="679">
        <v>4000000</v>
      </c>
      <c r="H41" s="679"/>
      <c r="I41" s="679">
        <v>4000000</v>
      </c>
      <c r="J41" s="679"/>
    </row>
    <row r="42" spans="1:10" ht="15.6">
      <c r="A42" s="6" t="s">
        <v>358</v>
      </c>
      <c r="B42" s="18" t="s">
        <v>359</v>
      </c>
      <c r="C42" s="367"/>
      <c r="D42" s="370"/>
      <c r="E42" s="367"/>
      <c r="F42" s="690">
        <v>0</v>
      </c>
      <c r="G42" s="679"/>
      <c r="H42" s="679"/>
      <c r="I42" s="679"/>
      <c r="J42" s="679"/>
    </row>
    <row r="43" spans="1:10" ht="15.6">
      <c r="A43" s="6" t="s">
        <v>360</v>
      </c>
      <c r="B43" s="18" t="s">
        <v>602</v>
      </c>
      <c r="C43" s="367"/>
      <c r="D43" s="370"/>
      <c r="E43" s="367"/>
      <c r="F43" s="690">
        <v>150000</v>
      </c>
      <c r="G43" s="679">
        <v>354000</v>
      </c>
      <c r="H43" s="679">
        <v>193103</v>
      </c>
      <c r="I43" s="679">
        <v>384000</v>
      </c>
      <c r="J43" s="679">
        <v>359657</v>
      </c>
    </row>
    <row r="44" spans="1:10" ht="15.6">
      <c r="A44" s="6" t="s">
        <v>362</v>
      </c>
      <c r="B44" s="18" t="s">
        <v>363</v>
      </c>
      <c r="C44" s="367"/>
      <c r="D44" s="370"/>
      <c r="E44" s="367"/>
      <c r="F44" s="690"/>
      <c r="G44" s="679"/>
      <c r="H44" s="679"/>
      <c r="I44" s="679"/>
      <c r="J44" s="679"/>
    </row>
    <row r="45" spans="1:10" ht="15.6">
      <c r="A45" s="6" t="s">
        <v>364</v>
      </c>
      <c r="B45" s="18" t="s">
        <v>421</v>
      </c>
      <c r="C45" s="367"/>
      <c r="D45" s="370"/>
      <c r="E45" s="367"/>
      <c r="F45" s="690">
        <v>890000</v>
      </c>
      <c r="G45" s="679">
        <v>890000</v>
      </c>
      <c r="H45" s="679">
        <v>96177</v>
      </c>
      <c r="I45" s="679">
        <v>860000</v>
      </c>
      <c r="J45" s="679">
        <v>633135</v>
      </c>
    </row>
    <row r="46" spans="1:10" ht="15.6">
      <c r="A46" s="6" t="s">
        <v>366</v>
      </c>
      <c r="B46" s="18" t="s">
        <v>422</v>
      </c>
      <c r="C46" s="367"/>
      <c r="D46" s="370"/>
      <c r="E46" s="367"/>
      <c r="F46" s="690">
        <v>5181000</v>
      </c>
      <c r="G46" s="679">
        <v>5181000</v>
      </c>
      <c r="H46" s="679">
        <v>2343718</v>
      </c>
      <c r="I46" s="679">
        <v>5234000</v>
      </c>
      <c r="J46" s="679">
        <v>4887846</v>
      </c>
    </row>
    <row r="47" spans="1:10" ht="15.6">
      <c r="A47" s="65" t="s">
        <v>368</v>
      </c>
      <c r="B47" s="71" t="s">
        <v>369</v>
      </c>
      <c r="C47" s="416">
        <f>SUM(C40:C46)</f>
        <v>0</v>
      </c>
      <c r="D47" s="415">
        <f>SUM(D40:D46)</f>
        <v>0</v>
      </c>
      <c r="E47" s="416">
        <f>SUM(E40:E46)</f>
        <v>0</v>
      </c>
      <c r="F47" s="687">
        <f>SUM(F40:F46)</f>
        <v>11421000</v>
      </c>
      <c r="G47" s="708">
        <f>G40+G41+G42+G43+G44+G45+G46</f>
        <v>11625000</v>
      </c>
      <c r="H47" s="708">
        <f>H40+H41+H42+H43+H44+H45+H46</f>
        <v>5920723</v>
      </c>
      <c r="I47" s="708">
        <f>I40+I41+I42+I43+I44+I45+I46</f>
        <v>11678000</v>
      </c>
      <c r="J47" s="708">
        <f>J40+J41+J42+J43+J44+J45+J46</f>
        <v>10522154</v>
      </c>
    </row>
    <row r="48" spans="1:10" ht="15.6">
      <c r="A48" s="6" t="s">
        <v>370</v>
      </c>
      <c r="B48" s="18" t="s">
        <v>371</v>
      </c>
      <c r="C48" s="367"/>
      <c r="D48" s="370"/>
      <c r="E48" s="367"/>
      <c r="F48" s="690">
        <v>260000</v>
      </c>
      <c r="G48" s="679">
        <v>260000</v>
      </c>
      <c r="H48" s="679">
        <v>1860</v>
      </c>
      <c r="I48" s="679">
        <v>260000</v>
      </c>
      <c r="J48" s="679">
        <v>34295</v>
      </c>
    </row>
    <row r="49" spans="1:10" ht="15.6">
      <c r="A49" s="6" t="s">
        <v>372</v>
      </c>
      <c r="B49" s="18" t="s">
        <v>373</v>
      </c>
      <c r="C49" s="367"/>
      <c r="D49" s="370"/>
      <c r="E49" s="367"/>
      <c r="F49" s="690"/>
      <c r="G49" s="679"/>
      <c r="H49" s="679"/>
      <c r="I49" s="679"/>
      <c r="J49" s="679"/>
    </row>
    <row r="50" spans="1:10" ht="15.6">
      <c r="A50" s="6" t="s">
        <v>374</v>
      </c>
      <c r="B50" s="18" t="s">
        <v>375</v>
      </c>
      <c r="C50" s="367"/>
      <c r="D50" s="370"/>
      <c r="E50" s="367"/>
      <c r="F50" s="690"/>
      <c r="G50" s="679"/>
      <c r="H50" s="679"/>
      <c r="I50" s="679"/>
      <c r="J50" s="679"/>
    </row>
    <row r="51" spans="1:10" ht="15.6">
      <c r="A51" s="65" t="s">
        <v>376</v>
      </c>
      <c r="B51" s="71" t="s">
        <v>377</v>
      </c>
      <c r="C51" s="416">
        <f>SUM(C48:C50)</f>
        <v>0</v>
      </c>
      <c r="D51" s="415">
        <f>SUM(D48:D50)</f>
        <v>0</v>
      </c>
      <c r="E51" s="416">
        <f>SUM(E48:E50)</f>
        <v>0</v>
      </c>
      <c r="F51" s="687">
        <f>SUM(F48:F50)</f>
        <v>260000</v>
      </c>
      <c r="G51" s="708">
        <f>G48+G49+G50</f>
        <v>260000</v>
      </c>
      <c r="H51" s="708">
        <f>H48+H49+H50</f>
        <v>1860</v>
      </c>
      <c r="I51" s="708">
        <f>I48+I49+I50</f>
        <v>260000</v>
      </c>
      <c r="J51" s="708">
        <f>J48+J49+J50</f>
        <v>34295</v>
      </c>
    </row>
    <row r="52" spans="1:10" ht="15.6">
      <c r="A52" s="6" t="s">
        <v>378</v>
      </c>
      <c r="B52" s="18" t="s">
        <v>379</v>
      </c>
      <c r="C52" s="367"/>
      <c r="D52" s="370"/>
      <c r="E52" s="367"/>
      <c r="F52" s="690">
        <v>6282861</v>
      </c>
      <c r="G52" s="679">
        <v>6282861</v>
      </c>
      <c r="H52" s="679">
        <v>2912745</v>
      </c>
      <c r="I52" s="679">
        <v>6282861</v>
      </c>
      <c r="J52" s="679">
        <v>5295047</v>
      </c>
    </row>
    <row r="53" spans="1:10" ht="15.6">
      <c r="A53" s="6" t="s">
        <v>380</v>
      </c>
      <c r="B53" s="18" t="s">
        <v>381</v>
      </c>
      <c r="C53" s="367"/>
      <c r="D53" s="370"/>
      <c r="E53" s="367"/>
      <c r="F53" s="690">
        <v>0</v>
      </c>
      <c r="G53" s="679"/>
      <c r="H53" s="679"/>
      <c r="I53" s="679"/>
      <c r="J53" s="679"/>
    </row>
    <row r="54" spans="1:10" ht="15.6">
      <c r="A54" s="6" t="s">
        <v>382</v>
      </c>
      <c r="B54" s="18" t="s">
        <v>383</v>
      </c>
      <c r="C54" s="367"/>
      <c r="D54" s="370"/>
      <c r="E54" s="367"/>
      <c r="F54" s="690"/>
      <c r="G54" s="679"/>
      <c r="H54" s="679"/>
      <c r="I54" s="679"/>
      <c r="J54" s="679"/>
    </row>
    <row r="55" spans="1:10" ht="15.6">
      <c r="A55" s="6" t="s">
        <v>384</v>
      </c>
      <c r="B55" s="153" t="s">
        <v>385</v>
      </c>
      <c r="C55" s="367"/>
      <c r="D55" s="370"/>
      <c r="E55" s="367"/>
      <c r="F55" s="690"/>
      <c r="G55" s="679"/>
      <c r="H55" s="679"/>
      <c r="I55" s="679"/>
      <c r="J55" s="679"/>
    </row>
    <row r="56" spans="1:10" ht="15.6">
      <c r="A56" s="6" t="s">
        <v>386</v>
      </c>
      <c r="B56" s="18" t="s">
        <v>387</v>
      </c>
      <c r="C56" s="367"/>
      <c r="D56" s="370"/>
      <c r="E56" s="367"/>
      <c r="F56" s="673"/>
      <c r="G56" s="679">
        <v>23000</v>
      </c>
      <c r="H56" s="679">
        <v>11515</v>
      </c>
      <c r="I56" s="679">
        <v>23010</v>
      </c>
      <c r="J56" s="679">
        <v>12481</v>
      </c>
    </row>
    <row r="57" spans="1:10" ht="15.6">
      <c r="A57" s="828" t="s">
        <v>388</v>
      </c>
      <c r="B57" s="829" t="s">
        <v>389</v>
      </c>
      <c r="C57" s="830">
        <f>SUM(C52:C56)</f>
        <v>0</v>
      </c>
      <c r="D57" s="451">
        <f>SUM(D52:D56)</f>
        <v>0</v>
      </c>
      <c r="E57" s="451">
        <f>SUM(E52:E56)</f>
        <v>0</v>
      </c>
      <c r="F57" s="691">
        <f>F52+F53+F54+F54</f>
        <v>6282861</v>
      </c>
      <c r="G57" s="831">
        <f>G52+G53+G54+G55+G56</f>
        <v>6305861</v>
      </c>
      <c r="H57" s="831">
        <f>H52+H53+H54+H55+H56</f>
        <v>2924260</v>
      </c>
      <c r="I57" s="831">
        <f>I52+I53+I54+I55+I56</f>
        <v>6305871</v>
      </c>
      <c r="J57" s="831">
        <f>J52+J53+J54+J55+J56</f>
        <v>5307528</v>
      </c>
    </row>
    <row r="58" spans="1:10" ht="15.6">
      <c r="A58" s="10" t="s">
        <v>19</v>
      </c>
      <c r="B58" s="37" t="s">
        <v>390</v>
      </c>
      <c r="C58" s="409">
        <f>SUM(C36,C39,C47,C51,C57)</f>
        <v>0</v>
      </c>
      <c r="D58" s="410">
        <f>SUM(D36,D39,D47,D51,D57)</f>
        <v>0</v>
      </c>
      <c r="E58" s="409">
        <f>SUM(E36,E39,E47,E51,E57)</f>
        <v>0</v>
      </c>
      <c r="F58" s="688">
        <f>SUM(F36,F39,F47,F51,F57)</f>
        <v>37292836</v>
      </c>
      <c r="G58" s="702">
        <f>G36+G39+G47+G51+G57</f>
        <v>37315836</v>
      </c>
      <c r="H58" s="702">
        <f>H36+H39+H47+H51+H57</f>
        <v>18050687</v>
      </c>
      <c r="I58" s="702">
        <f>I36+I39+I47+I51+I57</f>
        <v>37315836</v>
      </c>
      <c r="J58" s="702">
        <f>J36+J39+J47+J51+J57</f>
        <v>32221183</v>
      </c>
    </row>
    <row r="59" spans="1:10" ht="15.6">
      <c r="A59" s="832" t="s">
        <v>23</v>
      </c>
      <c r="B59" s="37" t="s">
        <v>391</v>
      </c>
      <c r="C59" s="409"/>
      <c r="D59" s="409"/>
      <c r="E59" s="409"/>
      <c r="F59" s="688"/>
      <c r="G59" s="702"/>
      <c r="H59" s="702"/>
      <c r="I59" s="702"/>
      <c r="J59" s="702"/>
    </row>
    <row r="60" spans="1:10" ht="15.6">
      <c r="A60" s="23" t="s">
        <v>27</v>
      </c>
      <c r="B60" s="18" t="s">
        <v>28</v>
      </c>
      <c r="C60" s="367"/>
      <c r="D60" s="367"/>
      <c r="E60" s="367"/>
      <c r="F60" s="690"/>
      <c r="G60" s="679"/>
      <c r="H60" s="679"/>
      <c r="I60" s="679"/>
      <c r="J60" s="679"/>
    </row>
    <row r="61" spans="1:10" ht="15.6">
      <c r="A61" s="23" t="s">
        <v>31</v>
      </c>
      <c r="B61" s="18" t="s">
        <v>392</v>
      </c>
      <c r="C61" s="367"/>
      <c r="D61" s="367"/>
      <c r="E61" s="367"/>
      <c r="F61" s="690"/>
      <c r="G61" s="679"/>
      <c r="H61" s="679"/>
      <c r="I61" s="679"/>
      <c r="J61" s="679"/>
    </row>
    <row r="62" spans="1:10" ht="15.6">
      <c r="A62" s="23" t="s">
        <v>35</v>
      </c>
      <c r="B62" s="18" t="s">
        <v>36</v>
      </c>
      <c r="C62" s="367"/>
      <c r="D62" s="367"/>
      <c r="E62" s="367"/>
      <c r="F62" s="690"/>
      <c r="G62" s="679"/>
      <c r="H62" s="679"/>
      <c r="I62" s="679"/>
      <c r="J62" s="679"/>
    </row>
    <row r="63" spans="1:10" ht="15.6">
      <c r="A63" s="23" t="s">
        <v>66</v>
      </c>
      <c r="B63" s="18" t="s">
        <v>393</v>
      </c>
      <c r="C63" s="367"/>
      <c r="D63" s="367"/>
      <c r="E63" s="367"/>
      <c r="F63" s="690"/>
      <c r="G63" s="679"/>
      <c r="H63" s="679"/>
      <c r="I63" s="679"/>
      <c r="J63" s="679"/>
    </row>
    <row r="64" spans="1:10" ht="15.6">
      <c r="A64" s="10" t="s">
        <v>39</v>
      </c>
      <c r="B64" s="37" t="s">
        <v>250</v>
      </c>
      <c r="C64" s="409">
        <f>SUM(C60:C63)</f>
        <v>0</v>
      </c>
      <c r="D64" s="409">
        <f>SUM(D60:D63)</f>
        <v>0</v>
      </c>
      <c r="E64" s="409">
        <f>SUM(E60:E63)</f>
        <v>0</v>
      </c>
      <c r="F64" s="688">
        <f>SUM(F60:F63)</f>
        <v>0</v>
      </c>
      <c r="G64" s="702"/>
      <c r="H64" s="702"/>
      <c r="I64" s="702"/>
      <c r="J64" s="702"/>
    </row>
    <row r="65" spans="1:10" ht="15.6">
      <c r="A65" s="10" t="s">
        <v>43</v>
      </c>
      <c r="B65" s="37" t="s">
        <v>394</v>
      </c>
      <c r="C65" s="409"/>
      <c r="D65" s="409"/>
      <c r="E65" s="409"/>
      <c r="F65" s="688">
        <v>0</v>
      </c>
      <c r="G65" s="702"/>
      <c r="H65" s="702"/>
      <c r="I65" s="702"/>
      <c r="J65" s="702"/>
    </row>
    <row r="66" spans="1:10" ht="15.6">
      <c r="A66" s="10" t="s">
        <v>47</v>
      </c>
      <c r="B66" s="37" t="s">
        <v>395</v>
      </c>
      <c r="C66" s="409"/>
      <c r="D66" s="409"/>
      <c r="E66" s="409"/>
      <c r="F66" s="688"/>
      <c r="G66" s="702"/>
      <c r="H66" s="702"/>
      <c r="I66" s="702"/>
      <c r="J66" s="702"/>
    </row>
    <row r="67" spans="1:10" ht="15.6">
      <c r="A67" s="6" t="s">
        <v>51</v>
      </c>
      <c r="B67" s="18" t="s">
        <v>52</v>
      </c>
      <c r="C67" s="370"/>
      <c r="D67" s="370"/>
      <c r="E67" s="370"/>
      <c r="F67" s="692"/>
      <c r="G67" s="680"/>
      <c r="H67" s="680"/>
      <c r="I67" s="680"/>
      <c r="J67" s="680"/>
    </row>
    <row r="68" spans="1:10" ht="15.6">
      <c r="A68" s="6" t="s">
        <v>54</v>
      </c>
      <c r="B68" s="18" t="s">
        <v>55</v>
      </c>
      <c r="C68" s="370"/>
      <c r="D68" s="370"/>
      <c r="E68" s="370"/>
      <c r="F68" s="692"/>
      <c r="G68" s="680"/>
      <c r="H68" s="680"/>
      <c r="I68" s="680"/>
      <c r="J68" s="680"/>
    </row>
    <row r="69" spans="1:10" ht="15.6">
      <c r="A69" s="6" t="s">
        <v>58</v>
      </c>
      <c r="B69" s="18" t="s">
        <v>59</v>
      </c>
      <c r="C69" s="370"/>
      <c r="D69" s="370"/>
      <c r="E69" s="370"/>
      <c r="F69" s="692"/>
      <c r="G69" s="680"/>
      <c r="H69" s="680"/>
      <c r="I69" s="680"/>
      <c r="J69" s="680"/>
    </row>
    <row r="70" spans="1:10" ht="15.6">
      <c r="A70" s="10" t="s">
        <v>62</v>
      </c>
      <c r="B70" s="37" t="s">
        <v>396</v>
      </c>
      <c r="C70" s="409">
        <f>SUM(C67:C69)</f>
        <v>0</v>
      </c>
      <c r="D70" s="409">
        <f>SUM(D67:D69)</f>
        <v>0</v>
      </c>
      <c r="E70" s="409">
        <f>SUM(E67:E69)</f>
        <v>0</v>
      </c>
      <c r="F70" s="688">
        <f>SUM(F67:F69)</f>
        <v>0</v>
      </c>
      <c r="G70" s="702"/>
      <c r="H70" s="702"/>
      <c r="I70" s="702"/>
      <c r="J70" s="702"/>
    </row>
    <row r="71" spans="1:10" ht="15.6">
      <c r="A71" s="833"/>
      <c r="B71" s="834" t="s">
        <v>397</v>
      </c>
      <c r="C71" s="425">
        <f>SUM(C20,C25,C58,C59,C64,C65,C66,C70)</f>
        <v>0</v>
      </c>
      <c r="D71" s="425">
        <f>SUM(D20,D25,D58,D59,D64,D65,D66,D70)</f>
        <v>0</v>
      </c>
      <c r="E71" s="425">
        <f>SUM(E20,E25,E58,E59,E64,E65,E66,E70)</f>
        <v>0</v>
      </c>
      <c r="F71" s="693">
        <f>SUM(F20+F25+F36+F39+F47+F51+F57)</f>
        <v>155202734</v>
      </c>
      <c r="G71" s="709">
        <f>G20+G25+G58</f>
        <v>155467991</v>
      </c>
      <c r="H71" s="709">
        <f>H20+H25+H58</f>
        <v>72129282</v>
      </c>
      <c r="I71" s="709">
        <f>I20+I25+I58</f>
        <v>155705503</v>
      </c>
      <c r="J71" s="709">
        <f>J20+J25+J58</f>
        <v>146033112</v>
      </c>
    </row>
    <row r="72" spans="1:10" ht="15.6">
      <c r="A72" s="6" t="s">
        <v>84</v>
      </c>
      <c r="B72" s="25" t="s">
        <v>85</v>
      </c>
      <c r="C72" s="835"/>
      <c r="D72" s="836"/>
      <c r="E72" s="367"/>
      <c r="F72" s="691"/>
      <c r="G72" s="679"/>
      <c r="H72" s="679"/>
      <c r="I72" s="679"/>
      <c r="J72" s="679"/>
    </row>
    <row r="73" spans="1:10" ht="15.6">
      <c r="A73" s="6"/>
      <c r="B73" s="25"/>
      <c r="C73" s="835"/>
      <c r="D73" s="835"/>
      <c r="E73" s="835"/>
      <c r="F73" s="694"/>
      <c r="G73" s="837"/>
      <c r="H73" s="837"/>
      <c r="I73" s="837"/>
      <c r="J73" s="837"/>
    </row>
    <row r="74" spans="1:10" ht="15.6">
      <c r="A74" s="6" t="s">
        <v>94</v>
      </c>
      <c r="B74" s="25" t="s">
        <v>95</v>
      </c>
      <c r="C74" s="835"/>
      <c r="D74" s="836"/>
      <c r="E74" s="367"/>
      <c r="F74" s="691"/>
      <c r="G74" s="679"/>
      <c r="H74" s="679"/>
      <c r="I74" s="679"/>
      <c r="J74" s="679"/>
    </row>
    <row r="75" spans="1:10" ht="15.6">
      <c r="A75" s="838"/>
      <c r="B75" s="839" t="s">
        <v>398</v>
      </c>
      <c r="C75" s="431">
        <f>SUM(C71:C74)</f>
        <v>0</v>
      </c>
      <c r="D75" s="431">
        <f>SUM(D71:D74)</f>
        <v>0</v>
      </c>
      <c r="E75" s="431">
        <f>SUM(E71:E74)</f>
        <v>0</v>
      </c>
      <c r="F75" s="695">
        <f>SUM(F71:F74)</f>
        <v>155202734</v>
      </c>
      <c r="G75" s="709">
        <f>G71+G72+G74+G73</f>
        <v>155467991</v>
      </c>
      <c r="H75" s="709">
        <f>H71+H72+H73+H74</f>
        <v>72129282</v>
      </c>
      <c r="I75" s="709">
        <f>I71+I72+I74+I73</f>
        <v>155705503</v>
      </c>
      <c r="J75" s="709">
        <f>J71+J72+J73+J74</f>
        <v>146033112</v>
      </c>
    </row>
    <row r="76" spans="1:10" ht="15.6" hidden="1">
      <c r="A76" s="840"/>
      <c r="B76" s="841"/>
      <c r="C76" s="371"/>
      <c r="D76" s="371"/>
      <c r="E76" s="371"/>
      <c r="F76" s="434"/>
      <c r="G76" s="679"/>
      <c r="H76" s="679"/>
      <c r="I76" s="679"/>
      <c r="J76" s="679"/>
    </row>
    <row r="77" spans="1:10" ht="15.6" hidden="1">
      <c r="A77" s="6" t="s">
        <v>134</v>
      </c>
      <c r="B77" s="6" t="s">
        <v>135</v>
      </c>
      <c r="C77" s="367"/>
      <c r="D77" s="370"/>
      <c r="E77" s="367"/>
      <c r="F77" s="690"/>
      <c r="G77" s="679"/>
      <c r="H77" s="679"/>
      <c r="I77" s="679"/>
      <c r="J77" s="679"/>
    </row>
    <row r="78" spans="1:10" ht="15.6" hidden="1">
      <c r="A78" s="6" t="s">
        <v>136</v>
      </c>
      <c r="B78" s="18" t="s">
        <v>137</v>
      </c>
      <c r="C78" s="367"/>
      <c r="D78" s="370"/>
      <c r="E78" s="367"/>
      <c r="F78" s="690"/>
      <c r="G78" s="679"/>
      <c r="H78" s="679"/>
      <c r="I78" s="679"/>
      <c r="J78" s="679"/>
    </row>
    <row r="79" spans="1:10" ht="15.6" hidden="1">
      <c r="A79" s="6" t="s">
        <v>138</v>
      </c>
      <c r="B79" s="18" t="s">
        <v>139</v>
      </c>
      <c r="C79" s="367"/>
      <c r="D79" s="370"/>
      <c r="E79" s="367"/>
      <c r="F79" s="690"/>
      <c r="G79" s="679"/>
      <c r="H79" s="679"/>
      <c r="I79" s="679"/>
      <c r="J79" s="679"/>
    </row>
    <row r="80" spans="1:10" ht="15.6" hidden="1">
      <c r="A80" s="6" t="s">
        <v>140</v>
      </c>
      <c r="B80" s="18" t="s">
        <v>141</v>
      </c>
      <c r="C80" s="367"/>
      <c r="D80" s="370"/>
      <c r="E80" s="367"/>
      <c r="F80" s="690"/>
      <c r="G80" s="679"/>
      <c r="H80" s="679"/>
      <c r="I80" s="679"/>
      <c r="J80" s="679"/>
    </row>
    <row r="81" spans="1:10" ht="15.6" hidden="1">
      <c r="A81" s="6" t="s">
        <v>142</v>
      </c>
      <c r="B81" s="18" t="s">
        <v>143</v>
      </c>
      <c r="C81" s="367"/>
      <c r="D81" s="370"/>
      <c r="E81" s="367"/>
      <c r="F81" s="690"/>
      <c r="G81" s="679"/>
      <c r="H81" s="679"/>
      <c r="I81" s="679"/>
      <c r="J81" s="679"/>
    </row>
    <row r="82" spans="1:10" ht="15.6" hidden="1">
      <c r="A82" s="6" t="s">
        <v>144</v>
      </c>
      <c r="B82" s="18" t="s">
        <v>145</v>
      </c>
      <c r="C82" s="367"/>
      <c r="D82" s="370"/>
      <c r="E82" s="367"/>
      <c r="F82" s="690"/>
      <c r="G82" s="679"/>
      <c r="H82" s="679"/>
      <c r="I82" s="679"/>
      <c r="J82" s="679"/>
    </row>
    <row r="83" spans="1:10" ht="15.6" hidden="1">
      <c r="A83" s="65" t="s">
        <v>9</v>
      </c>
      <c r="B83" s="71" t="s">
        <v>10</v>
      </c>
      <c r="C83" s="416">
        <f>SUM(C77:C82)</f>
        <v>0</v>
      </c>
      <c r="D83" s="415">
        <f>SUM(D77:D82)</f>
        <v>0</v>
      </c>
      <c r="E83" s="416">
        <f>SUM(E77:E82)</f>
        <v>0</v>
      </c>
      <c r="F83" s="687">
        <f>SUM(F77:F82)</f>
        <v>0</v>
      </c>
      <c r="G83" s="708"/>
      <c r="H83" s="708"/>
      <c r="I83" s="708"/>
      <c r="J83" s="708"/>
    </row>
    <row r="84" spans="1:10" ht="15.6" hidden="1">
      <c r="A84" s="6"/>
      <c r="B84" s="18" t="s">
        <v>423</v>
      </c>
      <c r="C84" s="367"/>
      <c r="D84" s="370"/>
      <c r="E84" s="367"/>
      <c r="F84" s="691"/>
      <c r="G84" s="679"/>
      <c r="H84" s="679"/>
      <c r="I84" s="679"/>
      <c r="J84" s="679"/>
    </row>
    <row r="85" spans="1:10" ht="15.6" hidden="1">
      <c r="A85" s="6"/>
      <c r="B85" s="18"/>
      <c r="C85" s="367"/>
      <c r="D85" s="367"/>
      <c r="E85" s="367"/>
      <c r="F85" s="691"/>
      <c r="G85" s="679"/>
      <c r="H85" s="679"/>
      <c r="I85" s="679"/>
      <c r="J85" s="679"/>
    </row>
    <row r="86" spans="1:10" ht="15.6" hidden="1">
      <c r="A86" s="65" t="s">
        <v>13</v>
      </c>
      <c r="B86" s="71" t="s">
        <v>148</v>
      </c>
      <c r="C86" s="416">
        <f>SUM(C84:C85)</f>
        <v>0</v>
      </c>
      <c r="D86" s="415">
        <f>SUM(D84:D85)</f>
        <v>0</v>
      </c>
      <c r="E86" s="416">
        <f>SUM(E84:E85)</f>
        <v>0</v>
      </c>
      <c r="F86" s="687">
        <f>SUM(F84:F85)</f>
        <v>0</v>
      </c>
      <c r="G86" s="708"/>
      <c r="H86" s="708"/>
      <c r="I86" s="708"/>
      <c r="J86" s="708"/>
    </row>
    <row r="87" spans="1:10" ht="15.6" hidden="1">
      <c r="A87" s="10" t="s">
        <v>17</v>
      </c>
      <c r="B87" s="37" t="s">
        <v>149</v>
      </c>
      <c r="C87" s="409">
        <f>SUM(C86,C83)</f>
        <v>0</v>
      </c>
      <c r="D87" s="409">
        <f>SUM(D86,D83)</f>
        <v>0</v>
      </c>
      <c r="E87" s="409">
        <f>SUM(E86,E83)</f>
        <v>0</v>
      </c>
      <c r="F87" s="688">
        <f>SUM(F83,F86)</f>
        <v>0</v>
      </c>
      <c r="G87" s="702"/>
      <c r="H87" s="702"/>
      <c r="I87" s="702"/>
      <c r="J87" s="702"/>
    </row>
    <row r="88" spans="1:10" ht="15.6" hidden="1">
      <c r="A88" s="65" t="s">
        <v>21</v>
      </c>
      <c r="B88" s="71" t="s">
        <v>151</v>
      </c>
      <c r="C88" s="415"/>
      <c r="D88" s="415"/>
      <c r="E88" s="415"/>
      <c r="F88" s="687"/>
      <c r="G88" s="708"/>
      <c r="H88" s="708"/>
      <c r="I88" s="708"/>
      <c r="J88" s="708"/>
    </row>
    <row r="89" spans="1:10" ht="15.6" hidden="1">
      <c r="A89" s="6"/>
      <c r="B89" s="18" t="s">
        <v>424</v>
      </c>
      <c r="C89" s="367"/>
      <c r="D89" s="370"/>
      <c r="E89" s="367"/>
      <c r="F89" s="690"/>
      <c r="G89" s="679"/>
      <c r="H89" s="679"/>
      <c r="I89" s="679"/>
      <c r="J89" s="679"/>
    </row>
    <row r="90" spans="1:10" ht="15.6" hidden="1">
      <c r="A90" s="6"/>
      <c r="B90" s="18"/>
      <c r="C90" s="367"/>
      <c r="D90" s="367"/>
      <c r="E90" s="367"/>
      <c r="F90" s="691"/>
      <c r="G90" s="679"/>
      <c r="H90" s="679"/>
      <c r="I90" s="679"/>
      <c r="J90" s="679"/>
    </row>
    <row r="91" spans="1:10" ht="15.6" hidden="1">
      <c r="A91" s="65" t="s">
        <v>25</v>
      </c>
      <c r="B91" s="71" t="s">
        <v>153</v>
      </c>
      <c r="C91" s="416">
        <f>SUM(C89:C90)</f>
        <v>0</v>
      </c>
      <c r="D91" s="415">
        <f>SUM(D89:D90)</f>
        <v>0</v>
      </c>
      <c r="E91" s="415">
        <f>SUM(E89:E90)</f>
        <v>0</v>
      </c>
      <c r="F91" s="687">
        <f>SUM(F89:F90)</f>
        <v>0</v>
      </c>
      <c r="G91" s="708"/>
      <c r="H91" s="708"/>
      <c r="I91" s="708"/>
      <c r="J91" s="708"/>
    </row>
    <row r="92" spans="1:10" ht="15.6" hidden="1">
      <c r="A92" s="10" t="s">
        <v>29</v>
      </c>
      <c r="B92" s="37" t="s">
        <v>154</v>
      </c>
      <c r="C92" s="409">
        <f>SUM(C88,C91)</f>
        <v>0</v>
      </c>
      <c r="D92" s="410">
        <f>SUM(D88,D91)</f>
        <v>0</v>
      </c>
      <c r="E92" s="409">
        <f>SUM(E88,E91)</f>
        <v>0</v>
      </c>
      <c r="F92" s="688">
        <f>SUM(F88,F91)</f>
        <v>0</v>
      </c>
      <c r="G92" s="702"/>
      <c r="H92" s="702"/>
      <c r="I92" s="702"/>
      <c r="J92" s="702"/>
    </row>
    <row r="93" spans="1:10" ht="15.6" hidden="1">
      <c r="A93" s="6" t="s">
        <v>33</v>
      </c>
      <c r="B93" s="152" t="s">
        <v>404</v>
      </c>
      <c r="C93" s="367"/>
      <c r="D93" s="367"/>
      <c r="E93" s="367"/>
      <c r="F93" s="691"/>
      <c r="G93" s="679"/>
      <c r="H93" s="679"/>
      <c r="I93" s="679"/>
      <c r="J93" s="679"/>
    </row>
    <row r="94" spans="1:10" ht="15.6" hidden="1">
      <c r="A94" s="6" t="s">
        <v>37</v>
      </c>
      <c r="B94" s="152" t="s">
        <v>405</v>
      </c>
      <c r="C94" s="367"/>
      <c r="D94" s="370"/>
      <c r="E94" s="367"/>
      <c r="F94" s="690"/>
      <c r="G94" s="679"/>
      <c r="H94" s="679"/>
      <c r="I94" s="679"/>
      <c r="J94" s="679"/>
    </row>
    <row r="95" spans="1:10" ht="15.6" hidden="1">
      <c r="A95" s="6" t="s">
        <v>41</v>
      </c>
      <c r="B95" s="26" t="s">
        <v>406</v>
      </c>
      <c r="C95" s="367"/>
      <c r="D95" s="370"/>
      <c r="E95" s="367"/>
      <c r="F95" s="690"/>
      <c r="G95" s="679"/>
      <c r="H95" s="679"/>
      <c r="I95" s="679"/>
      <c r="J95" s="679"/>
    </row>
    <row r="96" spans="1:10" ht="15.6" hidden="1">
      <c r="A96" s="6" t="s">
        <v>45</v>
      </c>
      <c r="B96" s="26" t="s">
        <v>46</v>
      </c>
      <c r="C96" s="367"/>
      <c r="D96" s="370"/>
      <c r="E96" s="367"/>
      <c r="F96" s="690"/>
      <c r="G96" s="679"/>
      <c r="H96" s="679"/>
      <c r="I96" s="679"/>
      <c r="J96" s="679"/>
    </row>
    <row r="97" spans="1:10" ht="15.6" hidden="1">
      <c r="A97" s="6" t="s">
        <v>49</v>
      </c>
      <c r="B97" s="26" t="s">
        <v>425</v>
      </c>
      <c r="C97" s="367"/>
      <c r="D97" s="370"/>
      <c r="E97" s="367"/>
      <c r="F97" s="690"/>
      <c r="G97" s="679"/>
      <c r="H97" s="679"/>
      <c r="I97" s="679"/>
      <c r="J97" s="679"/>
    </row>
    <row r="98" spans="1:10" ht="15.6" hidden="1">
      <c r="A98" s="6"/>
      <c r="B98" s="153" t="s">
        <v>53</v>
      </c>
      <c r="C98" s="367"/>
      <c r="D98" s="370"/>
      <c r="E98" s="367"/>
      <c r="F98" s="690"/>
      <c r="G98" s="679"/>
      <c r="H98" s="679"/>
      <c r="I98" s="679"/>
      <c r="J98" s="679"/>
    </row>
    <row r="99" spans="1:10" ht="15.6" hidden="1">
      <c r="A99" s="10" t="s">
        <v>56</v>
      </c>
      <c r="B99" s="37" t="s">
        <v>159</v>
      </c>
      <c r="C99" s="410">
        <f>SUM(C94:C98)</f>
        <v>0</v>
      </c>
      <c r="D99" s="409">
        <f>SUM(D94:D98)</f>
        <v>0</v>
      </c>
      <c r="E99" s="410">
        <f>SUM(E94:E98)</f>
        <v>0</v>
      </c>
      <c r="F99" s="688">
        <f>SUM(F94:F98)</f>
        <v>0</v>
      </c>
      <c r="G99" s="702"/>
      <c r="H99" s="702"/>
      <c r="I99" s="702"/>
      <c r="J99" s="702"/>
    </row>
    <row r="100" spans="1:10" ht="17.399999999999999" customHeight="1">
      <c r="A100" s="929"/>
      <c r="B100" s="929" t="s">
        <v>61</v>
      </c>
      <c r="C100" s="410"/>
      <c r="D100" s="409"/>
      <c r="E100" s="410"/>
      <c r="F100" s="933"/>
      <c r="G100" s="842"/>
      <c r="H100" s="842"/>
      <c r="I100" s="842"/>
      <c r="J100" s="842"/>
    </row>
    <row r="101" spans="1:10" ht="17.399999999999999" customHeight="1">
      <c r="A101" s="929"/>
      <c r="B101" s="929"/>
      <c r="C101" s="410"/>
      <c r="D101" s="409"/>
      <c r="E101" s="410"/>
      <c r="F101" s="933"/>
      <c r="G101" s="842"/>
      <c r="H101" s="842"/>
      <c r="I101" s="842"/>
      <c r="J101" s="842"/>
    </row>
    <row r="102" spans="1:10" ht="17.399999999999999" customHeight="1">
      <c r="A102" s="929"/>
      <c r="B102" s="929"/>
      <c r="C102" s="410"/>
      <c r="D102" s="409"/>
      <c r="E102" s="410"/>
      <c r="F102" s="933"/>
      <c r="G102" s="842"/>
      <c r="H102" s="842"/>
      <c r="I102" s="842"/>
      <c r="J102" s="842"/>
    </row>
    <row r="103" spans="1:10" ht="15.6">
      <c r="A103" s="6" t="s">
        <v>160</v>
      </c>
      <c r="B103" s="153" t="s">
        <v>426</v>
      </c>
      <c r="C103" s="367"/>
      <c r="D103" s="370"/>
      <c r="E103" s="367"/>
      <c r="F103" s="696">
        <v>1416000</v>
      </c>
      <c r="G103" s="679">
        <v>1416000</v>
      </c>
      <c r="H103" s="679">
        <v>3276</v>
      </c>
      <c r="I103" s="679">
        <v>1416000</v>
      </c>
      <c r="J103" s="679">
        <v>1915963</v>
      </c>
    </row>
    <row r="104" spans="1:10" ht="15.6">
      <c r="A104" s="6" t="s">
        <v>161</v>
      </c>
      <c r="B104" s="153" t="s">
        <v>427</v>
      </c>
      <c r="C104" s="367"/>
      <c r="D104" s="370"/>
      <c r="E104" s="367"/>
      <c r="F104" s="696">
        <v>275080</v>
      </c>
      <c r="G104" s="679">
        <v>275080</v>
      </c>
      <c r="H104" s="679">
        <v>1011521</v>
      </c>
      <c r="I104" s="679">
        <v>275080</v>
      </c>
      <c r="J104" s="679"/>
    </row>
    <row r="105" spans="1:10" ht="15.6">
      <c r="A105" s="6" t="s">
        <v>160</v>
      </c>
      <c r="B105" s="153" t="s">
        <v>654</v>
      </c>
      <c r="C105" s="367"/>
      <c r="D105" s="370"/>
      <c r="E105" s="367"/>
      <c r="F105" s="696">
        <v>0</v>
      </c>
      <c r="G105" s="679"/>
      <c r="H105" s="679"/>
      <c r="I105" s="679"/>
      <c r="J105" s="679">
        <v>6678</v>
      </c>
    </row>
    <row r="106" spans="1:10" ht="15.6">
      <c r="A106" s="6"/>
      <c r="B106" s="153" t="s">
        <v>429</v>
      </c>
      <c r="C106" s="367"/>
      <c r="D106" s="370"/>
      <c r="E106" s="367"/>
      <c r="F106" s="696">
        <v>3081545</v>
      </c>
      <c r="G106" s="679">
        <v>3081545</v>
      </c>
      <c r="H106" s="679"/>
      <c r="I106" s="679">
        <v>3081545</v>
      </c>
      <c r="J106" s="679">
        <v>4489889</v>
      </c>
    </row>
    <row r="107" spans="1:10" ht="15.6">
      <c r="A107" s="6" t="s">
        <v>167</v>
      </c>
      <c r="B107" s="153" t="s">
        <v>430</v>
      </c>
      <c r="C107" s="367"/>
      <c r="D107" s="370"/>
      <c r="E107" s="367"/>
      <c r="F107" s="696">
        <v>1944800</v>
      </c>
      <c r="G107" s="679">
        <v>1944800</v>
      </c>
      <c r="H107" s="679">
        <v>2456556</v>
      </c>
      <c r="I107" s="679">
        <v>1944800</v>
      </c>
      <c r="J107" s="679"/>
    </row>
    <row r="108" spans="1:10" ht="15.6">
      <c r="A108" s="6" t="s">
        <v>167</v>
      </c>
      <c r="B108" s="153" t="s">
        <v>431</v>
      </c>
      <c r="C108" s="367"/>
      <c r="D108" s="370"/>
      <c r="E108" s="367"/>
      <c r="F108" s="696">
        <v>814000</v>
      </c>
      <c r="G108" s="679">
        <v>814000</v>
      </c>
      <c r="H108" s="679"/>
      <c r="I108" s="679">
        <v>814000</v>
      </c>
      <c r="J108" s="679"/>
    </row>
    <row r="109" spans="1:10" ht="15.6">
      <c r="A109" s="6" t="s">
        <v>169</v>
      </c>
      <c r="B109" s="153" t="s">
        <v>170</v>
      </c>
      <c r="C109" s="367"/>
      <c r="D109" s="370"/>
      <c r="E109" s="367"/>
      <c r="F109" s="696">
        <v>2033484</v>
      </c>
      <c r="G109" s="679">
        <v>2033484</v>
      </c>
      <c r="H109" s="679">
        <v>937268</v>
      </c>
      <c r="I109" s="679">
        <v>2033484</v>
      </c>
      <c r="J109" s="679">
        <v>1731387</v>
      </c>
    </row>
    <row r="110" spans="1:10" ht="15.6">
      <c r="A110" s="6" t="s">
        <v>171</v>
      </c>
      <c r="B110" s="153" t="s">
        <v>172</v>
      </c>
      <c r="C110" s="367"/>
      <c r="D110" s="370"/>
      <c r="E110" s="367"/>
      <c r="F110" s="696"/>
      <c r="G110" s="679"/>
      <c r="H110" s="679">
        <v>70000</v>
      </c>
      <c r="I110" s="679"/>
      <c r="J110" s="679">
        <v>70000</v>
      </c>
    </row>
    <row r="111" spans="1:10" ht="15.6">
      <c r="A111" s="6" t="s">
        <v>173</v>
      </c>
      <c r="B111" s="153" t="s">
        <v>631</v>
      </c>
      <c r="C111" s="367"/>
      <c r="D111" s="370"/>
      <c r="E111" s="367"/>
      <c r="F111" s="696"/>
      <c r="G111" s="679"/>
      <c r="H111" s="679">
        <v>92606</v>
      </c>
      <c r="I111" s="679"/>
      <c r="J111" s="679">
        <v>93434</v>
      </c>
    </row>
    <row r="112" spans="1:10" ht="15.6">
      <c r="A112" s="6" t="s">
        <v>173</v>
      </c>
      <c r="B112" s="153" t="s">
        <v>655</v>
      </c>
      <c r="C112" s="367"/>
      <c r="D112" s="370"/>
      <c r="E112" s="367"/>
      <c r="F112" s="696"/>
      <c r="G112" s="679"/>
      <c r="H112" s="679"/>
      <c r="I112" s="679"/>
      <c r="J112" s="679">
        <v>1</v>
      </c>
    </row>
    <row r="113" spans="1:10" ht="15.6">
      <c r="A113" s="10" t="s">
        <v>60</v>
      </c>
      <c r="B113" s="37" t="s">
        <v>177</v>
      </c>
      <c r="C113" s="410">
        <f>SUM(C103:C111)</f>
        <v>0</v>
      </c>
      <c r="D113" s="409">
        <f>SUM(D103:D111)</f>
        <v>0</v>
      </c>
      <c r="E113" s="410">
        <f>SUM(E103:E111)</f>
        <v>0</v>
      </c>
      <c r="F113" s="688">
        <f>SUM(F103:F111)</f>
        <v>9564909</v>
      </c>
      <c r="G113" s="702">
        <f>SUM(G103:G111)</f>
        <v>9564909</v>
      </c>
      <c r="H113" s="702">
        <f>H103+H104+H105+H106+H107+H109+H108+H110+H111</f>
        <v>4571227</v>
      </c>
      <c r="I113" s="702">
        <f>SUM(I103:I111)</f>
        <v>9564909</v>
      </c>
      <c r="J113" s="702">
        <f>SUM(J103:J112)</f>
        <v>8307352</v>
      </c>
    </row>
    <row r="114" spans="1:10" ht="15.6" hidden="1">
      <c r="A114" s="6" t="s">
        <v>178</v>
      </c>
      <c r="B114" s="18" t="s">
        <v>179</v>
      </c>
      <c r="C114" s="370"/>
      <c r="D114" s="370"/>
      <c r="E114" s="367"/>
      <c r="F114" s="691"/>
      <c r="G114" s="679"/>
      <c r="H114" s="679"/>
      <c r="I114" s="679"/>
      <c r="J114" s="679"/>
    </row>
    <row r="115" spans="1:10" ht="15.6" hidden="1">
      <c r="A115" s="6" t="s">
        <v>180</v>
      </c>
      <c r="B115" s="18" t="s">
        <v>181</v>
      </c>
      <c r="C115" s="370"/>
      <c r="D115" s="370"/>
      <c r="E115" s="367"/>
      <c r="F115" s="691"/>
      <c r="G115" s="679"/>
      <c r="H115" s="679"/>
      <c r="I115" s="679"/>
      <c r="J115" s="679"/>
    </row>
    <row r="116" spans="1:10" ht="15.6" hidden="1">
      <c r="A116" s="10" t="s">
        <v>182</v>
      </c>
      <c r="B116" s="37" t="s">
        <v>183</v>
      </c>
      <c r="C116" s="410">
        <f>SUM(C114:C115)</f>
        <v>0</v>
      </c>
      <c r="D116" s="409">
        <f>SUM(D114:D115)</f>
        <v>0</v>
      </c>
      <c r="E116" s="410">
        <f>SUM(E114:E115)</f>
        <v>0</v>
      </c>
      <c r="F116" s="688">
        <f>SUM(F114:F115)</f>
        <v>0</v>
      </c>
      <c r="G116" s="702"/>
      <c r="H116" s="702"/>
      <c r="I116" s="702"/>
      <c r="J116" s="702"/>
    </row>
    <row r="117" spans="1:10" ht="15.6" hidden="1">
      <c r="A117" s="6" t="s">
        <v>68</v>
      </c>
      <c r="B117" s="18" t="s">
        <v>184</v>
      </c>
      <c r="C117" s="367"/>
      <c r="D117" s="370"/>
      <c r="E117" s="367"/>
      <c r="F117" s="690"/>
      <c r="G117" s="679"/>
      <c r="H117" s="679"/>
      <c r="I117" s="679"/>
      <c r="J117" s="679"/>
    </row>
    <row r="118" spans="1:10" ht="15.6" hidden="1">
      <c r="A118" s="6" t="s">
        <v>70</v>
      </c>
      <c r="B118" s="18" t="s">
        <v>185</v>
      </c>
      <c r="C118" s="367"/>
      <c r="D118" s="370"/>
      <c r="E118" s="367"/>
      <c r="F118" s="691"/>
      <c r="G118" s="679"/>
      <c r="H118" s="679"/>
      <c r="I118" s="679"/>
      <c r="J118" s="679"/>
    </row>
    <row r="119" spans="1:10" ht="15.6" hidden="1">
      <c r="A119" s="10" t="s">
        <v>72</v>
      </c>
      <c r="B119" s="37" t="s">
        <v>186</v>
      </c>
      <c r="C119" s="410">
        <f>SUM(C117:C118)</f>
        <v>0</v>
      </c>
      <c r="D119" s="409">
        <f>SUM(D117:D118)</f>
        <v>0</v>
      </c>
      <c r="E119" s="410">
        <f>SUM(E117:E118)</f>
        <v>0</v>
      </c>
      <c r="F119" s="688">
        <f>SUM(F117:F118)</f>
        <v>0</v>
      </c>
      <c r="G119" s="702"/>
      <c r="H119" s="702"/>
      <c r="I119" s="702"/>
      <c r="J119" s="702"/>
    </row>
    <row r="120" spans="1:10" ht="15.6" hidden="1">
      <c r="A120" s="6" t="s">
        <v>74</v>
      </c>
      <c r="B120" s="18" t="s">
        <v>75</v>
      </c>
      <c r="C120" s="367"/>
      <c r="D120" s="370"/>
      <c r="E120" s="367"/>
      <c r="F120" s="691"/>
      <c r="G120" s="679"/>
      <c r="H120" s="679"/>
      <c r="I120" s="679"/>
      <c r="J120" s="679"/>
    </row>
    <row r="121" spans="1:10" ht="15.6" hidden="1">
      <c r="A121" s="6" t="s">
        <v>76</v>
      </c>
      <c r="B121" s="18" t="s">
        <v>187</v>
      </c>
      <c r="C121" s="367"/>
      <c r="D121" s="370"/>
      <c r="E121" s="367"/>
      <c r="F121" s="691"/>
      <c r="G121" s="679"/>
      <c r="H121" s="679"/>
      <c r="I121" s="679"/>
      <c r="J121" s="679"/>
    </row>
    <row r="122" spans="1:10" ht="15.6" hidden="1">
      <c r="A122" s="10" t="s">
        <v>78</v>
      </c>
      <c r="B122" s="37" t="s">
        <v>188</v>
      </c>
      <c r="C122" s="410">
        <f>SUM(C120:C121)</f>
        <v>0</v>
      </c>
      <c r="D122" s="409">
        <f>SUM(D120:D121)</f>
        <v>0</v>
      </c>
      <c r="E122" s="410">
        <f>SUM(E120:E121)</f>
        <v>0</v>
      </c>
      <c r="F122" s="688">
        <f>SUM(F120:F121)</f>
        <v>0</v>
      </c>
      <c r="G122" s="702"/>
      <c r="H122" s="702"/>
      <c r="I122" s="702"/>
      <c r="J122" s="702"/>
    </row>
    <row r="123" spans="1:10" ht="15.6">
      <c r="A123" s="843"/>
      <c r="B123" s="834" t="s">
        <v>189</v>
      </c>
      <c r="C123" s="425">
        <f>SUM(C87,C92,C99,C113,C116,C119,C122)</f>
        <v>0</v>
      </c>
      <c r="D123" s="436">
        <f>SUM(D87,D92,D99,D113,D116,D119,D122)</f>
        <v>0</v>
      </c>
      <c r="E123" s="425">
        <f>SUM(E87,E92,E99,E113,E116,E119,E122)</f>
        <v>0</v>
      </c>
      <c r="F123" s="693">
        <f>SUM(F87,F92,F99,F113,F116,F119,F122)</f>
        <v>9564909</v>
      </c>
      <c r="G123" s="709">
        <f>G113</f>
        <v>9564909</v>
      </c>
      <c r="H123" s="709">
        <f>H113</f>
        <v>4571227</v>
      </c>
      <c r="I123" s="709">
        <f>I113</f>
        <v>9564909</v>
      </c>
      <c r="J123" s="709">
        <f>J113</f>
        <v>8307352</v>
      </c>
    </row>
    <row r="124" spans="1:10" ht="15.6">
      <c r="A124" s="6" t="s">
        <v>82</v>
      </c>
      <c r="B124" s="25" t="s">
        <v>83</v>
      </c>
      <c r="C124" s="835"/>
      <c r="D124" s="836"/>
      <c r="E124" s="367"/>
      <c r="F124" s="691"/>
      <c r="G124" s="679"/>
      <c r="H124" s="679"/>
      <c r="I124" s="679"/>
      <c r="J124" s="679"/>
    </row>
    <row r="125" spans="1:10" ht="15.6">
      <c r="A125" s="6" t="s">
        <v>86</v>
      </c>
      <c r="B125" s="25" t="s">
        <v>87</v>
      </c>
      <c r="C125" s="437"/>
      <c r="D125" s="438"/>
      <c r="E125" s="437"/>
      <c r="F125" s="691">
        <v>14973</v>
      </c>
      <c r="G125" s="679">
        <v>14973</v>
      </c>
      <c r="H125" s="679">
        <v>1047224</v>
      </c>
      <c r="I125" s="679">
        <v>14973</v>
      </c>
      <c r="J125" s="679">
        <v>1047224</v>
      </c>
    </row>
    <row r="126" spans="1:10" ht="15.6">
      <c r="A126" s="6" t="s">
        <v>89</v>
      </c>
      <c r="B126" s="25" t="s">
        <v>90</v>
      </c>
      <c r="C126" s="437"/>
      <c r="D126" s="438"/>
      <c r="E126" s="437"/>
      <c r="F126" s="691">
        <v>145622852</v>
      </c>
      <c r="G126" s="679">
        <v>145888109</v>
      </c>
      <c r="H126" s="679">
        <v>74503898</v>
      </c>
      <c r="I126" s="679">
        <v>146125621</v>
      </c>
      <c r="J126" s="679">
        <v>137762788</v>
      </c>
    </row>
    <row r="127" spans="1:10" ht="15.6">
      <c r="A127" s="6" t="s">
        <v>92</v>
      </c>
      <c r="B127" s="25" t="s">
        <v>93</v>
      </c>
      <c r="C127" s="835"/>
      <c r="D127" s="836"/>
      <c r="E127" s="367"/>
      <c r="F127" s="691"/>
      <c r="G127" s="679"/>
      <c r="H127" s="679"/>
      <c r="I127" s="679"/>
      <c r="J127" s="679"/>
    </row>
    <row r="128" spans="1:10" ht="15.6">
      <c r="A128" s="843"/>
      <c r="B128" s="834" t="s">
        <v>190</v>
      </c>
      <c r="C128" s="425">
        <f>SUM(C123:C127)</f>
        <v>0</v>
      </c>
      <c r="D128" s="425">
        <f>SUM(D123:D127)</f>
        <v>0</v>
      </c>
      <c r="E128" s="425">
        <f>SUM(E123:E127)</f>
        <v>0</v>
      </c>
      <c r="F128" s="693">
        <f>SUM(F123:F127)</f>
        <v>155202734</v>
      </c>
      <c r="G128" s="709">
        <f>SUM(G123:G127)</f>
        <v>155467991</v>
      </c>
      <c r="H128" s="709">
        <f>H123+H125+H126</f>
        <v>80122349</v>
      </c>
      <c r="I128" s="709">
        <f>SUM(I123:I127)</f>
        <v>155705503</v>
      </c>
      <c r="J128" s="709">
        <f>J123+J125+J126</f>
        <v>147117364</v>
      </c>
    </row>
    <row r="129" spans="1:10" ht="15">
      <c r="A129" s="844"/>
      <c r="B129" s="844"/>
      <c r="C129" s="439"/>
      <c r="D129" s="439"/>
      <c r="E129" s="439"/>
      <c r="F129" s="440"/>
      <c r="G129" s="845"/>
      <c r="H129" s="845"/>
      <c r="I129" s="845"/>
      <c r="J129" s="845"/>
    </row>
    <row r="130" spans="1:10" ht="15.6">
      <c r="A130" s="846"/>
      <c r="B130" s="847" t="s">
        <v>412</v>
      </c>
      <c r="C130" s="443"/>
      <c r="D130" s="444"/>
      <c r="E130" s="443"/>
      <c r="F130" s="697">
        <v>29</v>
      </c>
      <c r="G130" s="848">
        <v>29</v>
      </c>
      <c r="H130" s="848"/>
      <c r="I130" s="848">
        <v>29</v>
      </c>
      <c r="J130" s="848">
        <v>29</v>
      </c>
    </row>
    <row r="131" spans="1:10" ht="15">
      <c r="F131" s="440"/>
    </row>
    <row r="132" spans="1:10" ht="15">
      <c r="F132" s="440"/>
    </row>
    <row r="133" spans="1:10" ht="15">
      <c r="F133" s="440"/>
    </row>
    <row r="134" spans="1:10" ht="15">
      <c r="F134" s="440"/>
    </row>
    <row r="135" spans="1:10" ht="15">
      <c r="F135" s="440"/>
    </row>
    <row r="136" spans="1:10" ht="15">
      <c r="F136" s="440"/>
    </row>
    <row r="137" spans="1:10" ht="15">
      <c r="F137" s="440"/>
    </row>
    <row r="138" spans="1:10" ht="15">
      <c r="F138" s="440"/>
    </row>
    <row r="139" spans="1:10" ht="15">
      <c r="F139" s="440"/>
    </row>
    <row r="140" spans="1:10" ht="15">
      <c r="F140" s="440"/>
    </row>
    <row r="141" spans="1:10" ht="15">
      <c r="F141" s="440"/>
    </row>
    <row r="142" spans="1:10" ht="15">
      <c r="F142" s="440"/>
    </row>
    <row r="143" spans="1:10" ht="15">
      <c r="F143" s="440"/>
    </row>
    <row r="144" spans="1:10" ht="15">
      <c r="F144" s="440"/>
    </row>
    <row r="145" spans="6:6" ht="15">
      <c r="F145" s="440"/>
    </row>
    <row r="146" spans="6:6" ht="15">
      <c r="F146" s="440"/>
    </row>
    <row r="147" spans="6:6" ht="15">
      <c r="F147" s="440"/>
    </row>
    <row r="148" spans="6:6" ht="15">
      <c r="F148" s="440"/>
    </row>
    <row r="149" spans="6:6" ht="15">
      <c r="F149" s="440"/>
    </row>
    <row r="150" spans="6:6" ht="15">
      <c r="F150" s="440"/>
    </row>
    <row r="151" spans="6:6" ht="15">
      <c r="F151" s="440"/>
    </row>
    <row r="152" spans="6:6" ht="15">
      <c r="F152" s="440"/>
    </row>
    <row r="153" spans="6:6" ht="15">
      <c r="F153" s="440"/>
    </row>
    <row r="154" spans="6:6" ht="15">
      <c r="F154" s="440"/>
    </row>
    <row r="155" spans="6:6" ht="15">
      <c r="F155" s="440"/>
    </row>
    <row r="156" spans="6:6" ht="15">
      <c r="F156" s="440"/>
    </row>
    <row r="157" spans="6:6" ht="15">
      <c r="F157" s="440"/>
    </row>
    <row r="158" spans="6:6" ht="15">
      <c r="F158" s="440"/>
    </row>
    <row r="159" spans="6:6" ht="15">
      <c r="F159" s="440"/>
    </row>
  </sheetData>
  <sheetProtection selectLockedCells="1" selectUnlockedCells="1"/>
  <mergeCells count="11">
    <mergeCell ref="I1:I4"/>
    <mergeCell ref="J1:J4"/>
    <mergeCell ref="G1:G4"/>
    <mergeCell ref="H1:H4"/>
    <mergeCell ref="F100:F102"/>
    <mergeCell ref="A1:A4"/>
    <mergeCell ref="C1:E2"/>
    <mergeCell ref="C3:D3"/>
    <mergeCell ref="E3:E4"/>
    <mergeCell ref="A100:A102"/>
    <mergeCell ref="B100:B102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42" firstPageNumber="0" orientation="portrait" horizontalDpi="300" verticalDpi="300" r:id="rId1"/>
  <headerFooter alignWithMargins="0">
    <oddHeader>&amp;L&amp;"Times New Roman,Normál"&amp;14Hegyeshalom Nagyközségi Önkormányzat&amp;C&amp;"Times New Roman,Normál"&amp;14Óvoda 2018. év&amp;R&amp;"Times New Roman,Normál"&amp;12 10. melléklet</oddHeader>
  </headerFooter>
  <rowBreaks count="1" manualBreakCount="1">
    <brk id="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37"/>
  <sheetViews>
    <sheetView zoomScaleNormal="100" workbookViewId="0"/>
  </sheetViews>
  <sheetFormatPr defaultColWidth="8.5546875" defaultRowHeight="13.2"/>
  <cols>
    <col min="1" max="1" width="44.88671875" customWidth="1"/>
    <col min="2" max="2" width="15.33203125" customWidth="1"/>
    <col min="3" max="3" width="12.88671875" customWidth="1"/>
    <col min="4" max="4" width="12" customWidth="1"/>
    <col min="5" max="5" width="11.109375" customWidth="1"/>
    <col min="6" max="6" width="12.44140625" customWidth="1"/>
  </cols>
  <sheetData>
    <row r="1" spans="1:6" ht="20.100000000000001" customHeight="1">
      <c r="A1" s="445" t="s">
        <v>432</v>
      </c>
      <c r="B1" s="934" t="s">
        <v>433</v>
      </c>
      <c r="C1" s="934"/>
      <c r="D1" s="935"/>
      <c r="E1" s="935"/>
      <c r="F1" s="935"/>
    </row>
    <row r="2" spans="1:6" ht="20.100000000000001" customHeight="1">
      <c r="A2" s="446"/>
      <c r="B2" s="447" t="s">
        <v>44</v>
      </c>
      <c r="C2" s="448" t="s">
        <v>48</v>
      </c>
      <c r="D2" s="449" t="s">
        <v>434</v>
      </c>
      <c r="E2" s="450" t="s">
        <v>435</v>
      </c>
      <c r="F2" s="450" t="s">
        <v>436</v>
      </c>
    </row>
    <row r="3" spans="1:6" ht="20.100000000000001" customHeight="1">
      <c r="A3" s="6"/>
      <c r="B3" s="451"/>
      <c r="C3" s="452"/>
      <c r="D3" s="453"/>
      <c r="E3" s="370"/>
      <c r="F3" s="370"/>
    </row>
    <row r="4" spans="1:6" ht="20.100000000000001" customHeight="1">
      <c r="A4" s="454"/>
      <c r="B4" s="451"/>
      <c r="C4" s="452"/>
      <c r="D4" s="453"/>
      <c r="E4" s="370"/>
      <c r="F4" s="370"/>
    </row>
    <row r="5" spans="1:6" ht="20.100000000000001" customHeight="1">
      <c r="A5" s="455"/>
      <c r="B5" s="451"/>
      <c r="C5" s="452"/>
      <c r="D5" s="456"/>
      <c r="E5" s="370"/>
      <c r="F5" s="370"/>
    </row>
    <row r="6" spans="1:6" ht="20.100000000000001" customHeight="1">
      <c r="A6" s="457"/>
      <c r="B6" s="451"/>
      <c r="C6" s="452"/>
      <c r="D6" s="453"/>
      <c r="E6" s="370"/>
      <c r="F6" s="370"/>
    </row>
    <row r="7" spans="1:6" ht="20.100000000000001" customHeight="1">
      <c r="A7" s="457"/>
      <c r="B7" s="451"/>
      <c r="C7" s="452"/>
      <c r="D7" s="456"/>
      <c r="E7" s="370"/>
      <c r="F7" s="370"/>
    </row>
    <row r="8" spans="1:6" ht="20.100000000000001" customHeight="1">
      <c r="A8" s="457"/>
      <c r="B8" s="451"/>
      <c r="C8" s="452"/>
      <c r="D8" s="456"/>
      <c r="E8" s="370"/>
      <c r="F8" s="370"/>
    </row>
    <row r="9" spans="1:6" ht="20.100000000000001" customHeight="1">
      <c r="A9" s="457"/>
      <c r="B9" s="451"/>
      <c r="C9" s="452"/>
      <c r="D9" s="453"/>
      <c r="E9" s="370"/>
      <c r="F9" s="370"/>
    </row>
    <row r="10" spans="1:6" ht="20.100000000000001" customHeight="1">
      <c r="A10" s="457"/>
      <c r="B10" s="451"/>
      <c r="C10" s="452"/>
      <c r="D10" s="453"/>
      <c r="E10" s="370"/>
      <c r="F10" s="370"/>
    </row>
    <row r="11" spans="1:6" ht="20.100000000000001" customHeight="1">
      <c r="A11" s="458"/>
      <c r="B11" s="451"/>
      <c r="C11" s="452"/>
      <c r="D11" s="453"/>
      <c r="E11" s="370"/>
      <c r="F11" s="370"/>
    </row>
    <row r="12" spans="1:6" ht="20.100000000000001" customHeight="1">
      <c r="A12" s="6"/>
      <c r="B12" s="451"/>
      <c r="C12" s="452"/>
      <c r="D12" s="453"/>
      <c r="E12" s="370"/>
      <c r="F12" s="370"/>
    </row>
    <row r="13" spans="1:6" ht="20.100000000000001" customHeight="1">
      <c r="A13" s="6"/>
      <c r="B13" s="451"/>
      <c r="C13" s="452"/>
      <c r="D13" s="453"/>
      <c r="E13" s="370"/>
      <c r="F13" s="370"/>
    </row>
    <row r="14" spans="1:6" ht="20.100000000000001" customHeight="1">
      <c r="A14" s="459"/>
      <c r="B14" s="451"/>
      <c r="C14" s="452"/>
      <c r="D14" s="453"/>
      <c r="E14" s="370"/>
      <c r="F14" s="370"/>
    </row>
    <row r="15" spans="1:6" ht="20.100000000000001" customHeight="1">
      <c r="A15" s="6"/>
      <c r="B15" s="451"/>
      <c r="C15" s="452"/>
      <c r="D15" s="453"/>
      <c r="E15" s="370"/>
      <c r="F15" s="370"/>
    </row>
    <row r="16" spans="1:6" ht="20.100000000000001" customHeight="1">
      <c r="A16" s="236"/>
      <c r="B16" s="451"/>
      <c r="C16" s="452"/>
      <c r="D16" s="453"/>
      <c r="E16" s="370"/>
      <c r="F16" s="370"/>
    </row>
    <row r="17" spans="1:6" ht="20.100000000000001" customHeight="1">
      <c r="A17" s="459"/>
      <c r="B17" s="451"/>
      <c r="C17" s="452"/>
      <c r="D17" s="453"/>
      <c r="E17" s="370"/>
      <c r="F17" s="370"/>
    </row>
    <row r="18" spans="1:6" ht="20.100000000000001" customHeight="1">
      <c r="A18" s="6"/>
      <c r="B18" s="451"/>
      <c r="C18" s="452"/>
      <c r="D18" s="453"/>
      <c r="E18" s="370"/>
      <c r="F18" s="370"/>
    </row>
    <row r="19" spans="1:6" ht="20.100000000000001" customHeight="1">
      <c r="A19" s="459"/>
      <c r="B19" s="451"/>
      <c r="C19" s="452"/>
      <c r="D19" s="453"/>
      <c r="E19" s="370"/>
      <c r="F19" s="370"/>
    </row>
    <row r="20" spans="1:6" ht="20.100000000000001" customHeight="1">
      <c r="A20" s="6"/>
      <c r="B20" s="451"/>
      <c r="C20" s="452"/>
      <c r="D20" s="453"/>
      <c r="E20" s="370"/>
      <c r="F20" s="370"/>
    </row>
    <row r="21" spans="1:6" ht="20.100000000000001" customHeight="1">
      <c r="A21" s="18"/>
      <c r="B21" s="451"/>
      <c r="C21" s="452"/>
      <c r="D21" s="453"/>
      <c r="E21" s="370"/>
      <c r="F21" s="370"/>
    </row>
    <row r="22" spans="1:6" ht="20.100000000000001" customHeight="1">
      <c r="A22" s="6"/>
      <c r="B22" s="451"/>
      <c r="C22" s="452"/>
      <c r="D22" s="453"/>
      <c r="E22" s="370"/>
      <c r="F22" s="370"/>
    </row>
    <row r="23" spans="1:6" ht="20.100000000000001" customHeight="1">
      <c r="A23" s="6"/>
      <c r="B23" s="451"/>
      <c r="C23" s="452"/>
      <c r="D23" s="453"/>
      <c r="E23" s="370"/>
      <c r="F23" s="370"/>
    </row>
    <row r="24" spans="1:6" ht="20.100000000000001" customHeight="1">
      <c r="A24" s="6"/>
      <c r="B24" s="451"/>
      <c r="C24" s="452"/>
      <c r="D24" s="453"/>
      <c r="E24" s="370"/>
      <c r="F24" s="370"/>
    </row>
    <row r="25" spans="1:6" ht="20.100000000000001" customHeight="1">
      <c r="A25" s="6"/>
      <c r="B25" s="451"/>
      <c r="C25" s="452"/>
      <c r="D25" s="453"/>
      <c r="E25" s="370"/>
      <c r="F25" s="370"/>
    </row>
    <row r="26" spans="1:6" ht="20.100000000000001" customHeight="1">
      <c r="A26" s="6"/>
      <c r="B26" s="451"/>
      <c r="C26" s="452"/>
      <c r="D26" s="453"/>
      <c r="E26" s="370"/>
      <c r="F26" s="370"/>
    </row>
    <row r="27" spans="1:6" ht="20.100000000000001" customHeight="1">
      <c r="A27" s="6"/>
      <c r="B27" s="451"/>
      <c r="C27" s="452"/>
      <c r="D27" s="453"/>
      <c r="E27" s="370"/>
      <c r="F27" s="370"/>
    </row>
    <row r="28" spans="1:6" ht="20.100000000000001" customHeight="1">
      <c r="A28" s="459"/>
      <c r="B28" s="451"/>
      <c r="C28" s="452"/>
      <c r="D28" s="453"/>
      <c r="E28" s="370"/>
      <c r="F28" s="370"/>
    </row>
    <row r="29" spans="1:6" ht="20.100000000000001" customHeight="1">
      <c r="A29" s="18"/>
      <c r="B29" s="451"/>
      <c r="C29" s="452"/>
      <c r="D29" s="453"/>
      <c r="E29" s="370"/>
      <c r="F29" s="370"/>
    </row>
    <row r="30" spans="1:6" ht="20.100000000000001" customHeight="1">
      <c r="A30" s="6"/>
      <c r="B30" s="451"/>
      <c r="C30" s="452"/>
      <c r="D30" s="453"/>
      <c r="E30" s="370"/>
      <c r="F30" s="370"/>
    </row>
    <row r="31" spans="1:6" ht="20.100000000000001" customHeight="1">
      <c r="A31" s="460" t="s">
        <v>437</v>
      </c>
      <c r="B31" s="451">
        <f>SUM(B3:B30)</f>
        <v>0</v>
      </c>
      <c r="C31" s="451">
        <f>SUM(C3:C30)</f>
        <v>0</v>
      </c>
      <c r="D31" s="451">
        <f>SUM(D3:D30)</f>
        <v>0</v>
      </c>
      <c r="E31" s="451">
        <f>SUM(E3:E30)</f>
        <v>0</v>
      </c>
      <c r="F31" s="451">
        <f>SUM(F3:F30)</f>
        <v>0</v>
      </c>
    </row>
    <row r="32" spans="1:6" ht="20.100000000000001" customHeight="1">
      <c r="A32" s="6"/>
      <c r="B32" s="451"/>
      <c r="C32" s="461"/>
      <c r="D32" s="462"/>
      <c r="E32" s="370"/>
      <c r="F32" s="370"/>
    </row>
    <row r="33" spans="1:6" ht="20.100000000000001" customHeight="1">
      <c r="A33" s="6"/>
      <c r="B33" s="451"/>
      <c r="C33" s="461"/>
      <c r="D33" s="462"/>
      <c r="E33" s="370"/>
      <c r="F33" s="370"/>
    </row>
    <row r="34" spans="1:6" ht="20.100000000000001" customHeight="1">
      <c r="A34" s="6"/>
      <c r="B34" s="451"/>
      <c r="C34" s="461"/>
      <c r="D34" s="463"/>
      <c r="E34" s="370"/>
      <c r="F34" s="370"/>
    </row>
    <row r="35" spans="1:6" ht="20.100000000000001" customHeight="1">
      <c r="A35" s="6"/>
      <c r="B35" s="451"/>
      <c r="C35" s="461"/>
      <c r="D35" s="462"/>
      <c r="E35" s="370"/>
      <c r="F35" s="370"/>
    </row>
    <row r="36" spans="1:6" ht="20.100000000000001" customHeight="1">
      <c r="A36" s="6"/>
      <c r="B36" s="451"/>
      <c r="C36" s="461"/>
      <c r="D36" s="463"/>
      <c r="E36" s="370"/>
      <c r="F36" s="370"/>
    </row>
    <row r="37" spans="1:6" ht="20.100000000000001" customHeight="1">
      <c r="A37" s="464" t="s">
        <v>438</v>
      </c>
      <c r="B37" s="461">
        <f>SUM(B31:B36)</f>
        <v>0</v>
      </c>
      <c r="C37" s="461">
        <f>SUM(C31:C36)</f>
        <v>0</v>
      </c>
      <c r="D37" s="461">
        <f>SUM(D31:D36)</f>
        <v>0</v>
      </c>
      <c r="E37" s="461">
        <f>SUM(E31:E36)</f>
        <v>0</v>
      </c>
      <c r="F37" s="461">
        <f>SUM(F31:F36)</f>
        <v>0</v>
      </c>
    </row>
  </sheetData>
  <sheetProtection selectLockedCells="1" selectUnlockedCells="1"/>
  <mergeCells count="2">
    <mergeCell ref="B1:C1"/>
    <mergeCell ref="D1:F1"/>
  </mergeCells>
  <phoneticPr fontId="52" type="noConversion"/>
  <pageMargins left="0.74791666666666667" right="0.74791666666666667" top="0.92847222222222214" bottom="0.98402777777777772" header="0.51180555555555551" footer="0.51180555555555551"/>
  <pageSetup paperSize="9" firstPageNumber="0" orientation="portrait" horizontalDpi="300" verticalDpi="300"/>
  <headerFooter alignWithMargins="0">
    <oddHeader>&amp;L&amp;"Times New Roman,Normál"&amp;14Hegyeshalom Nagyközségi Önkormányzat&amp;C&amp;"Times New Roman,Normál"&amp;14Áthúzódó kötelezettség vállalások2014. terv&amp;R&amp;"Arial CE,Általános"&amp;12 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view="pageLayout" zoomScaleNormal="100" workbookViewId="0">
      <selection activeCell="N23" sqref="N23"/>
    </sheetView>
  </sheetViews>
  <sheetFormatPr defaultColWidth="8.5546875" defaultRowHeight="13.2"/>
  <cols>
    <col min="1" max="1" width="35.44140625" customWidth="1"/>
    <col min="2" max="2" width="15.5546875" customWidth="1"/>
    <col min="3" max="3" width="14.6640625" customWidth="1"/>
    <col min="4" max="4" width="16.44140625" customWidth="1"/>
    <col min="5" max="5" width="15" customWidth="1"/>
    <col min="6" max="6" width="14.5546875" customWidth="1"/>
    <col min="7" max="7" width="14.33203125" customWidth="1"/>
    <col min="8" max="8" width="15.109375" customWidth="1"/>
    <col min="9" max="9" width="14.33203125" customWidth="1"/>
    <col min="10" max="10" width="15.109375" customWidth="1"/>
    <col min="11" max="11" width="14.6640625" customWidth="1"/>
    <col min="12" max="12" width="15" customWidth="1"/>
    <col min="13" max="13" width="14.33203125" customWidth="1"/>
    <col min="14" max="14" width="17" customWidth="1"/>
  </cols>
  <sheetData>
    <row r="1" spans="1:17" ht="28.5" customHeight="1">
      <c r="A1" s="465" t="s">
        <v>439</v>
      </c>
      <c r="B1" s="657" t="s">
        <v>440</v>
      </c>
      <c r="C1" s="657" t="s">
        <v>441</v>
      </c>
      <c r="D1" s="657" t="s">
        <v>442</v>
      </c>
      <c r="E1" s="657" t="s">
        <v>443</v>
      </c>
      <c r="F1" s="657" t="s">
        <v>444</v>
      </c>
      <c r="G1" s="657" t="s">
        <v>445</v>
      </c>
      <c r="H1" s="657" t="s">
        <v>446</v>
      </c>
      <c r="I1" s="657" t="s">
        <v>447</v>
      </c>
      <c r="J1" s="657" t="s">
        <v>448</v>
      </c>
      <c r="K1" s="657" t="s">
        <v>449</v>
      </c>
      <c r="L1" s="657" t="s">
        <v>450</v>
      </c>
      <c r="M1" s="657" t="s">
        <v>451</v>
      </c>
      <c r="N1" s="658" t="s">
        <v>452</v>
      </c>
    </row>
    <row r="2" spans="1:17" ht="28.5" customHeight="1">
      <c r="A2" s="936" t="s">
        <v>98</v>
      </c>
      <c r="B2" s="936"/>
      <c r="C2" s="936"/>
      <c r="D2" s="936"/>
      <c r="E2" s="936"/>
      <c r="F2" s="936"/>
      <c r="G2" s="936"/>
      <c r="H2" s="936"/>
      <c r="I2" s="936"/>
      <c r="J2" s="936"/>
      <c r="K2" s="936"/>
      <c r="L2" s="936"/>
      <c r="M2" s="936"/>
      <c r="N2" s="936"/>
    </row>
    <row r="3" spans="1:17" ht="28.5" customHeight="1">
      <c r="A3" s="466" t="s">
        <v>453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8">
        <f>SUM(B3:M3)</f>
        <v>0</v>
      </c>
    </row>
    <row r="4" spans="1:17" ht="28.5" customHeight="1">
      <c r="A4" s="469" t="s">
        <v>61</v>
      </c>
      <c r="B4" s="470">
        <v>5773679</v>
      </c>
      <c r="C4" s="470">
        <v>5773678</v>
      </c>
      <c r="D4" s="470">
        <v>5773678</v>
      </c>
      <c r="E4" s="470">
        <v>5773678</v>
      </c>
      <c r="F4" s="470">
        <v>5773678</v>
      </c>
      <c r="G4" s="470">
        <v>5773678</v>
      </c>
      <c r="H4" s="470">
        <v>5773678</v>
      </c>
      <c r="I4" s="470">
        <v>5773678</v>
      </c>
      <c r="J4" s="470">
        <v>5773678</v>
      </c>
      <c r="K4" s="470">
        <v>5773678</v>
      </c>
      <c r="L4" s="470">
        <v>5773678</v>
      </c>
      <c r="M4" s="470">
        <v>5773689</v>
      </c>
      <c r="N4" s="642">
        <v>69284147</v>
      </c>
    </row>
    <row r="5" spans="1:17" ht="28.5" customHeight="1">
      <c r="A5" s="471" t="s">
        <v>454</v>
      </c>
      <c r="B5" s="472">
        <v>16261641</v>
      </c>
      <c r="C5" s="472">
        <v>16261641</v>
      </c>
      <c r="D5" s="472">
        <v>16261641</v>
      </c>
      <c r="E5" s="472">
        <v>16261641</v>
      </c>
      <c r="F5" s="472">
        <v>16261641</v>
      </c>
      <c r="G5" s="472">
        <v>16261641</v>
      </c>
      <c r="H5" s="472">
        <v>16261641</v>
      </c>
      <c r="I5" s="472">
        <v>16261641</v>
      </c>
      <c r="J5" s="472">
        <v>16261641</v>
      </c>
      <c r="K5" s="472">
        <v>16261641</v>
      </c>
      <c r="L5" s="472">
        <v>16261644</v>
      </c>
      <c r="M5" s="472">
        <v>16261641</v>
      </c>
      <c r="N5" s="643">
        <v>195139695</v>
      </c>
    </row>
    <row r="6" spans="1:17" ht="28.5" customHeight="1">
      <c r="A6" s="469" t="s">
        <v>455</v>
      </c>
      <c r="B6" s="470">
        <v>1321607</v>
      </c>
      <c r="C6" s="470">
        <v>1321607</v>
      </c>
      <c r="D6" s="470">
        <v>1321607</v>
      </c>
      <c r="E6" s="470">
        <v>1321607</v>
      </c>
      <c r="F6" s="470">
        <v>1321607</v>
      </c>
      <c r="G6" s="470">
        <v>1321607</v>
      </c>
      <c r="H6" s="470">
        <v>1321607</v>
      </c>
      <c r="I6" s="470">
        <v>1321607</v>
      </c>
      <c r="J6" s="470">
        <v>1321607</v>
      </c>
      <c r="K6" s="470">
        <v>1321607</v>
      </c>
      <c r="L6" s="470">
        <v>1321607</v>
      </c>
      <c r="M6" s="470">
        <v>1321607</v>
      </c>
      <c r="N6" s="642">
        <v>15859283</v>
      </c>
    </row>
    <row r="7" spans="1:17" ht="28.5" customHeight="1">
      <c r="A7" s="469" t="s">
        <v>456</v>
      </c>
      <c r="B7" s="470">
        <v>3731270</v>
      </c>
      <c r="C7" s="470">
        <v>3731270</v>
      </c>
      <c r="D7" s="470">
        <v>3731270</v>
      </c>
      <c r="E7" s="470">
        <v>3731270</v>
      </c>
      <c r="F7" s="470">
        <v>3731270</v>
      </c>
      <c r="G7" s="470">
        <v>3731270</v>
      </c>
      <c r="H7" s="470">
        <v>3731270</v>
      </c>
      <c r="I7" s="470">
        <v>3731270</v>
      </c>
      <c r="J7" s="470">
        <v>3731270</v>
      </c>
      <c r="K7" s="470">
        <v>3731271</v>
      </c>
      <c r="L7" s="470">
        <v>3731270</v>
      </c>
      <c r="M7" s="470">
        <v>3731271</v>
      </c>
      <c r="N7" s="642">
        <v>44775242</v>
      </c>
    </row>
    <row r="8" spans="1:17" ht="28.5" customHeight="1">
      <c r="A8" s="469" t="s">
        <v>457</v>
      </c>
      <c r="B8" s="470">
        <v>250000</v>
      </c>
      <c r="C8" s="470">
        <v>250000</v>
      </c>
      <c r="D8" s="470">
        <v>250000</v>
      </c>
      <c r="E8" s="470">
        <v>250000</v>
      </c>
      <c r="F8" s="470">
        <v>250000</v>
      </c>
      <c r="G8" s="470">
        <v>250000</v>
      </c>
      <c r="H8" s="470">
        <v>250000</v>
      </c>
      <c r="I8" s="470">
        <v>250000</v>
      </c>
      <c r="J8" s="470">
        <v>250000</v>
      </c>
      <c r="K8" s="470">
        <v>250000</v>
      </c>
      <c r="L8" s="470">
        <v>250000</v>
      </c>
      <c r="M8" s="470">
        <v>250000</v>
      </c>
      <c r="N8" s="642">
        <v>3000000</v>
      </c>
    </row>
    <row r="9" spans="1:17" ht="28.5" customHeight="1">
      <c r="A9" s="469" t="s">
        <v>458</v>
      </c>
      <c r="B9" s="470">
        <v>10833333</v>
      </c>
      <c r="C9" s="470">
        <v>10833333</v>
      </c>
      <c r="D9" s="470">
        <v>10833333</v>
      </c>
      <c r="E9" s="470">
        <v>10833333</v>
      </c>
      <c r="F9" s="470">
        <v>10833333</v>
      </c>
      <c r="G9" s="470">
        <v>10833333</v>
      </c>
      <c r="H9" s="470">
        <v>10833333</v>
      </c>
      <c r="I9" s="470">
        <v>10833333</v>
      </c>
      <c r="J9" s="470">
        <v>10833333</v>
      </c>
      <c r="K9" s="470">
        <v>10833333</v>
      </c>
      <c r="L9" s="470">
        <v>10833333</v>
      </c>
      <c r="M9" s="470">
        <v>10833337</v>
      </c>
      <c r="N9" s="642">
        <v>130000000</v>
      </c>
    </row>
    <row r="10" spans="1:17" ht="28.5" customHeight="1">
      <c r="A10" s="469" t="s">
        <v>459</v>
      </c>
      <c r="B10" s="470">
        <v>666667</v>
      </c>
      <c r="C10" s="470">
        <v>666667</v>
      </c>
      <c r="D10" s="470">
        <v>666667</v>
      </c>
      <c r="E10" s="470">
        <v>666667</v>
      </c>
      <c r="F10" s="470">
        <v>666667</v>
      </c>
      <c r="G10" s="470">
        <v>666667</v>
      </c>
      <c r="H10" s="470">
        <v>666667</v>
      </c>
      <c r="I10" s="470">
        <v>666667</v>
      </c>
      <c r="J10" s="470">
        <v>666667</v>
      </c>
      <c r="K10" s="470">
        <v>666667</v>
      </c>
      <c r="L10" s="470">
        <v>666667</v>
      </c>
      <c r="M10" s="470">
        <v>666663</v>
      </c>
      <c r="N10" s="642">
        <v>8000000</v>
      </c>
    </row>
    <row r="11" spans="1:17" ht="28.5" customHeight="1">
      <c r="A11" s="470" t="s">
        <v>570</v>
      </c>
      <c r="B11" s="648">
        <v>2000000</v>
      </c>
      <c r="C11" s="648">
        <v>2000000</v>
      </c>
      <c r="D11" s="648">
        <v>2000000</v>
      </c>
      <c r="E11" s="648">
        <v>2000000</v>
      </c>
      <c r="F11" s="648">
        <v>2000000</v>
      </c>
      <c r="G11" s="648">
        <v>2000000</v>
      </c>
      <c r="H11" s="648">
        <v>2000000</v>
      </c>
      <c r="I11" s="648">
        <v>2000000</v>
      </c>
      <c r="J11" s="648">
        <v>2000000</v>
      </c>
      <c r="K11" s="648">
        <v>2000000</v>
      </c>
      <c r="L11" s="648">
        <v>2000000</v>
      </c>
      <c r="M11" s="648">
        <v>2000000</v>
      </c>
      <c r="N11" s="642">
        <v>24000000</v>
      </c>
    </row>
    <row r="12" spans="1:17" ht="28.5" customHeight="1">
      <c r="A12" s="649" t="s">
        <v>569</v>
      </c>
      <c r="B12" s="652">
        <v>23597234</v>
      </c>
      <c r="C12" s="652">
        <v>23597234</v>
      </c>
      <c r="D12" s="652">
        <v>23597234</v>
      </c>
      <c r="E12" s="652">
        <v>23597234</v>
      </c>
      <c r="F12" s="652">
        <v>23597234</v>
      </c>
      <c r="G12" s="652">
        <v>23597234</v>
      </c>
      <c r="H12" s="652">
        <v>23597234</v>
      </c>
      <c r="I12" s="652">
        <v>23597234</v>
      </c>
      <c r="J12" s="652">
        <v>23597234</v>
      </c>
      <c r="K12" s="652">
        <v>23597234</v>
      </c>
      <c r="L12" s="652">
        <v>23597234</v>
      </c>
      <c r="M12" s="653">
        <v>23597244</v>
      </c>
      <c r="N12" s="651">
        <v>283166818</v>
      </c>
    </row>
    <row r="13" spans="1:17" ht="28.5" customHeight="1">
      <c r="A13" s="650" t="s">
        <v>460</v>
      </c>
      <c r="B13" s="654">
        <v>23888475</v>
      </c>
      <c r="C13" s="654">
        <v>23888471</v>
      </c>
      <c r="D13" s="654">
        <v>23888475</v>
      </c>
      <c r="E13" s="654">
        <v>23888475</v>
      </c>
      <c r="F13" s="654">
        <v>23888475</v>
      </c>
      <c r="G13" s="654">
        <v>23888475</v>
      </c>
      <c r="H13" s="654">
        <v>23888475</v>
      </c>
      <c r="I13" s="654">
        <v>23888475</v>
      </c>
      <c r="J13" s="654">
        <v>23888475</v>
      </c>
      <c r="K13" s="654">
        <v>23888475</v>
      </c>
      <c r="L13" s="654">
        <v>23888475</v>
      </c>
      <c r="M13" s="654">
        <v>23888475</v>
      </c>
      <c r="N13" s="651">
        <v>286661696</v>
      </c>
    </row>
    <row r="14" spans="1:17" ht="28.5" customHeight="1">
      <c r="A14" s="473" t="s">
        <v>461</v>
      </c>
      <c r="B14" s="648">
        <v>5416666</v>
      </c>
      <c r="C14" s="648">
        <v>5416666</v>
      </c>
      <c r="D14" s="648">
        <v>5416666</v>
      </c>
      <c r="E14" s="648">
        <v>5416666</v>
      </c>
      <c r="F14" s="648">
        <v>5416666</v>
      </c>
      <c r="G14" s="648">
        <v>5416666</v>
      </c>
      <c r="H14" s="648">
        <v>5416666</v>
      </c>
      <c r="I14" s="648">
        <v>5416666</v>
      </c>
      <c r="J14" s="648">
        <v>5416666</v>
      </c>
      <c r="K14" s="648">
        <v>5416666</v>
      </c>
      <c r="L14" s="648">
        <v>5416666</v>
      </c>
      <c r="M14" s="648">
        <v>5416674</v>
      </c>
      <c r="N14" s="641">
        <v>65000000</v>
      </c>
    </row>
    <row r="15" spans="1:17" ht="28.5" customHeight="1">
      <c r="A15" s="659" t="s">
        <v>462</v>
      </c>
      <c r="B15" s="660">
        <f t="shared" ref="B15:M15" si="0">SUM(B4:B14)</f>
        <v>93740572</v>
      </c>
      <c r="C15" s="660">
        <f t="shared" si="0"/>
        <v>93740567</v>
      </c>
      <c r="D15" s="660">
        <f t="shared" si="0"/>
        <v>93740571</v>
      </c>
      <c r="E15" s="660">
        <f t="shared" si="0"/>
        <v>93740571</v>
      </c>
      <c r="F15" s="660">
        <f t="shared" si="0"/>
        <v>93740571</v>
      </c>
      <c r="G15" s="660">
        <f t="shared" si="0"/>
        <v>93740571</v>
      </c>
      <c r="H15" s="660">
        <f t="shared" si="0"/>
        <v>93740571</v>
      </c>
      <c r="I15" s="660">
        <f t="shared" si="0"/>
        <v>93740571</v>
      </c>
      <c r="J15" s="660">
        <f t="shared" si="0"/>
        <v>93740571</v>
      </c>
      <c r="K15" s="660">
        <f t="shared" si="0"/>
        <v>93740572</v>
      </c>
      <c r="L15" s="660">
        <f t="shared" si="0"/>
        <v>93740574</v>
      </c>
      <c r="M15" s="660">
        <f t="shared" si="0"/>
        <v>93740601</v>
      </c>
      <c r="N15" s="661">
        <f>N4+N5+N6+N7+N8+N9+N10+N11+N12+N13+N14</f>
        <v>1124886881</v>
      </c>
    </row>
    <row r="16" spans="1:17" ht="28.5" customHeight="1">
      <c r="A16" s="936" t="s">
        <v>100</v>
      </c>
      <c r="B16" s="936"/>
      <c r="C16" s="936"/>
      <c r="D16" s="936"/>
      <c r="E16" s="936"/>
      <c r="F16" s="936"/>
      <c r="G16" s="936"/>
      <c r="H16" s="936"/>
      <c r="I16" s="936"/>
      <c r="J16" s="936"/>
      <c r="K16" s="936"/>
      <c r="L16" s="936"/>
      <c r="M16" s="936"/>
      <c r="N16" s="936">
        <f>SUM(N4:N15)</f>
        <v>2249773762</v>
      </c>
      <c r="O16" s="474"/>
      <c r="P16" s="474"/>
      <c r="Q16" s="474"/>
    </row>
    <row r="17" spans="1:17" ht="28.5" customHeight="1">
      <c r="A17" s="471" t="s">
        <v>12</v>
      </c>
      <c r="B17" s="472">
        <v>20846761</v>
      </c>
      <c r="C17" s="472">
        <v>20846761</v>
      </c>
      <c r="D17" s="472">
        <v>20846761</v>
      </c>
      <c r="E17" s="472">
        <v>20846761</v>
      </c>
      <c r="F17" s="472">
        <v>20846761</v>
      </c>
      <c r="G17" s="472">
        <v>20846761</v>
      </c>
      <c r="H17" s="472">
        <v>20846761</v>
      </c>
      <c r="I17" s="472">
        <v>20846761</v>
      </c>
      <c r="J17" s="472">
        <v>20846761</v>
      </c>
      <c r="K17" s="472">
        <v>20846761</v>
      </c>
      <c r="L17" s="472">
        <v>20846764</v>
      </c>
      <c r="M17" s="472">
        <v>20846761</v>
      </c>
      <c r="N17" s="644">
        <v>250161134</v>
      </c>
      <c r="O17" s="475"/>
      <c r="P17" s="474"/>
      <c r="Q17" s="474"/>
    </row>
    <row r="18" spans="1:17" ht="28.5" customHeight="1">
      <c r="A18" s="469" t="s">
        <v>463</v>
      </c>
      <c r="B18" s="648">
        <v>4532891</v>
      </c>
      <c r="C18" s="648">
        <v>4532891</v>
      </c>
      <c r="D18" s="648">
        <v>4532891</v>
      </c>
      <c r="E18" s="648">
        <v>4532891</v>
      </c>
      <c r="F18" s="648">
        <v>4532891</v>
      </c>
      <c r="G18" s="648">
        <v>4532891</v>
      </c>
      <c r="H18" s="648">
        <v>4532891</v>
      </c>
      <c r="I18" s="648">
        <v>4532891</v>
      </c>
      <c r="J18" s="648">
        <v>4532891</v>
      </c>
      <c r="K18" s="648">
        <v>4532891</v>
      </c>
      <c r="L18" s="648">
        <v>4532891</v>
      </c>
      <c r="M18" s="470">
        <v>4532900</v>
      </c>
      <c r="N18" s="645">
        <v>54394701</v>
      </c>
      <c r="O18" s="476"/>
      <c r="P18" s="474"/>
      <c r="Q18" s="474"/>
    </row>
    <row r="19" spans="1:17" ht="28.5" customHeight="1">
      <c r="A19" s="469" t="s">
        <v>464</v>
      </c>
      <c r="B19" s="470">
        <v>18469509</v>
      </c>
      <c r="C19" s="470">
        <v>18469509</v>
      </c>
      <c r="D19" s="470">
        <v>18469509</v>
      </c>
      <c r="E19" s="470">
        <v>18469509</v>
      </c>
      <c r="F19" s="470">
        <v>18469509</v>
      </c>
      <c r="G19" s="470">
        <v>18469509</v>
      </c>
      <c r="H19" s="470">
        <v>18469509</v>
      </c>
      <c r="I19" s="470">
        <v>18469509</v>
      </c>
      <c r="J19" s="470">
        <v>18469509</v>
      </c>
      <c r="K19" s="470">
        <v>18469509</v>
      </c>
      <c r="L19" s="470">
        <v>18469509</v>
      </c>
      <c r="M19" s="470">
        <v>18469509</v>
      </c>
      <c r="N19" s="645">
        <v>221634108</v>
      </c>
      <c r="O19" s="476"/>
      <c r="P19" s="474"/>
      <c r="Q19" s="474"/>
    </row>
    <row r="20" spans="1:17" ht="28.5" customHeight="1">
      <c r="A20" s="655" t="s">
        <v>197</v>
      </c>
      <c r="B20" s="470">
        <v>712917</v>
      </c>
      <c r="C20" s="470">
        <v>712913</v>
      </c>
      <c r="D20" s="470">
        <v>712917</v>
      </c>
      <c r="E20" s="470">
        <v>712917</v>
      </c>
      <c r="F20" s="470">
        <v>712917</v>
      </c>
      <c r="G20" s="470">
        <v>712917</v>
      </c>
      <c r="H20" s="470">
        <v>712917</v>
      </c>
      <c r="I20" s="470">
        <v>712917</v>
      </c>
      <c r="J20" s="470">
        <v>712917</v>
      </c>
      <c r="K20" s="470">
        <v>712917</v>
      </c>
      <c r="L20" s="470">
        <v>712917</v>
      </c>
      <c r="M20" s="470">
        <v>712917</v>
      </c>
      <c r="N20" s="646">
        <v>8555000</v>
      </c>
      <c r="O20" s="476"/>
      <c r="P20" s="474"/>
      <c r="Q20" s="474"/>
    </row>
    <row r="21" spans="1:17" ht="28.5" customHeight="1">
      <c r="A21" s="655" t="s">
        <v>465</v>
      </c>
      <c r="B21" s="470">
        <v>516666</v>
      </c>
      <c r="C21" s="470">
        <v>516666</v>
      </c>
      <c r="D21" s="470">
        <v>516666</v>
      </c>
      <c r="E21" s="470">
        <v>516666</v>
      </c>
      <c r="F21" s="470">
        <v>516666</v>
      </c>
      <c r="G21" s="470">
        <v>516666</v>
      </c>
      <c r="H21" s="470">
        <v>516666</v>
      </c>
      <c r="I21" s="470">
        <v>516666</v>
      </c>
      <c r="J21" s="470">
        <v>516666</v>
      </c>
      <c r="K21" s="470">
        <v>516666</v>
      </c>
      <c r="L21" s="470">
        <v>516666</v>
      </c>
      <c r="M21" s="470">
        <v>516674</v>
      </c>
      <c r="N21" s="646">
        <v>6200000</v>
      </c>
      <c r="O21" s="476"/>
      <c r="P21" s="474"/>
      <c r="Q21" s="474"/>
    </row>
    <row r="22" spans="1:17" ht="28.5" customHeight="1">
      <c r="A22" s="655" t="s">
        <v>466</v>
      </c>
      <c r="B22" s="470">
        <v>1909416</v>
      </c>
      <c r="C22" s="470">
        <v>1909416</v>
      </c>
      <c r="D22" s="470">
        <v>1909416</v>
      </c>
      <c r="E22" s="470">
        <v>1909416</v>
      </c>
      <c r="F22" s="470">
        <v>1909416</v>
      </c>
      <c r="G22" s="470">
        <v>1909416</v>
      </c>
      <c r="H22" s="470">
        <v>1909416</v>
      </c>
      <c r="I22" s="470">
        <v>1909416</v>
      </c>
      <c r="J22" s="470">
        <v>1909416</v>
      </c>
      <c r="K22" s="470">
        <v>1909424</v>
      </c>
      <c r="L22" s="470">
        <v>1909416</v>
      </c>
      <c r="M22" s="470">
        <v>1909416</v>
      </c>
      <c r="N22" s="646">
        <v>22913000</v>
      </c>
      <c r="O22" s="476"/>
      <c r="P22" s="474"/>
      <c r="Q22" s="474"/>
    </row>
    <row r="23" spans="1:17" ht="28.5" customHeight="1">
      <c r="A23" s="655" t="s">
        <v>44</v>
      </c>
      <c r="B23" s="470">
        <v>2053417</v>
      </c>
      <c r="C23" s="470">
        <v>2053417</v>
      </c>
      <c r="D23" s="470">
        <v>2053417</v>
      </c>
      <c r="E23" s="470">
        <v>2053417</v>
      </c>
      <c r="F23" s="470">
        <v>2053417</v>
      </c>
      <c r="G23" s="470">
        <v>2053417</v>
      </c>
      <c r="H23" s="470">
        <v>2053417</v>
      </c>
      <c r="I23" s="470">
        <v>2053417</v>
      </c>
      <c r="J23" s="470">
        <v>2053417</v>
      </c>
      <c r="K23" s="470">
        <v>2053417</v>
      </c>
      <c r="L23" s="470">
        <v>2053417</v>
      </c>
      <c r="M23" s="470">
        <v>2053417</v>
      </c>
      <c r="N23" s="646">
        <v>24641000</v>
      </c>
      <c r="O23" s="476"/>
      <c r="P23" s="474"/>
      <c r="Q23" s="474"/>
    </row>
    <row r="24" spans="1:17" ht="28.5" customHeight="1">
      <c r="A24" s="655" t="s">
        <v>48</v>
      </c>
      <c r="B24" s="470">
        <v>15525423</v>
      </c>
      <c r="C24" s="470">
        <v>15525423</v>
      </c>
      <c r="D24" s="470">
        <v>15525423</v>
      </c>
      <c r="E24" s="470">
        <v>15525423</v>
      </c>
      <c r="F24" s="470">
        <v>15525423</v>
      </c>
      <c r="G24" s="470">
        <v>15525423</v>
      </c>
      <c r="H24" s="470">
        <v>15525423</v>
      </c>
      <c r="I24" s="470">
        <v>15525423</v>
      </c>
      <c r="J24" s="470">
        <v>15525423</v>
      </c>
      <c r="K24" s="470">
        <v>15525423</v>
      </c>
      <c r="L24" s="470">
        <v>15525423</v>
      </c>
      <c r="M24" s="470">
        <v>15525429</v>
      </c>
      <c r="N24" s="646">
        <v>186305082</v>
      </c>
      <c r="O24" s="476"/>
      <c r="P24" s="474"/>
      <c r="Q24" s="474"/>
    </row>
    <row r="25" spans="1:17" ht="28.5" customHeight="1">
      <c r="A25" s="656" t="s">
        <v>568</v>
      </c>
      <c r="B25" s="470">
        <v>618620</v>
      </c>
      <c r="C25" s="470">
        <v>618625</v>
      </c>
      <c r="D25" s="470">
        <v>618625</v>
      </c>
      <c r="E25" s="470">
        <v>618625</v>
      </c>
      <c r="F25" s="470">
        <v>618625</v>
      </c>
      <c r="G25" s="470">
        <v>618625</v>
      </c>
      <c r="H25" s="470">
        <v>618625</v>
      </c>
      <c r="I25" s="470">
        <v>618625</v>
      </c>
      <c r="J25" s="470">
        <v>618625</v>
      </c>
      <c r="K25" s="470">
        <v>618625</v>
      </c>
      <c r="L25" s="470">
        <v>618625</v>
      </c>
      <c r="M25" s="470">
        <v>618625</v>
      </c>
      <c r="N25" s="647">
        <v>7423495</v>
      </c>
      <c r="O25" s="476"/>
      <c r="P25" s="474"/>
      <c r="Q25" s="474"/>
    </row>
    <row r="26" spans="1:17" ht="28.5" customHeight="1">
      <c r="A26" s="656" t="s">
        <v>569</v>
      </c>
      <c r="B26" s="470">
        <v>23597235</v>
      </c>
      <c r="C26" s="470">
        <v>23597235</v>
      </c>
      <c r="D26" s="470">
        <v>23597235</v>
      </c>
      <c r="E26" s="470">
        <v>23567235</v>
      </c>
      <c r="F26" s="470">
        <v>23567235</v>
      </c>
      <c r="G26" s="470">
        <v>23567235</v>
      </c>
      <c r="H26" s="470">
        <v>23567235</v>
      </c>
      <c r="I26" s="470">
        <v>23567235</v>
      </c>
      <c r="J26" s="470">
        <v>23567235</v>
      </c>
      <c r="K26" s="470">
        <v>23567235</v>
      </c>
      <c r="L26" s="470">
        <v>23567235</v>
      </c>
      <c r="M26" s="470">
        <v>23567233</v>
      </c>
      <c r="N26" s="647">
        <v>283166818</v>
      </c>
      <c r="O26" s="476"/>
      <c r="P26" s="474"/>
      <c r="Q26" s="474"/>
    </row>
    <row r="27" spans="1:17" ht="28.5" customHeight="1">
      <c r="A27" s="656" t="s">
        <v>616</v>
      </c>
      <c r="B27" s="470">
        <v>75077</v>
      </c>
      <c r="C27" s="470">
        <v>75080</v>
      </c>
      <c r="D27" s="470">
        <v>75080</v>
      </c>
      <c r="E27" s="470">
        <v>75080</v>
      </c>
      <c r="F27" s="470">
        <v>75080</v>
      </c>
      <c r="G27" s="470">
        <v>75080</v>
      </c>
      <c r="H27" s="470">
        <v>75080</v>
      </c>
      <c r="I27" s="470">
        <v>75080</v>
      </c>
      <c r="J27" s="470">
        <v>75080</v>
      </c>
      <c r="K27" s="470">
        <v>75080</v>
      </c>
      <c r="L27" s="470">
        <v>75080</v>
      </c>
      <c r="M27" s="470">
        <v>75080</v>
      </c>
      <c r="N27" s="647">
        <v>900957</v>
      </c>
      <c r="O27" s="476"/>
      <c r="P27" s="474"/>
      <c r="Q27" s="474"/>
    </row>
    <row r="28" spans="1:17" ht="28.5" customHeight="1">
      <c r="A28" s="656" t="s">
        <v>67</v>
      </c>
      <c r="B28" s="470">
        <v>4882632</v>
      </c>
      <c r="C28" s="470">
        <v>4882632</v>
      </c>
      <c r="D28" s="470">
        <v>4882632</v>
      </c>
      <c r="E28" s="470">
        <v>4882632</v>
      </c>
      <c r="F28" s="470">
        <v>4882632</v>
      </c>
      <c r="G28" s="470">
        <v>4882632</v>
      </c>
      <c r="H28" s="470">
        <v>4882632</v>
      </c>
      <c r="I28" s="470">
        <v>4882632</v>
      </c>
      <c r="J28" s="470">
        <v>4882632</v>
      </c>
      <c r="K28" s="470">
        <v>4882632</v>
      </c>
      <c r="L28" s="470">
        <v>4882632</v>
      </c>
      <c r="M28" s="470">
        <v>4882634</v>
      </c>
      <c r="N28" s="646">
        <v>58591586</v>
      </c>
      <c r="O28" s="476"/>
      <c r="P28" s="474"/>
      <c r="Q28" s="474"/>
    </row>
    <row r="29" spans="1:17" ht="28.5" customHeight="1">
      <c r="A29" s="662" t="s">
        <v>467</v>
      </c>
      <c r="B29" s="660">
        <f t="shared" ref="B29:M29" si="1">SUM(B17:B28)</f>
        <v>93740564</v>
      </c>
      <c r="C29" s="660">
        <f t="shared" si="1"/>
        <v>93740568</v>
      </c>
      <c r="D29" s="660">
        <f t="shared" si="1"/>
        <v>93740572</v>
      </c>
      <c r="E29" s="660">
        <f t="shared" si="1"/>
        <v>93710572</v>
      </c>
      <c r="F29" s="660">
        <f t="shared" si="1"/>
        <v>93710572</v>
      </c>
      <c r="G29" s="660">
        <f t="shared" si="1"/>
        <v>93710572</v>
      </c>
      <c r="H29" s="660">
        <f t="shared" si="1"/>
        <v>93710572</v>
      </c>
      <c r="I29" s="660">
        <f t="shared" si="1"/>
        <v>93710572</v>
      </c>
      <c r="J29" s="660">
        <f t="shared" si="1"/>
        <v>93710572</v>
      </c>
      <c r="K29" s="660">
        <f t="shared" si="1"/>
        <v>93710580</v>
      </c>
      <c r="L29" s="660">
        <f t="shared" si="1"/>
        <v>93710575</v>
      </c>
      <c r="M29" s="660">
        <f t="shared" si="1"/>
        <v>93710595</v>
      </c>
      <c r="N29" s="663">
        <f>SUM(N17:N28)</f>
        <v>1124886881</v>
      </c>
      <c r="O29" s="476"/>
      <c r="P29" s="474"/>
      <c r="Q29" s="474"/>
    </row>
    <row r="30" spans="1:17" ht="17.399999999999999">
      <c r="N30" s="477"/>
    </row>
    <row r="32" spans="1:17">
      <c r="M32" s="478"/>
    </row>
  </sheetData>
  <sheetProtection selectLockedCells="1" selectUnlockedCells="1"/>
  <mergeCells count="2">
    <mergeCell ref="A2:N2"/>
    <mergeCell ref="A16:N16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51" firstPageNumber="0" orientation="landscape" horizontalDpi="300" verticalDpi="300" r:id="rId1"/>
  <headerFooter alignWithMargins="0">
    <oddHeader>&amp;L&amp;"Times New Roman,Normál"&amp;14Hegyeshalom Nagyközségi Önkormányzat&amp;C&amp;"Times New Roman,Normál"&amp;14Előirányzat felhasználási terv 2018.év&amp;R&amp;"Arial CE,Normál"&amp;12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63"/>
  <sheetViews>
    <sheetView view="pageLayout" topLeftCell="A16" zoomScaleNormal="100" workbookViewId="0">
      <selection activeCell="O1" sqref="O1"/>
    </sheetView>
  </sheetViews>
  <sheetFormatPr defaultColWidth="8.5546875" defaultRowHeight="13.2"/>
  <cols>
    <col min="1" max="1" width="40.6640625" customWidth="1"/>
    <col min="2" max="7" width="0" hidden="1" customWidth="1"/>
    <col min="8" max="8" width="10.88671875" customWidth="1"/>
    <col min="9" max="9" width="6.109375" customWidth="1"/>
    <col min="10" max="10" width="12.109375" customWidth="1"/>
    <col min="11" max="11" width="29.5546875" customWidth="1"/>
    <col min="12" max="12" width="24.6640625" customWidth="1"/>
    <col min="13" max="13" width="26.33203125" customWidth="1"/>
  </cols>
  <sheetData>
    <row r="1" spans="1:16" ht="17.399999999999999">
      <c r="A1" s="479"/>
      <c r="B1" s="937" t="s">
        <v>468</v>
      </c>
      <c r="C1" s="937"/>
      <c r="D1" s="937"/>
      <c r="E1" s="937"/>
      <c r="F1" s="937"/>
      <c r="G1" s="937"/>
      <c r="H1" s="938" t="s">
        <v>596</v>
      </c>
      <c r="I1" s="938"/>
      <c r="J1" s="938"/>
      <c r="K1" s="938"/>
      <c r="L1" s="938"/>
      <c r="M1" s="938"/>
    </row>
    <row r="2" spans="1:16" ht="17.399999999999999">
      <c r="A2" s="479"/>
      <c r="B2" s="482"/>
      <c r="C2" s="483"/>
      <c r="D2" s="483"/>
      <c r="E2" s="483"/>
      <c r="F2" s="483"/>
      <c r="G2" s="484"/>
      <c r="H2" s="485"/>
      <c r="I2" s="486"/>
      <c r="J2" s="486"/>
      <c r="K2" s="486"/>
      <c r="L2" s="486"/>
      <c r="M2" s="487"/>
    </row>
    <row r="3" spans="1:16" ht="17.399999999999999">
      <c r="A3" s="488" t="s">
        <v>469</v>
      </c>
      <c r="B3" s="480" t="s">
        <v>470</v>
      </c>
      <c r="C3" s="480" t="s">
        <v>471</v>
      </c>
      <c r="D3" s="480" t="s">
        <v>472</v>
      </c>
      <c r="E3" s="480" t="s">
        <v>473</v>
      </c>
      <c r="F3" s="480" t="s">
        <v>474</v>
      </c>
      <c r="G3" s="489" t="s">
        <v>133</v>
      </c>
      <c r="H3" s="490" t="s">
        <v>470</v>
      </c>
      <c r="I3" s="480" t="s">
        <v>471</v>
      </c>
      <c r="J3" s="480" t="s">
        <v>472</v>
      </c>
      <c r="K3" s="480" t="s">
        <v>473</v>
      </c>
      <c r="L3" s="480" t="s">
        <v>474</v>
      </c>
      <c r="M3" s="481" t="s">
        <v>133</v>
      </c>
    </row>
    <row r="4" spans="1:16" ht="18">
      <c r="A4" s="316" t="s">
        <v>475</v>
      </c>
      <c r="B4" s="491"/>
      <c r="C4" s="316"/>
      <c r="D4" s="316"/>
      <c r="E4" s="147">
        <f>B4*C4*D4</f>
        <v>0</v>
      </c>
      <c r="F4" s="147">
        <f>E4*0.27</f>
        <v>0</v>
      </c>
      <c r="G4" s="492">
        <f>SUM(E4:F4)</f>
        <v>0</v>
      </c>
      <c r="H4" s="491">
        <v>113</v>
      </c>
      <c r="I4" s="316">
        <v>220</v>
      </c>
      <c r="J4" s="316">
        <v>260</v>
      </c>
      <c r="K4" s="493">
        <f>H4*I4*J4</f>
        <v>6463600</v>
      </c>
      <c r="L4" s="493">
        <v>1167326</v>
      </c>
      <c r="M4" s="494">
        <f>SUM(K4:L4)</f>
        <v>7630926</v>
      </c>
    </row>
    <row r="5" spans="1:16" ht="18">
      <c r="A5" s="316" t="s">
        <v>476</v>
      </c>
      <c r="B5" s="491"/>
      <c r="C5" s="316"/>
      <c r="D5" s="316"/>
      <c r="E5" s="147">
        <f>B5*C5*D5</f>
        <v>0</v>
      </c>
      <c r="F5" s="147">
        <f>E5*0.27</f>
        <v>0</v>
      </c>
      <c r="G5" s="492">
        <f>SUM(E5:F5)</f>
        <v>0</v>
      </c>
      <c r="H5" s="491"/>
      <c r="I5" s="316"/>
      <c r="J5" s="316"/>
      <c r="K5" s="493">
        <f>H5*I5*J5</f>
        <v>0</v>
      </c>
      <c r="L5" s="493"/>
      <c r="M5" s="494">
        <f>K5+L5</f>
        <v>0</v>
      </c>
    </row>
    <row r="6" spans="1:16" ht="18">
      <c r="A6" s="316"/>
      <c r="B6" s="491"/>
      <c r="C6" s="316"/>
      <c r="D6" s="316"/>
      <c r="E6" s="147">
        <f>B6*C6*D6</f>
        <v>0</v>
      </c>
      <c r="F6" s="147">
        <f>E6*0.27</f>
        <v>0</v>
      </c>
      <c r="G6" s="492">
        <f>SUM(E6:F6)</f>
        <v>0</v>
      </c>
      <c r="H6" s="491"/>
      <c r="I6" s="316"/>
      <c r="J6" s="316"/>
      <c r="K6" s="493">
        <f>H6*I6*J6</f>
        <v>0</v>
      </c>
      <c r="L6" s="493">
        <f>K6*0.27</f>
        <v>0</v>
      </c>
      <c r="M6" s="494">
        <f>SUM(K6:L6)</f>
        <v>0</v>
      </c>
    </row>
    <row r="7" spans="1:16" ht="17.399999999999999">
      <c r="A7" s="479" t="s">
        <v>477</v>
      </c>
      <c r="B7" s="495">
        <f>SUM(B4:B6)</f>
        <v>0</v>
      </c>
      <c r="C7" s="479"/>
      <c r="D7" s="479"/>
      <c r="E7" s="318">
        <f>SUM(E4:E6)</f>
        <v>0</v>
      </c>
      <c r="F7" s="318">
        <f>SUM(F4:F6)</f>
        <v>0</v>
      </c>
      <c r="G7" s="496">
        <f>SUM(G4:G6)</f>
        <v>0</v>
      </c>
      <c r="H7" s="495"/>
      <c r="I7" s="479"/>
      <c r="J7" s="479"/>
      <c r="K7" s="497">
        <f>SUM(K4:K6)</f>
        <v>6463600</v>
      </c>
      <c r="L7" s="497">
        <f>L4+L5</f>
        <v>1167326</v>
      </c>
      <c r="M7" s="498">
        <f>K7+L7</f>
        <v>7630926</v>
      </c>
    </row>
    <row r="8" spans="1:16" ht="18">
      <c r="A8" s="316" t="s">
        <v>478</v>
      </c>
      <c r="B8" s="491"/>
      <c r="C8" s="316"/>
      <c r="D8" s="316"/>
      <c r="E8" s="316"/>
      <c r="F8" s="316"/>
      <c r="G8" s="492"/>
      <c r="H8" s="491">
        <v>43</v>
      </c>
      <c r="I8" s="316">
        <v>185</v>
      </c>
      <c r="J8" s="316">
        <v>346</v>
      </c>
      <c r="K8" s="499">
        <f>(H8*I8*J8)</f>
        <v>2752430</v>
      </c>
      <c r="L8" s="499">
        <v>497089</v>
      </c>
      <c r="M8" s="494">
        <f>SUM(K8:L8)</f>
        <v>3249519</v>
      </c>
    </row>
    <row r="9" spans="1:16" ht="18">
      <c r="A9" s="316" t="s">
        <v>479</v>
      </c>
      <c r="B9" s="491"/>
      <c r="C9" s="316"/>
      <c r="D9" s="316"/>
      <c r="E9" s="147">
        <f>B9*C9*D9</f>
        <v>0</v>
      </c>
      <c r="F9" s="147">
        <f>E9*0.27</f>
        <v>0</v>
      </c>
      <c r="G9" s="492">
        <f>SUM(E9:F9)</f>
        <v>0</v>
      </c>
      <c r="H9" s="491">
        <v>25</v>
      </c>
      <c r="I9" s="316">
        <v>185</v>
      </c>
      <c r="J9" s="316">
        <v>378</v>
      </c>
      <c r="K9" s="493">
        <f>H9*I9*J9</f>
        <v>1748250</v>
      </c>
      <c r="L9" s="493">
        <v>315734</v>
      </c>
      <c r="M9" s="494">
        <f>SUM(K9:L9)</f>
        <v>2063984</v>
      </c>
    </row>
    <row r="10" spans="1:16" ht="18">
      <c r="A10" s="316" t="s">
        <v>480</v>
      </c>
      <c r="B10" s="491"/>
      <c r="C10" s="316"/>
      <c r="D10" s="316"/>
      <c r="E10" s="147">
        <f>B10*C10*D10</f>
        <v>0</v>
      </c>
      <c r="F10" s="147">
        <f>E10*0.27</f>
        <v>0</v>
      </c>
      <c r="G10" s="492">
        <f>SUM(E10:F10)</f>
        <v>0</v>
      </c>
      <c r="H10" s="491">
        <v>24</v>
      </c>
      <c r="I10" s="316">
        <v>185</v>
      </c>
      <c r="J10" s="316">
        <v>197</v>
      </c>
      <c r="K10" s="493">
        <f>H10*I10*J10</f>
        <v>874680</v>
      </c>
      <c r="L10" s="493">
        <v>157967</v>
      </c>
      <c r="M10" s="494">
        <f>K10+L10</f>
        <v>1032647</v>
      </c>
    </row>
    <row r="11" spans="1:16" ht="18">
      <c r="A11" s="316" t="s">
        <v>481</v>
      </c>
      <c r="B11" s="491"/>
      <c r="C11" s="316"/>
      <c r="D11" s="316"/>
      <c r="E11" s="147">
        <f>B11*C11*D11</f>
        <v>0</v>
      </c>
      <c r="F11" s="147">
        <f>E11*0.27</f>
        <v>0</v>
      </c>
      <c r="G11" s="492">
        <f>SUM(E11:F11)</f>
        <v>0</v>
      </c>
      <c r="H11" s="491">
        <v>23</v>
      </c>
      <c r="I11" s="316">
        <v>185</v>
      </c>
      <c r="J11" s="316">
        <v>225</v>
      </c>
      <c r="K11" s="493">
        <f>H11*I11*J11</f>
        <v>957375</v>
      </c>
      <c r="L11" s="493">
        <v>172901</v>
      </c>
      <c r="M11" s="494">
        <f>SUM(K11:L11)</f>
        <v>1130276</v>
      </c>
    </row>
    <row r="12" spans="1:16" ht="18">
      <c r="A12" s="316"/>
      <c r="B12" s="491"/>
      <c r="C12" s="316"/>
      <c r="D12" s="316"/>
      <c r="E12" s="147">
        <f>B12*C12*D12</f>
        <v>0</v>
      </c>
      <c r="F12" s="147">
        <f>E12*0.27</f>
        <v>0</v>
      </c>
      <c r="G12" s="492">
        <f>SUM(E12:F12)</f>
        <v>0</v>
      </c>
      <c r="H12" s="491"/>
      <c r="I12" s="316"/>
      <c r="J12" s="316"/>
      <c r="K12" s="493">
        <f>H12*I12*J12</f>
        <v>0</v>
      </c>
      <c r="L12" s="493">
        <f>K12*0.27</f>
        <v>0</v>
      </c>
      <c r="M12" s="494">
        <f>SUM(K12:L12)</f>
        <v>0</v>
      </c>
    </row>
    <row r="13" spans="1:16" ht="17.399999999999999">
      <c r="A13" s="479" t="s">
        <v>482</v>
      </c>
      <c r="B13" s="495">
        <f>SUM(B9:B12)</f>
        <v>0</v>
      </c>
      <c r="C13" s="479"/>
      <c r="D13" s="479"/>
      <c r="E13" s="318">
        <f>SUM(E9:E12)</f>
        <v>0</v>
      </c>
      <c r="F13" s="318">
        <f>SUM(F9:F12)</f>
        <v>0</v>
      </c>
      <c r="G13" s="496">
        <f>SUM(G9:G12)</f>
        <v>0</v>
      </c>
      <c r="H13" s="495"/>
      <c r="I13" s="479"/>
      <c r="J13" s="479"/>
      <c r="K13" s="497">
        <f>SUM(K8:K12)</f>
        <v>6332735</v>
      </c>
      <c r="L13" s="497">
        <f>SUM(L8:L12)</f>
        <v>1143691</v>
      </c>
      <c r="M13" s="498">
        <f>K13+L13</f>
        <v>7476426</v>
      </c>
    </row>
    <row r="14" spans="1:16" ht="18">
      <c r="A14" s="316"/>
      <c r="B14" s="491"/>
      <c r="C14" s="316"/>
      <c r="D14" s="316"/>
      <c r="E14" s="316"/>
      <c r="F14" s="316"/>
      <c r="G14" s="492"/>
      <c r="H14" s="491"/>
      <c r="I14" s="316"/>
      <c r="J14" s="316"/>
      <c r="K14" s="500"/>
      <c r="L14" s="500"/>
      <c r="M14" s="494">
        <f>SUM(K14:L14)</f>
        <v>0</v>
      </c>
    </row>
    <row r="15" spans="1:16" ht="18">
      <c r="A15" s="316" t="s">
        <v>483</v>
      </c>
      <c r="B15" s="491"/>
      <c r="C15" s="316"/>
      <c r="D15" s="316"/>
      <c r="E15" s="147">
        <f>B15*C15*D15</f>
        <v>0</v>
      </c>
      <c r="F15" s="147">
        <f>E15*0.27</f>
        <v>0</v>
      </c>
      <c r="G15" s="492">
        <f>SUM(E15:F15)</f>
        <v>0</v>
      </c>
      <c r="H15" s="491">
        <v>12</v>
      </c>
      <c r="I15" s="316">
        <v>230</v>
      </c>
      <c r="J15" s="316">
        <v>299</v>
      </c>
      <c r="K15" s="493">
        <f>H15*I15*J15</f>
        <v>825240</v>
      </c>
      <c r="L15" s="493">
        <v>149038</v>
      </c>
      <c r="M15" s="494">
        <f>K15+L15</f>
        <v>974278</v>
      </c>
      <c r="P15" s="501"/>
    </row>
    <row r="16" spans="1:16" ht="17.399999999999999">
      <c r="A16" s="479" t="s">
        <v>484</v>
      </c>
      <c r="B16" s="495">
        <f>SUM(B15)</f>
        <v>0</v>
      </c>
      <c r="C16" s="495">
        <f>SUM(C15)</f>
        <v>0</v>
      </c>
      <c r="D16" s="495">
        <f>SUM(D15)</f>
        <v>0</v>
      </c>
      <c r="E16" s="495">
        <f>SUM(E15)</f>
        <v>0</v>
      </c>
      <c r="F16" s="495">
        <f>SUM(F15)</f>
        <v>0</v>
      </c>
      <c r="G16" s="496">
        <f>SUM(E16:F16)</f>
        <v>0</v>
      </c>
      <c r="H16" s="495">
        <v>12</v>
      </c>
      <c r="I16" s="495">
        <v>230</v>
      </c>
      <c r="J16" s="495">
        <f>SUM(J15)</f>
        <v>299</v>
      </c>
      <c r="K16" s="502">
        <f>SUM(K14:K15)</f>
        <v>825240</v>
      </c>
      <c r="L16" s="503">
        <v>128762</v>
      </c>
      <c r="M16" s="498">
        <f>SUM(K16:L16)</f>
        <v>954002</v>
      </c>
      <c r="P16" s="504"/>
    </row>
    <row r="17" spans="1:13" ht="18">
      <c r="A17" s="316"/>
      <c r="B17" s="491"/>
      <c r="C17" s="316"/>
      <c r="D17" s="316"/>
      <c r="E17" s="316"/>
      <c r="F17" s="316"/>
      <c r="G17" s="492"/>
      <c r="H17" s="491"/>
      <c r="I17" s="316"/>
      <c r="J17" s="316"/>
      <c r="K17" s="500"/>
      <c r="L17" s="500"/>
      <c r="M17" s="494"/>
    </row>
    <row r="18" spans="1:13" ht="18">
      <c r="A18" s="488"/>
      <c r="B18" s="491"/>
      <c r="C18" s="316"/>
      <c r="D18" s="316"/>
      <c r="E18" s="316"/>
      <c r="F18" s="316"/>
      <c r="G18" s="492"/>
      <c r="H18" s="491"/>
      <c r="I18" s="316"/>
      <c r="J18" s="316"/>
      <c r="K18" s="500"/>
      <c r="L18" s="500"/>
      <c r="M18" s="494"/>
    </row>
    <row r="19" spans="1:13" ht="18">
      <c r="A19" s="316"/>
      <c r="B19" s="491"/>
      <c r="C19" s="491"/>
      <c r="D19" s="316"/>
      <c r="E19" s="147">
        <f>B19*C19*D19</f>
        <v>0</v>
      </c>
      <c r="F19" s="147">
        <f>E19*0.27</f>
        <v>0</v>
      </c>
      <c r="G19" s="492">
        <f>SUM(E19:F19)</f>
        <v>0</v>
      </c>
      <c r="H19" s="491"/>
      <c r="I19" s="491"/>
      <c r="J19" s="316"/>
      <c r="K19" s="493">
        <f>H19*I19*J19</f>
        <v>0</v>
      </c>
      <c r="L19" s="493">
        <f>K19*0.27</f>
        <v>0</v>
      </c>
      <c r="M19" s="494">
        <f>SUM(K19:L19)</f>
        <v>0</v>
      </c>
    </row>
    <row r="20" spans="1:13" ht="17.399999999999999">
      <c r="A20" s="479" t="s">
        <v>485</v>
      </c>
      <c r="B20" s="495"/>
      <c r="C20" s="479"/>
      <c r="D20" s="479"/>
      <c r="E20" s="318">
        <f>B20*C20*D20</f>
        <v>0</v>
      </c>
      <c r="F20" s="318">
        <f>E20*0.27</f>
        <v>0</v>
      </c>
      <c r="G20" s="496">
        <f>SUM(E20:F20)</f>
        <v>0</v>
      </c>
      <c r="H20" s="495">
        <v>10</v>
      </c>
      <c r="I20" s="479">
        <v>220</v>
      </c>
      <c r="J20" s="479">
        <v>239</v>
      </c>
      <c r="K20" s="497">
        <f>H20*I20*J20</f>
        <v>525800</v>
      </c>
      <c r="L20" s="497">
        <v>84128</v>
      </c>
      <c r="M20" s="498">
        <f>K20+L20</f>
        <v>609928</v>
      </c>
    </row>
    <row r="21" spans="1:13" ht="17.399999999999999">
      <c r="A21" s="479"/>
      <c r="B21" s="495"/>
      <c r="C21" s="479"/>
      <c r="D21" s="479"/>
      <c r="E21" s="318"/>
      <c r="F21" s="318"/>
      <c r="G21" s="496"/>
      <c r="H21" s="495"/>
      <c r="I21" s="479"/>
      <c r="J21" s="479"/>
      <c r="K21" s="497"/>
      <c r="L21" s="497"/>
      <c r="M21" s="498">
        <f>K21+L21</f>
        <v>0</v>
      </c>
    </row>
    <row r="22" spans="1:13" ht="18">
      <c r="A22" s="505" t="s">
        <v>486</v>
      </c>
      <c r="B22" s="506"/>
      <c r="C22" s="507"/>
      <c r="D22" s="507"/>
      <c r="E22" s="508"/>
      <c r="F22" s="508"/>
      <c r="G22" s="509"/>
      <c r="H22" s="510">
        <v>10</v>
      </c>
      <c r="I22" s="505">
        <v>240</v>
      </c>
      <c r="J22" s="505">
        <v>239</v>
      </c>
      <c r="K22" s="511">
        <f>H22*I22*J22</f>
        <v>573600</v>
      </c>
      <c r="L22" s="511">
        <v>91776</v>
      </c>
      <c r="M22" s="512">
        <f>K22+L22</f>
        <v>665376</v>
      </c>
    </row>
    <row r="23" spans="1:13" ht="17.399999999999999">
      <c r="A23" s="513"/>
      <c r="B23" s="514">
        <v>0</v>
      </c>
      <c r="C23" s="513">
        <v>0</v>
      </c>
      <c r="D23" s="513">
        <v>0</v>
      </c>
      <c r="E23" s="515">
        <f>B23*C23*D23</f>
        <v>0</v>
      </c>
      <c r="F23" s="515">
        <f>E23*0.2</f>
        <v>0</v>
      </c>
      <c r="G23" s="516">
        <f>SUM(E23:F23)</f>
        <v>0</v>
      </c>
      <c r="H23" s="514"/>
      <c r="I23" s="513"/>
      <c r="J23" s="513"/>
      <c r="K23" s="517">
        <f>H23*I23*J23</f>
        <v>0</v>
      </c>
      <c r="L23" s="517">
        <f>K23*0.2</f>
        <v>0</v>
      </c>
      <c r="M23" s="518">
        <f>SUM(K23:L23)</f>
        <v>0</v>
      </c>
    </row>
    <row r="24" spans="1:13" ht="17.399999999999999">
      <c r="A24" s="519" t="s">
        <v>487</v>
      </c>
      <c r="B24" s="520">
        <f>SUM(B7,B13,B21,B23,B16)</f>
        <v>0</v>
      </c>
      <c r="C24" s="520"/>
      <c r="D24" s="520"/>
      <c r="E24" s="520">
        <f>SUM(E7,E13,E21,E23,E16)</f>
        <v>0</v>
      </c>
      <c r="F24" s="520">
        <f>SUM(F7,F13,F21,F23,F16)</f>
        <v>0</v>
      </c>
      <c r="G24" s="520">
        <f>SUM(G7,G13,G21,G23,G16)</f>
        <v>0</v>
      </c>
      <c r="H24" s="521"/>
      <c r="I24" s="520"/>
      <c r="J24" s="520"/>
      <c r="K24" s="522">
        <f>K7+K13+K16+K20+K21+K22</f>
        <v>14720975</v>
      </c>
      <c r="L24" s="522">
        <f>L7+L13+L16+L20+L21+L22</f>
        <v>2615683</v>
      </c>
      <c r="M24" s="522">
        <f>M7+M13+M16+M20+M21+M22</f>
        <v>17336658</v>
      </c>
    </row>
    <row r="25" spans="1:13" ht="18">
      <c r="A25" s="507"/>
      <c r="B25" s="506"/>
      <c r="C25" s="507"/>
      <c r="D25" s="507"/>
      <c r="E25" s="507"/>
      <c r="F25" s="507"/>
      <c r="G25" s="509"/>
      <c r="H25" s="506"/>
      <c r="I25" s="507"/>
      <c r="J25" s="507"/>
      <c r="K25" s="523"/>
      <c r="L25" s="523"/>
      <c r="M25" s="524"/>
    </row>
    <row r="26" spans="1:13" ht="18">
      <c r="A26" s="488" t="s">
        <v>469</v>
      </c>
      <c r="B26" s="491"/>
      <c r="C26" s="316"/>
      <c r="D26" s="316"/>
      <c r="E26" s="316"/>
      <c r="F26" s="316"/>
      <c r="G26" s="492"/>
      <c r="H26" s="491"/>
      <c r="I26" s="316"/>
      <c r="J26" s="316"/>
      <c r="K26" s="500"/>
      <c r="L26" s="500"/>
      <c r="M26" s="494"/>
    </row>
    <row r="27" spans="1:13" ht="18">
      <c r="A27" s="316" t="s">
        <v>475</v>
      </c>
      <c r="B27" s="491"/>
      <c r="C27" s="316"/>
      <c r="D27" s="316"/>
      <c r="E27" s="147">
        <f>B27*C27*D27</f>
        <v>0</v>
      </c>
      <c r="F27" s="147">
        <f t="shared" ref="F27:F32" si="0">E27*0.27</f>
        <v>0</v>
      </c>
      <c r="G27" s="492">
        <f t="shared" ref="G27:G33" si="1">SUM(E27:F27)</f>
        <v>0</v>
      </c>
      <c r="H27" s="491">
        <v>34</v>
      </c>
      <c r="I27" s="316">
        <v>220</v>
      </c>
      <c r="J27" s="316">
        <v>260</v>
      </c>
      <c r="K27" s="493">
        <f>H27*I27*J27</f>
        <v>1944800</v>
      </c>
      <c r="L27" s="493">
        <v>525096</v>
      </c>
      <c r="M27" s="494">
        <f t="shared" ref="M27:M33" si="2">SUM(K27:L27)</f>
        <v>2469896</v>
      </c>
    </row>
    <row r="28" spans="1:13" ht="18">
      <c r="A28" s="145" t="s">
        <v>488</v>
      </c>
      <c r="B28" s="491"/>
      <c r="C28" s="316"/>
      <c r="D28" s="316"/>
      <c r="E28" s="147">
        <f>B28*C28*D28</f>
        <v>0</v>
      </c>
      <c r="F28" s="147">
        <f t="shared" si="0"/>
        <v>0</v>
      </c>
      <c r="G28" s="492">
        <f t="shared" si="1"/>
        <v>0</v>
      </c>
      <c r="H28" s="491"/>
      <c r="I28" s="316"/>
      <c r="J28" s="316"/>
      <c r="K28" s="493">
        <f>H28*I28*J28</f>
        <v>0</v>
      </c>
      <c r="L28" s="493"/>
      <c r="M28" s="494">
        <f t="shared" si="2"/>
        <v>0</v>
      </c>
    </row>
    <row r="29" spans="1:13" ht="18">
      <c r="A29" s="145" t="s">
        <v>489</v>
      </c>
      <c r="B29" s="491"/>
      <c r="C29" s="316"/>
      <c r="D29" s="316"/>
      <c r="E29" s="147">
        <f>B29*C29*D29</f>
        <v>0</v>
      </c>
      <c r="F29" s="147">
        <f t="shared" si="0"/>
        <v>0</v>
      </c>
      <c r="G29" s="492">
        <f t="shared" si="1"/>
        <v>0</v>
      </c>
      <c r="H29" s="491"/>
      <c r="I29" s="316"/>
      <c r="J29" s="316"/>
      <c r="K29" s="493">
        <f>H29*I29*J29</f>
        <v>0</v>
      </c>
      <c r="L29" s="493">
        <f>K29*0.27</f>
        <v>0</v>
      </c>
      <c r="M29" s="494">
        <f t="shared" si="2"/>
        <v>0</v>
      </c>
    </row>
    <row r="30" spans="1:13" ht="18">
      <c r="A30" s="145" t="s">
        <v>476</v>
      </c>
      <c r="B30" s="491"/>
      <c r="C30" s="316"/>
      <c r="D30" s="316"/>
      <c r="E30" s="147">
        <f>B30*C30*D30</f>
        <v>0</v>
      </c>
      <c r="F30" s="147">
        <f t="shared" si="0"/>
        <v>0</v>
      </c>
      <c r="G30" s="492">
        <f t="shared" si="1"/>
        <v>0</v>
      </c>
      <c r="H30" s="491"/>
      <c r="I30" s="316"/>
      <c r="J30" s="316"/>
      <c r="K30" s="493">
        <f>H30*I30*J30</f>
        <v>0</v>
      </c>
      <c r="L30" s="493"/>
      <c r="M30" s="494">
        <f t="shared" si="2"/>
        <v>0</v>
      </c>
    </row>
    <row r="31" spans="1:13" ht="18">
      <c r="A31" s="145" t="s">
        <v>490</v>
      </c>
      <c r="B31" s="491"/>
      <c r="C31" s="316"/>
      <c r="D31" s="316"/>
      <c r="E31" s="147">
        <f>B31*C31*D31</f>
        <v>0</v>
      </c>
      <c r="F31" s="147">
        <f t="shared" si="0"/>
        <v>0</v>
      </c>
      <c r="G31" s="492">
        <f t="shared" si="1"/>
        <v>0</v>
      </c>
      <c r="H31" s="491"/>
      <c r="I31" s="316"/>
      <c r="J31" s="316"/>
      <c r="K31" s="493"/>
      <c r="L31" s="493">
        <f>K31*0.27</f>
        <v>0</v>
      </c>
      <c r="M31" s="494">
        <f t="shared" si="2"/>
        <v>0</v>
      </c>
    </row>
    <row r="32" spans="1:13" ht="18">
      <c r="A32" s="316" t="s">
        <v>491</v>
      </c>
      <c r="B32" s="491"/>
      <c r="C32" s="316"/>
      <c r="D32" s="316"/>
      <c r="E32" s="147"/>
      <c r="F32" s="147">
        <f t="shared" si="0"/>
        <v>0</v>
      </c>
      <c r="G32" s="492">
        <f t="shared" si="1"/>
        <v>0</v>
      </c>
      <c r="H32" s="491">
        <v>79</v>
      </c>
      <c r="I32" s="316">
        <v>220</v>
      </c>
      <c r="J32" s="316">
        <v>260</v>
      </c>
      <c r="K32" s="493"/>
      <c r="L32" s="493">
        <f>K32*0.27</f>
        <v>0</v>
      </c>
      <c r="M32" s="494">
        <f t="shared" si="2"/>
        <v>0</v>
      </c>
    </row>
    <row r="33" spans="1:13" ht="17.399999999999999">
      <c r="A33" s="479" t="s">
        <v>492</v>
      </c>
      <c r="B33" s="495"/>
      <c r="C33" s="479"/>
      <c r="D33" s="479"/>
      <c r="E33" s="318"/>
      <c r="F33" s="318">
        <f>B33*C33*D33*0.25</f>
        <v>0</v>
      </c>
      <c r="G33" s="496">
        <f t="shared" si="1"/>
        <v>0</v>
      </c>
      <c r="H33" s="495"/>
      <c r="I33" s="479"/>
      <c r="J33" s="479"/>
      <c r="K33" s="497">
        <f>SUM(K27:K32)</f>
        <v>1944800</v>
      </c>
      <c r="L33" s="497">
        <f>K33*0.27</f>
        <v>525096</v>
      </c>
      <c r="M33" s="498">
        <f t="shared" si="2"/>
        <v>2469896</v>
      </c>
    </row>
    <row r="34" spans="1:13" ht="17.399999999999999">
      <c r="A34" s="525"/>
      <c r="B34" s="495">
        <f>SUM(B27:B33)</f>
        <v>0</v>
      </c>
      <c r="C34" s="479"/>
      <c r="D34" s="479"/>
      <c r="E34" s="318">
        <f>SUM(E27:E33)</f>
        <v>0</v>
      </c>
      <c r="F34" s="318">
        <f>SUM(F27:F33)</f>
        <v>0</v>
      </c>
      <c r="G34" s="496">
        <f>SUM(G27:G33)</f>
        <v>0</v>
      </c>
      <c r="H34" s="495"/>
      <c r="I34" s="479"/>
      <c r="J34" s="479"/>
      <c r="K34" s="497"/>
      <c r="L34" s="497"/>
      <c r="M34" s="498"/>
    </row>
    <row r="35" spans="1:13" ht="18">
      <c r="A35" s="316" t="s">
        <v>478</v>
      </c>
      <c r="B35" s="491"/>
      <c r="C35" s="316"/>
      <c r="D35" s="316"/>
      <c r="E35" s="147"/>
      <c r="F35" s="147"/>
      <c r="G35" s="492"/>
      <c r="H35" s="491">
        <v>15</v>
      </c>
      <c r="I35" s="316">
        <v>185</v>
      </c>
      <c r="J35" s="316">
        <v>346</v>
      </c>
      <c r="K35" s="493">
        <f>(H35*I35*J35)</f>
        <v>960150</v>
      </c>
      <c r="L35" s="493">
        <v>259240</v>
      </c>
      <c r="M35" s="494">
        <f>K35+L35</f>
        <v>1219390</v>
      </c>
    </row>
    <row r="36" spans="1:13" ht="18">
      <c r="A36" s="316" t="s">
        <v>493</v>
      </c>
      <c r="B36" s="491"/>
      <c r="C36" s="316"/>
      <c r="D36" s="316"/>
      <c r="E36" s="147">
        <f>B36*C36*D36</f>
        <v>0</v>
      </c>
      <c r="F36" s="147">
        <f>E36*0.27</f>
        <v>0</v>
      </c>
      <c r="G36" s="492">
        <f>SUM(E36:F36)</f>
        <v>0</v>
      </c>
      <c r="H36" s="491">
        <v>8</v>
      </c>
      <c r="I36" s="316">
        <v>185</v>
      </c>
      <c r="J36" s="316">
        <v>173</v>
      </c>
      <c r="K36" s="493">
        <f>H36*I36*J36</f>
        <v>256040</v>
      </c>
      <c r="L36" s="493">
        <f t="shared" ref="L36:L45" si="3">K36*0.27</f>
        <v>69130.8</v>
      </c>
      <c r="M36" s="494">
        <f>SUM(K36:L36)</f>
        <v>325170.8</v>
      </c>
    </row>
    <row r="37" spans="1:13" ht="18">
      <c r="A37" s="316" t="s">
        <v>494</v>
      </c>
      <c r="B37" s="491"/>
      <c r="C37" s="316"/>
      <c r="D37" s="316"/>
      <c r="E37" s="147"/>
      <c r="F37" s="147"/>
      <c r="G37" s="492"/>
      <c r="H37" s="491"/>
      <c r="I37" s="316">
        <v>186</v>
      </c>
      <c r="J37" s="316">
        <v>76</v>
      </c>
      <c r="K37" s="493">
        <f>(H37*I37*J37)</f>
        <v>0</v>
      </c>
      <c r="L37" s="493">
        <f t="shared" si="3"/>
        <v>0</v>
      </c>
      <c r="M37" s="494">
        <f>SUM(K37+L37)</f>
        <v>0</v>
      </c>
    </row>
    <row r="38" spans="1:13" ht="18">
      <c r="A38" s="316" t="s">
        <v>495</v>
      </c>
      <c r="B38" s="491"/>
      <c r="C38" s="316"/>
      <c r="D38" s="316"/>
      <c r="E38" s="147">
        <f>B38*C38*D38</f>
        <v>0</v>
      </c>
      <c r="F38" s="147">
        <f>E38*0.27</f>
        <v>0</v>
      </c>
      <c r="G38" s="492">
        <f>SUM(E38:F38)</f>
        <v>0</v>
      </c>
      <c r="H38" s="491">
        <v>16</v>
      </c>
      <c r="I38" s="316">
        <v>185</v>
      </c>
      <c r="J38" s="316">
        <v>378</v>
      </c>
      <c r="K38" s="493"/>
      <c r="L38" s="493">
        <f t="shared" si="3"/>
        <v>0</v>
      </c>
      <c r="M38" s="494">
        <f>SUM(K38:L38)</f>
        <v>0</v>
      </c>
    </row>
    <row r="39" spans="1:13" ht="18">
      <c r="A39" s="316" t="s">
        <v>479</v>
      </c>
      <c r="B39" s="491"/>
      <c r="C39" s="316"/>
      <c r="D39" s="316"/>
      <c r="E39" s="147">
        <f>B39*C39*D39</f>
        <v>0</v>
      </c>
      <c r="F39" s="147">
        <f>E39*0.27</f>
        <v>0</v>
      </c>
      <c r="G39" s="492">
        <f>SUM(E39:F39)</f>
        <v>0</v>
      </c>
      <c r="H39" s="491">
        <v>5</v>
      </c>
      <c r="I39" s="316">
        <v>185</v>
      </c>
      <c r="J39" s="316">
        <v>378</v>
      </c>
      <c r="K39" s="493">
        <f>H39*I39*J39</f>
        <v>349650</v>
      </c>
      <c r="L39" s="493">
        <v>94405</v>
      </c>
      <c r="M39" s="494">
        <f>K39+L39</f>
        <v>444055</v>
      </c>
    </row>
    <row r="40" spans="1:13" ht="18">
      <c r="A40" s="316" t="s">
        <v>496</v>
      </c>
      <c r="B40" s="491"/>
      <c r="C40" s="316"/>
      <c r="D40" s="316"/>
      <c r="E40" s="147">
        <f>B40*C40*D40</f>
        <v>0</v>
      </c>
      <c r="F40" s="147">
        <f>E40*0.27</f>
        <v>0</v>
      </c>
      <c r="G40" s="492">
        <f>SUM(E40:F40)</f>
        <v>0</v>
      </c>
      <c r="H40" s="491">
        <v>4</v>
      </c>
      <c r="I40" s="316">
        <v>185</v>
      </c>
      <c r="J40" s="316">
        <v>189</v>
      </c>
      <c r="K40" s="493">
        <f>H40*I40*J40</f>
        <v>139860</v>
      </c>
      <c r="L40" s="493">
        <f t="shared" si="3"/>
        <v>37762.200000000004</v>
      </c>
      <c r="M40" s="494">
        <f>SUM(K40:L40)</f>
        <v>177622.2</v>
      </c>
    </row>
    <row r="41" spans="1:13" ht="18">
      <c r="A41" s="316" t="s">
        <v>497</v>
      </c>
      <c r="B41" s="491"/>
      <c r="C41" s="316"/>
      <c r="D41" s="316"/>
      <c r="E41" s="147"/>
      <c r="F41" s="147"/>
      <c r="G41" s="492"/>
      <c r="H41" s="491"/>
      <c r="I41" s="316">
        <v>185</v>
      </c>
      <c r="J41" s="316">
        <v>87</v>
      </c>
      <c r="K41" s="493">
        <f>(H41*I41*J41)</f>
        <v>0</v>
      </c>
      <c r="L41" s="493">
        <f t="shared" si="3"/>
        <v>0</v>
      </c>
      <c r="M41" s="494">
        <f>SUM(K41:L41)</f>
        <v>0</v>
      </c>
    </row>
    <row r="42" spans="1:13" ht="18">
      <c r="A42" s="316" t="s">
        <v>498</v>
      </c>
      <c r="B42" s="491"/>
      <c r="C42" s="316"/>
      <c r="D42" s="316"/>
      <c r="E42" s="147">
        <f>B42*C42*D42</f>
        <v>0</v>
      </c>
      <c r="F42" s="147">
        <f>E42*0.27</f>
        <v>0</v>
      </c>
      <c r="G42" s="492">
        <f>SUM(E42:F42)</f>
        <v>0</v>
      </c>
      <c r="H42" s="491">
        <v>16</v>
      </c>
      <c r="I42" s="316">
        <v>185</v>
      </c>
      <c r="J42" s="316">
        <v>378</v>
      </c>
      <c r="K42" s="493"/>
      <c r="L42" s="493">
        <f t="shared" si="3"/>
        <v>0</v>
      </c>
      <c r="M42" s="494">
        <f>SUM(K42:L42)</f>
        <v>0</v>
      </c>
    </row>
    <row r="43" spans="1:13" ht="18">
      <c r="A43" s="316" t="s">
        <v>499</v>
      </c>
      <c r="B43" s="491"/>
      <c r="C43" s="316"/>
      <c r="D43" s="316"/>
      <c r="E43" s="147">
        <f>B43*C43*D43</f>
        <v>0</v>
      </c>
      <c r="F43" s="147">
        <f>E43*0.27</f>
        <v>0</v>
      </c>
      <c r="G43" s="492">
        <f>SUM(E43:F43)</f>
        <v>0</v>
      </c>
      <c r="H43" s="491">
        <v>17</v>
      </c>
      <c r="I43" s="316">
        <v>185</v>
      </c>
      <c r="J43" s="316">
        <v>197</v>
      </c>
      <c r="K43" s="493">
        <f>H43*I43*J43</f>
        <v>619565</v>
      </c>
      <c r="L43" s="493">
        <f t="shared" si="3"/>
        <v>167282.55000000002</v>
      </c>
      <c r="M43" s="494">
        <f>K43+L43</f>
        <v>786847.55</v>
      </c>
    </row>
    <row r="44" spans="1:13" ht="18">
      <c r="A44" s="316" t="s">
        <v>500</v>
      </c>
      <c r="B44" s="491"/>
      <c r="C44" s="316"/>
      <c r="D44" s="316"/>
      <c r="E44" s="147">
        <f>B44*C44*D44</f>
        <v>0</v>
      </c>
      <c r="F44" s="147">
        <f>E44*0.27</f>
        <v>0</v>
      </c>
      <c r="G44" s="492">
        <f>SUM(E44:F44)</f>
        <v>0</v>
      </c>
      <c r="H44" s="491">
        <v>6</v>
      </c>
      <c r="I44" s="316">
        <v>185</v>
      </c>
      <c r="J44" s="316">
        <v>99</v>
      </c>
      <c r="K44" s="493">
        <f>H44*I44*J44</f>
        <v>109890</v>
      </c>
      <c r="L44" s="493">
        <f t="shared" si="3"/>
        <v>29670.300000000003</v>
      </c>
      <c r="M44" s="494">
        <f>SUM(K44:L44)</f>
        <v>139560.29999999999</v>
      </c>
    </row>
    <row r="45" spans="1:13" ht="18">
      <c r="A45" s="316" t="s">
        <v>501</v>
      </c>
      <c r="B45" s="491"/>
      <c r="C45" s="316"/>
      <c r="D45" s="316"/>
      <c r="E45" s="147">
        <f>B45*C45*D45</f>
        <v>0</v>
      </c>
      <c r="F45" s="147">
        <f>E45*0.27</f>
        <v>0</v>
      </c>
      <c r="G45" s="492">
        <f>SUM(E45:F45)</f>
        <v>0</v>
      </c>
      <c r="H45" s="491">
        <v>1</v>
      </c>
      <c r="I45" s="316">
        <v>185</v>
      </c>
      <c r="J45" s="316">
        <v>197</v>
      </c>
      <c r="K45" s="493"/>
      <c r="L45" s="493">
        <f t="shared" si="3"/>
        <v>0</v>
      </c>
      <c r="M45" s="494">
        <f>SUM(K45:L45)</f>
        <v>0</v>
      </c>
    </row>
    <row r="46" spans="1:13" ht="18">
      <c r="A46" s="316" t="s">
        <v>502</v>
      </c>
      <c r="B46" s="491"/>
      <c r="C46" s="316"/>
      <c r="D46" s="316"/>
      <c r="E46" s="147"/>
      <c r="F46" s="147"/>
      <c r="G46" s="492">
        <f>SUM(E46:F46)</f>
        <v>0</v>
      </c>
      <c r="H46" s="491">
        <v>9</v>
      </c>
      <c r="I46" s="316">
        <v>185</v>
      </c>
      <c r="J46" s="316">
        <v>225</v>
      </c>
      <c r="K46" s="493">
        <f>H46*I46*J46</f>
        <v>374625</v>
      </c>
      <c r="L46" s="493">
        <v>101149</v>
      </c>
      <c r="M46" s="494">
        <f>SUM(K46:L46)</f>
        <v>475774</v>
      </c>
    </row>
    <row r="47" spans="1:13" ht="18">
      <c r="A47" s="316" t="s">
        <v>503</v>
      </c>
      <c r="B47" s="495">
        <f>SUM(B36:B46)</f>
        <v>0</v>
      </c>
      <c r="C47" s="479"/>
      <c r="D47" s="479"/>
      <c r="E47" s="318">
        <f>SUM(E36:E46)</f>
        <v>0</v>
      </c>
      <c r="F47" s="318">
        <f>SUM(F36:F46)</f>
        <v>0</v>
      </c>
      <c r="G47" s="496">
        <f>SUM(G36:G46)</f>
        <v>0</v>
      </c>
      <c r="H47" s="491">
        <v>13</v>
      </c>
      <c r="I47" s="316">
        <v>185</v>
      </c>
      <c r="J47" s="316">
        <v>113</v>
      </c>
      <c r="K47" s="493">
        <f>(H47*I47*J47)</f>
        <v>271765</v>
      </c>
      <c r="L47" s="493">
        <v>73377</v>
      </c>
      <c r="M47" s="494">
        <f>SUM(K47:L47)</f>
        <v>345142</v>
      </c>
    </row>
    <row r="48" spans="1:13" ht="18">
      <c r="A48" s="316" t="s">
        <v>504</v>
      </c>
      <c r="B48" s="491"/>
      <c r="C48" s="316"/>
      <c r="D48" s="316"/>
      <c r="E48" s="316"/>
      <c r="F48" s="316"/>
      <c r="G48" s="492"/>
      <c r="H48" s="491">
        <v>1</v>
      </c>
      <c r="I48" s="316">
        <v>185</v>
      </c>
      <c r="J48" s="316">
        <v>225</v>
      </c>
      <c r="K48" s="500"/>
      <c r="L48" s="500"/>
      <c r="M48" s="494"/>
    </row>
    <row r="49" spans="1:13" ht="17.399999999999999">
      <c r="A49" s="525" t="s">
        <v>505</v>
      </c>
      <c r="B49" s="495"/>
      <c r="C49" s="479"/>
      <c r="D49" s="479"/>
      <c r="E49" s="318">
        <f>B49*C49*D49</f>
        <v>0</v>
      </c>
      <c r="F49" s="318">
        <f>E49*0.27</f>
        <v>0</v>
      </c>
      <c r="G49" s="496">
        <f t="shared" ref="G49:G54" si="4">SUM(E49:F49)</f>
        <v>0</v>
      </c>
      <c r="H49" s="495"/>
      <c r="I49" s="479"/>
      <c r="J49" s="479"/>
      <c r="K49" s="526">
        <f>SUM(K35:K48)</f>
        <v>3081545</v>
      </c>
      <c r="L49" s="497">
        <f>SUM(L35:L48)</f>
        <v>832016.85000000009</v>
      </c>
      <c r="M49" s="498">
        <f t="shared" ref="M49:M54" si="5">SUM(K49:L49)</f>
        <v>3913561.85</v>
      </c>
    </row>
    <row r="50" spans="1:13" ht="17.399999999999999">
      <c r="A50" s="479"/>
      <c r="B50" s="495">
        <f>SUM(B49)</f>
        <v>0</v>
      </c>
      <c r="C50" s="495">
        <f>SUM(C49)</f>
        <v>0</v>
      </c>
      <c r="D50" s="495">
        <f>SUM(D49)</f>
        <v>0</v>
      </c>
      <c r="E50" s="495">
        <f>SUM(E49)</f>
        <v>0</v>
      </c>
      <c r="F50" s="495">
        <f>SUM(F49)</f>
        <v>0</v>
      </c>
      <c r="G50" s="496">
        <f t="shared" si="4"/>
        <v>0</v>
      </c>
      <c r="H50" s="495"/>
      <c r="I50" s="495"/>
      <c r="J50" s="495"/>
      <c r="K50" s="502"/>
      <c r="L50" s="502"/>
      <c r="M50" s="498">
        <f t="shared" si="5"/>
        <v>0</v>
      </c>
    </row>
    <row r="51" spans="1:13" ht="18">
      <c r="A51" s="316" t="s">
        <v>506</v>
      </c>
      <c r="B51" s="491"/>
      <c r="C51" s="316"/>
      <c r="D51" s="316"/>
      <c r="E51" s="316"/>
      <c r="F51" s="316"/>
      <c r="G51" s="492">
        <f t="shared" si="4"/>
        <v>0</v>
      </c>
      <c r="H51" s="491">
        <v>4</v>
      </c>
      <c r="I51" s="316">
        <v>230</v>
      </c>
      <c r="J51" s="316">
        <v>299</v>
      </c>
      <c r="K51" s="500">
        <f>(H51*J51*I51)</f>
        <v>275080</v>
      </c>
      <c r="L51" s="500">
        <v>74272</v>
      </c>
      <c r="M51" s="494">
        <f t="shared" si="5"/>
        <v>349352</v>
      </c>
    </row>
    <row r="52" spans="1:13" ht="18">
      <c r="A52" s="316" t="s">
        <v>507</v>
      </c>
      <c r="B52" s="491"/>
      <c r="C52" s="316"/>
      <c r="D52" s="316"/>
      <c r="E52" s="316"/>
      <c r="F52" s="316"/>
      <c r="G52" s="492">
        <f t="shared" si="4"/>
        <v>0</v>
      </c>
      <c r="H52" s="491"/>
      <c r="I52" s="316">
        <v>235</v>
      </c>
      <c r="J52" s="316">
        <v>122</v>
      </c>
      <c r="K52" s="493">
        <f>(H52*I52*J52)</f>
        <v>0</v>
      </c>
      <c r="L52" s="493">
        <f>K52*0.27</f>
        <v>0</v>
      </c>
      <c r="M52" s="494">
        <f t="shared" si="5"/>
        <v>0</v>
      </c>
    </row>
    <row r="53" spans="1:13" ht="18">
      <c r="A53" s="316" t="s">
        <v>508</v>
      </c>
      <c r="B53" s="491"/>
      <c r="C53" s="491"/>
      <c r="D53" s="316"/>
      <c r="E53" s="147">
        <f>B53*C53*D53</f>
        <v>0</v>
      </c>
      <c r="F53" s="147">
        <f>E53*0.27</f>
        <v>0</v>
      </c>
      <c r="G53" s="492">
        <f t="shared" si="4"/>
        <v>0</v>
      </c>
      <c r="H53" s="491">
        <v>8</v>
      </c>
      <c r="I53" s="145">
        <v>230</v>
      </c>
      <c r="J53" s="316">
        <v>299</v>
      </c>
      <c r="K53" s="493" t="s">
        <v>120</v>
      </c>
      <c r="L53" s="493" t="s">
        <v>120</v>
      </c>
      <c r="M53" s="494">
        <f t="shared" si="5"/>
        <v>0</v>
      </c>
    </row>
    <row r="54" spans="1:13" ht="17.399999999999999">
      <c r="A54" s="479" t="s">
        <v>509</v>
      </c>
      <c r="B54" s="495"/>
      <c r="C54" s="479"/>
      <c r="D54" s="479"/>
      <c r="E54" s="318">
        <f>B54*C54*D54</f>
        <v>0</v>
      </c>
      <c r="F54" s="318">
        <f>E54*0.27</f>
        <v>0</v>
      </c>
      <c r="G54" s="496">
        <f t="shared" si="4"/>
        <v>0</v>
      </c>
      <c r="H54" s="495">
        <f>SUM(H51:H53)</f>
        <v>12</v>
      </c>
      <c r="I54" s="479"/>
      <c r="J54" s="479"/>
      <c r="K54" s="497">
        <f>SUM(K51:K53)</f>
        <v>275080</v>
      </c>
      <c r="L54" s="497">
        <f>K54*0.27</f>
        <v>74271.600000000006</v>
      </c>
      <c r="M54" s="498">
        <f t="shared" si="5"/>
        <v>349351.6</v>
      </c>
    </row>
    <row r="55" spans="1:13" ht="17.399999999999999">
      <c r="A55" s="527"/>
      <c r="B55" s="495">
        <f>SUM(B53:B54)</f>
        <v>0</v>
      </c>
      <c r="C55" s="479"/>
      <c r="D55" s="479"/>
      <c r="E55" s="318">
        <f>SUM(E53:E54)</f>
        <v>0</v>
      </c>
      <c r="F55" s="318">
        <f>SUM(F53:F54)</f>
        <v>0</v>
      </c>
      <c r="G55" s="496">
        <f>SUM(G53:G54)</f>
        <v>0</v>
      </c>
      <c r="H55" s="495"/>
      <c r="I55" s="479"/>
      <c r="J55" s="479"/>
      <c r="K55" s="497">
        <f>SUM(K50)</f>
        <v>0</v>
      </c>
      <c r="L55" s="497"/>
      <c r="M55" s="498"/>
    </row>
    <row r="56" spans="1:13" ht="17.399999999999999">
      <c r="A56" s="527" t="s">
        <v>485</v>
      </c>
      <c r="B56" s="495"/>
      <c r="C56" s="479"/>
      <c r="D56" s="479"/>
      <c r="E56" s="318"/>
      <c r="F56" s="318"/>
      <c r="G56" s="496"/>
      <c r="H56" s="495">
        <v>10</v>
      </c>
      <c r="I56" s="479">
        <v>220</v>
      </c>
      <c r="J56" s="479">
        <v>370</v>
      </c>
      <c r="K56" s="497">
        <f>(H56*I56*J56)</f>
        <v>814000</v>
      </c>
      <c r="L56" s="497">
        <f>K56*0.27</f>
        <v>219780</v>
      </c>
      <c r="M56" s="498">
        <f>SUM(K56:L56)</f>
        <v>1033780</v>
      </c>
    </row>
    <row r="57" spans="1:13" ht="18">
      <c r="A57" s="316"/>
      <c r="B57" s="491"/>
      <c r="C57" s="316"/>
      <c r="D57" s="316"/>
      <c r="E57" s="147">
        <f>B57*C57*D57</f>
        <v>0</v>
      </c>
      <c r="F57" s="147">
        <f>E57*0.27</f>
        <v>0</v>
      </c>
      <c r="G57" s="496">
        <f>SUM(E57+F57)</f>
        <v>0</v>
      </c>
      <c r="H57" s="495"/>
      <c r="I57" s="479"/>
      <c r="J57" s="479"/>
      <c r="K57" s="497">
        <f>H57*I57*J57</f>
        <v>0</v>
      </c>
      <c r="L57" s="497">
        <f>K57*0.27</f>
        <v>0</v>
      </c>
      <c r="M57" s="498">
        <f>SUM(K57+L57)</f>
        <v>0</v>
      </c>
    </row>
    <row r="58" spans="1:13" ht="17.399999999999999">
      <c r="A58" s="479"/>
      <c r="B58" s="495"/>
      <c r="C58" s="479"/>
      <c r="D58" s="479"/>
      <c r="E58" s="318">
        <f>B58*C58*D58</f>
        <v>0</v>
      </c>
      <c r="F58" s="318">
        <f>E58*0.27</f>
        <v>0</v>
      </c>
      <c r="G58" s="496">
        <f>SUM(E58+F58)</f>
        <v>0</v>
      </c>
      <c r="H58" s="495"/>
      <c r="I58" s="479"/>
      <c r="J58" s="479"/>
      <c r="K58" s="497">
        <f>H58*I58*J58</f>
        <v>0</v>
      </c>
      <c r="L58" s="497">
        <f>K58*0.27</f>
        <v>0</v>
      </c>
      <c r="M58" s="498">
        <f>SUM(K58+L58)</f>
        <v>0</v>
      </c>
    </row>
    <row r="59" spans="1:13" ht="17.399999999999999">
      <c r="A59" s="479"/>
      <c r="B59" s="495"/>
      <c r="C59" s="479"/>
      <c r="D59" s="479"/>
      <c r="E59" s="318"/>
      <c r="F59" s="318"/>
      <c r="G59" s="496"/>
      <c r="H59" s="495"/>
      <c r="I59" s="479"/>
      <c r="J59" s="479"/>
      <c r="K59" s="497"/>
      <c r="L59" s="497"/>
      <c r="M59" s="498"/>
    </row>
    <row r="60" spans="1:13" ht="17.399999999999999">
      <c r="A60" s="513" t="s">
        <v>486</v>
      </c>
      <c r="B60" s="514"/>
      <c r="C60" s="513"/>
      <c r="D60" s="513"/>
      <c r="E60" s="515"/>
      <c r="F60" s="515"/>
      <c r="G60" s="516"/>
      <c r="H60" s="514">
        <v>10</v>
      </c>
      <c r="I60" s="513">
        <v>240</v>
      </c>
      <c r="J60" s="513">
        <v>590</v>
      </c>
      <c r="K60" s="517">
        <f>H60*I60*J60</f>
        <v>1416000</v>
      </c>
      <c r="L60" s="517">
        <v>382320</v>
      </c>
      <c r="M60" s="518">
        <f>K60+L60</f>
        <v>1798320</v>
      </c>
    </row>
    <row r="61" spans="1:13" ht="17.399999999999999">
      <c r="A61" s="513"/>
      <c r="B61" s="514"/>
      <c r="C61" s="513"/>
      <c r="D61" s="513"/>
      <c r="E61" s="515"/>
      <c r="F61" s="515"/>
      <c r="G61" s="516"/>
      <c r="H61" s="514"/>
      <c r="I61" s="513"/>
      <c r="J61" s="513"/>
      <c r="K61" s="517"/>
      <c r="L61" s="517"/>
      <c r="M61" s="518"/>
    </row>
    <row r="62" spans="1:13" ht="17.399999999999999">
      <c r="A62" s="519" t="s">
        <v>510</v>
      </c>
      <c r="B62" s="519">
        <f>SUM(B34,B47,B55,B58,B50,B57)</f>
        <v>0</v>
      </c>
      <c r="C62" s="519"/>
      <c r="D62" s="519"/>
      <c r="E62" s="519">
        <f>SUM(E34,E47,E55,E58,E50,E57)</f>
        <v>0</v>
      </c>
      <c r="F62" s="528">
        <f>SUM(F34,F47,F55,F58,F50,F57)</f>
        <v>0</v>
      </c>
      <c r="G62" s="529">
        <f>SUM(G34,G47,G55,G58,G50,G57)</f>
        <v>0</v>
      </c>
      <c r="H62" s="519"/>
      <c r="I62" s="519"/>
      <c r="J62" s="519"/>
      <c r="K62" s="522">
        <f>K33+K49+K54+K56+K57+K60</f>
        <v>7531425</v>
      </c>
      <c r="L62" s="522">
        <f>L33+L49+L54+L56+L57+L60</f>
        <v>2033484.4500000002</v>
      </c>
      <c r="M62" s="522">
        <f>M33+M49+M54+M56+M57+M60</f>
        <v>9564909.4499999993</v>
      </c>
    </row>
    <row r="63" spans="1:13">
      <c r="K63" s="530"/>
      <c r="L63" s="530"/>
      <c r="M63" s="531"/>
    </row>
  </sheetData>
  <sheetProtection selectLockedCells="1" selectUnlockedCells="1"/>
  <mergeCells count="2">
    <mergeCell ref="B1:G1"/>
    <mergeCell ref="H1:M1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58" firstPageNumber="0" orientation="portrait" horizontalDpi="300" verticalDpi="300" r:id="rId1"/>
  <headerFooter alignWithMargins="0">
    <oddHeader>&amp;L&amp;"Times New Roman,Normál"&amp;14Hegyeshalom Nagyközségi Önkormányzat&amp;C&amp;"Times New Roman,Normál"&amp;14Élelmezési  kiadások és bevételek 2018. évi terv &amp;R&amp;"Times New Roman,Normál"&amp;12 12. mellékletAdatok: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8"/>
  <sheetViews>
    <sheetView view="pageLayout" zoomScaleNormal="100" workbookViewId="0">
      <selection activeCell="C18" sqref="C18"/>
    </sheetView>
  </sheetViews>
  <sheetFormatPr defaultColWidth="8.5546875" defaultRowHeight="13.2"/>
  <cols>
    <col min="1" max="1" width="12.5546875" customWidth="1"/>
    <col min="2" max="2" width="32.44140625" customWidth="1"/>
    <col min="3" max="3" width="43.5546875" customWidth="1"/>
  </cols>
  <sheetData>
    <row r="1" spans="1:7" ht="17.399999999999999">
      <c r="A1" s="939" t="s">
        <v>511</v>
      </c>
      <c r="B1" s="939"/>
      <c r="C1" s="939"/>
    </row>
    <row r="2" spans="1:7">
      <c r="A2" s="940" t="s">
        <v>598</v>
      </c>
      <c r="B2" s="940"/>
      <c r="C2" s="940"/>
    </row>
    <row r="3" spans="1:7">
      <c r="A3" s="532"/>
      <c r="B3" s="532"/>
      <c r="C3" s="532"/>
    </row>
    <row r="7" spans="1:7">
      <c r="A7" s="533"/>
      <c r="B7" s="533"/>
      <c r="C7" s="534" t="s">
        <v>573</v>
      </c>
    </row>
    <row r="8" spans="1:7">
      <c r="A8" s="535" t="s">
        <v>512</v>
      </c>
      <c r="B8" s="535" t="s">
        <v>513</v>
      </c>
      <c r="C8" s="535" t="s">
        <v>615</v>
      </c>
    </row>
    <row r="9" spans="1:7">
      <c r="A9" s="536"/>
      <c r="B9" s="537"/>
      <c r="C9" s="538"/>
    </row>
    <row r="10" spans="1:7">
      <c r="A10" s="539" t="s">
        <v>514</v>
      </c>
      <c r="B10" s="540" t="s">
        <v>515</v>
      </c>
      <c r="C10" s="541"/>
    </row>
    <row r="11" spans="1:7">
      <c r="A11" s="542" t="s">
        <v>516</v>
      </c>
      <c r="B11" s="543" t="s">
        <v>517</v>
      </c>
      <c r="C11" s="544">
        <v>155202734</v>
      </c>
    </row>
    <row r="12" spans="1:7">
      <c r="A12" s="542"/>
      <c r="B12" s="543"/>
      <c r="C12" s="544"/>
      <c r="G12" s="545"/>
    </row>
    <row r="13" spans="1:7">
      <c r="A13" s="542"/>
      <c r="B13" s="543"/>
      <c r="C13" s="544"/>
      <c r="G13" s="545"/>
    </row>
    <row r="14" spans="1:7">
      <c r="A14" s="542" t="s">
        <v>518</v>
      </c>
      <c r="B14" s="543" t="s">
        <v>192</v>
      </c>
      <c r="C14" s="544">
        <v>545166274</v>
      </c>
    </row>
    <row r="15" spans="1:7">
      <c r="A15" s="542"/>
      <c r="B15" s="543"/>
      <c r="C15" s="544"/>
    </row>
    <row r="16" spans="1:7">
      <c r="A16" s="546" t="s">
        <v>519</v>
      </c>
      <c r="B16" s="543" t="s">
        <v>520</v>
      </c>
      <c r="C16" s="544">
        <v>135741500</v>
      </c>
      <c r="G16" s="545"/>
    </row>
    <row r="17" spans="1:3">
      <c r="A17" s="542"/>
      <c r="B17" s="543"/>
      <c r="C17" s="544"/>
    </row>
    <row r="18" spans="1:3">
      <c r="A18" s="542" t="s">
        <v>600</v>
      </c>
      <c r="B18" s="543" t="s">
        <v>599</v>
      </c>
      <c r="C18" s="746">
        <v>5609555</v>
      </c>
    </row>
  </sheetData>
  <sheetProtection selectLockedCells="1" selectUnlockedCells="1"/>
  <mergeCells count="2">
    <mergeCell ref="A1:C1"/>
    <mergeCell ref="A2:C2"/>
  </mergeCells>
  <phoneticPr fontId="52" type="noConversion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25"/>
  <sheetViews>
    <sheetView view="pageLayout" zoomScaleNormal="100" workbookViewId="0">
      <selection activeCell="F8" sqref="F8"/>
    </sheetView>
  </sheetViews>
  <sheetFormatPr defaultColWidth="8.5546875" defaultRowHeight="13.2"/>
  <cols>
    <col min="1" max="1" width="6.33203125" customWidth="1"/>
    <col min="2" max="2" width="33.33203125" customWidth="1"/>
    <col min="3" max="4" width="13" customWidth="1"/>
    <col min="5" max="5" width="12.33203125" customWidth="1"/>
  </cols>
  <sheetData>
    <row r="1" spans="1:7">
      <c r="A1" s="547"/>
      <c r="B1" s="548" t="s">
        <v>521</v>
      </c>
      <c r="C1" s="549"/>
      <c r="D1" s="549"/>
      <c r="E1" s="549"/>
      <c r="F1" s="549"/>
      <c r="G1" s="549"/>
    </row>
    <row r="2" spans="1:7">
      <c r="A2" s="547"/>
      <c r="B2" s="547"/>
      <c r="C2" s="549"/>
      <c r="D2" s="549"/>
      <c r="E2" s="550" t="s">
        <v>574</v>
      </c>
      <c r="F2" s="549"/>
      <c r="G2" s="549"/>
    </row>
    <row r="3" spans="1:7" ht="15.6">
      <c r="A3" s="551"/>
      <c r="B3" s="941"/>
      <c r="C3" s="942" t="s">
        <v>105</v>
      </c>
      <c r="D3" s="942"/>
      <c r="E3" s="942"/>
      <c r="F3" s="942"/>
      <c r="G3" s="552"/>
    </row>
    <row r="4" spans="1:7" ht="15.6">
      <c r="A4" s="553"/>
      <c r="B4" s="941"/>
      <c r="C4" s="942" t="s">
        <v>192</v>
      </c>
      <c r="D4" s="942"/>
      <c r="E4" s="942"/>
      <c r="F4" s="554" t="s">
        <v>522</v>
      </c>
      <c r="G4" s="555"/>
    </row>
    <row r="5" spans="1:7" ht="27">
      <c r="A5" s="553"/>
      <c r="B5" s="556"/>
      <c r="C5" s="557" t="s">
        <v>571</v>
      </c>
      <c r="D5" s="640" t="s">
        <v>523</v>
      </c>
      <c r="E5" s="558" t="s">
        <v>572</v>
      </c>
      <c r="F5" s="559"/>
      <c r="G5" s="555"/>
    </row>
    <row r="6" spans="1:7" ht="15.6">
      <c r="A6" s="560"/>
      <c r="B6" s="561" t="s">
        <v>517</v>
      </c>
      <c r="C6" s="561"/>
      <c r="D6" s="561"/>
      <c r="E6" s="562">
        <v>29</v>
      </c>
      <c r="F6" s="563">
        <v>29</v>
      </c>
      <c r="G6" s="564"/>
    </row>
    <row r="7" spans="1:7" ht="15.6">
      <c r="A7" s="560"/>
      <c r="B7" s="561" t="s">
        <v>520</v>
      </c>
      <c r="C7" s="561"/>
      <c r="D7" s="561">
        <v>24</v>
      </c>
      <c r="E7" s="562"/>
      <c r="F7" s="563">
        <v>24</v>
      </c>
      <c r="G7" s="564"/>
    </row>
    <row r="8" spans="1:7" ht="15.6">
      <c r="A8" s="560"/>
      <c r="B8" s="561" t="s">
        <v>192</v>
      </c>
      <c r="C8" s="562">
        <v>7</v>
      </c>
      <c r="D8" s="562">
        <v>1</v>
      </c>
      <c r="E8" s="562">
        <v>5</v>
      </c>
      <c r="F8" s="563">
        <v>12</v>
      </c>
      <c r="G8" s="564"/>
    </row>
    <row r="9" spans="1:7" ht="15.6">
      <c r="A9" s="560"/>
      <c r="B9" s="561" t="s">
        <v>599</v>
      </c>
      <c r="C9" s="562"/>
      <c r="D9" s="562"/>
      <c r="E9" s="562">
        <v>1</v>
      </c>
      <c r="F9" s="563">
        <v>1</v>
      </c>
      <c r="G9" s="564"/>
    </row>
    <row r="10" spans="1:7" ht="15.6">
      <c r="A10" s="560"/>
      <c r="B10" s="561"/>
      <c r="C10" s="562"/>
      <c r="D10" s="562"/>
      <c r="E10" s="562"/>
      <c r="F10" s="563"/>
      <c r="G10" s="564"/>
    </row>
    <row r="11" spans="1:7" ht="15.6">
      <c r="A11" s="560"/>
      <c r="B11" s="561"/>
      <c r="C11" s="562"/>
      <c r="D11" s="562"/>
      <c r="E11" s="562"/>
      <c r="F11" s="563"/>
      <c r="G11" s="564"/>
    </row>
    <row r="12" spans="1:7" ht="15.6">
      <c r="A12" s="560"/>
      <c r="B12" s="565"/>
      <c r="C12" s="562"/>
      <c r="D12" s="562"/>
      <c r="E12" s="562"/>
      <c r="F12" s="563"/>
      <c r="G12" s="564"/>
    </row>
    <row r="13" spans="1:7" ht="15.6">
      <c r="A13" s="560"/>
      <c r="B13" s="561"/>
      <c r="C13" s="562"/>
      <c r="D13" s="562"/>
      <c r="E13" s="562"/>
      <c r="F13" s="563"/>
      <c r="G13" s="564"/>
    </row>
    <row r="14" spans="1:7" ht="15.6">
      <c r="A14" s="560"/>
      <c r="B14" s="561"/>
      <c r="C14" s="561"/>
      <c r="D14" s="561"/>
      <c r="E14" s="561"/>
      <c r="F14" s="563"/>
      <c r="G14" s="564"/>
    </row>
    <row r="15" spans="1:7" ht="15.6">
      <c r="A15" s="560"/>
      <c r="B15" s="566"/>
      <c r="C15" s="566"/>
      <c r="D15" s="566"/>
      <c r="E15" s="566"/>
      <c r="F15" s="563"/>
      <c r="G15" s="564"/>
    </row>
    <row r="16" spans="1:7" ht="15.6">
      <c r="A16" s="560"/>
      <c r="B16" s="566"/>
      <c r="C16" s="566"/>
      <c r="D16" s="566"/>
      <c r="E16" s="566"/>
      <c r="F16" s="563"/>
      <c r="G16" s="564"/>
    </row>
    <row r="17" spans="1:7" ht="15.6">
      <c r="A17" s="560"/>
      <c r="B17" s="561"/>
      <c r="C17" s="562"/>
      <c r="D17" s="562"/>
      <c r="E17" s="562"/>
      <c r="F17" s="563"/>
      <c r="G17" s="564"/>
    </row>
    <row r="18" spans="1:7" ht="15.6">
      <c r="A18" s="560"/>
      <c r="B18" s="561"/>
      <c r="C18" s="561"/>
      <c r="D18" s="561"/>
      <c r="E18" s="561"/>
      <c r="F18" s="563"/>
      <c r="G18" s="564"/>
    </row>
    <row r="19" spans="1:7" ht="15.6">
      <c r="A19" s="560"/>
      <c r="B19" s="566"/>
      <c r="C19" s="566"/>
      <c r="D19" s="566"/>
      <c r="E19" s="566"/>
      <c r="F19" s="563"/>
      <c r="G19" s="564"/>
    </row>
    <row r="20" spans="1:7" ht="15.6">
      <c r="A20" s="560"/>
      <c r="B20" s="567"/>
      <c r="C20" s="567"/>
      <c r="D20" s="567"/>
      <c r="E20" s="567"/>
      <c r="F20" s="563"/>
      <c r="G20" s="564"/>
    </row>
    <row r="21" spans="1:7">
      <c r="A21" s="547"/>
      <c r="B21" s="568" t="s">
        <v>452</v>
      </c>
      <c r="C21" s="554">
        <v>6</v>
      </c>
      <c r="D21" s="554">
        <v>25</v>
      </c>
      <c r="E21" s="554">
        <v>35</v>
      </c>
      <c r="F21" s="554">
        <v>66</v>
      </c>
      <c r="G21" s="555"/>
    </row>
    <row r="22" spans="1:7">
      <c r="A22" s="547"/>
      <c r="B22" s="547"/>
      <c r="C22" s="549"/>
      <c r="D22" s="549"/>
      <c r="E22" s="549"/>
      <c r="F22" s="549"/>
      <c r="G22" s="549"/>
    </row>
    <row r="23" spans="1:7">
      <c r="A23" s="549"/>
      <c r="B23" s="549"/>
      <c r="C23" s="549"/>
      <c r="D23" s="549"/>
      <c r="E23" s="549"/>
      <c r="F23" s="549"/>
      <c r="G23" s="549"/>
    </row>
    <row r="24" spans="1:7">
      <c r="A24" s="549"/>
      <c r="B24" s="549"/>
      <c r="C24" s="549"/>
      <c r="D24" s="549"/>
      <c r="E24" s="549"/>
      <c r="F24" s="549"/>
      <c r="G24" s="549"/>
    </row>
    <row r="25" spans="1:7">
      <c r="A25" s="549"/>
      <c r="B25" s="549"/>
      <c r="C25" s="549"/>
      <c r="D25" s="549"/>
      <c r="E25" s="549"/>
      <c r="F25" s="549"/>
      <c r="G25" s="549"/>
    </row>
  </sheetData>
  <sheetProtection selectLockedCells="1" selectUnlockedCells="1"/>
  <mergeCells count="3">
    <mergeCell ref="B3:B4"/>
    <mergeCell ref="C3:F3"/>
    <mergeCell ref="C4:E4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firstPageNumber="0" orientation="portrait" horizontalDpi="300" verticalDpi="300" r:id="rId1"/>
  <headerFooter alignWithMargins="0">
    <oddHeader>&amp;C&amp;"Arial CE,Normál"Hegyeshalom Nagyközségi Önkormányzat
2018.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43"/>
  <sheetViews>
    <sheetView view="pageLayout" topLeftCell="A4" zoomScaleNormal="100" workbookViewId="0">
      <selection activeCell="B7" sqref="B7"/>
    </sheetView>
  </sheetViews>
  <sheetFormatPr defaultColWidth="8.5546875" defaultRowHeight="13.2"/>
  <cols>
    <col min="1" max="1" width="31.6640625" customWidth="1"/>
    <col min="2" max="2" width="13.109375" customWidth="1"/>
    <col min="3" max="3" width="12.44140625" customWidth="1"/>
    <col min="4" max="4" width="12.6640625" customWidth="1"/>
    <col min="5" max="5" width="12" customWidth="1"/>
  </cols>
  <sheetData>
    <row r="1" spans="1:6">
      <c r="A1" s="943" t="s">
        <v>618</v>
      </c>
      <c r="B1" s="943"/>
      <c r="C1" s="943"/>
      <c r="D1" s="943"/>
      <c r="E1" s="943"/>
      <c r="F1" s="943"/>
    </row>
    <row r="2" spans="1:6">
      <c r="A2" s="943" t="s">
        <v>524</v>
      </c>
      <c r="B2" s="943"/>
      <c r="C2" s="943"/>
      <c r="D2" s="943"/>
      <c r="E2" s="943"/>
      <c r="F2" s="943"/>
    </row>
    <row r="3" spans="1:6">
      <c r="E3" s="570" t="s">
        <v>575</v>
      </c>
      <c r="F3" s="570"/>
    </row>
    <row r="4" spans="1:6">
      <c r="E4" s="571" t="s">
        <v>578</v>
      </c>
      <c r="F4" s="570"/>
    </row>
    <row r="5" spans="1:6">
      <c r="A5" s="572"/>
      <c r="B5" s="573">
        <v>2018</v>
      </c>
      <c r="C5" s="573">
        <v>2019</v>
      </c>
      <c r="D5" s="573">
        <v>2020</v>
      </c>
      <c r="E5" s="573">
        <v>2021</v>
      </c>
    </row>
    <row r="6" spans="1:6">
      <c r="A6" s="540" t="s">
        <v>525</v>
      </c>
      <c r="B6" s="574">
        <v>54683650</v>
      </c>
      <c r="C6" s="574">
        <v>70000000</v>
      </c>
      <c r="D6" s="574">
        <v>70000000</v>
      </c>
      <c r="E6" s="574">
        <v>70000000</v>
      </c>
    </row>
    <row r="7" spans="1:6">
      <c r="A7" s="543" t="s">
        <v>526</v>
      </c>
      <c r="B7" s="575">
        <v>30517044</v>
      </c>
      <c r="C7" s="575">
        <v>19000000</v>
      </c>
      <c r="D7" s="575">
        <v>19000000</v>
      </c>
      <c r="E7" s="575">
        <v>19000000</v>
      </c>
    </row>
    <row r="8" spans="1:6">
      <c r="A8" s="543" t="s">
        <v>591</v>
      </c>
      <c r="B8" s="575">
        <v>14258198</v>
      </c>
      <c r="C8" s="575">
        <v>12000000</v>
      </c>
      <c r="D8" s="575">
        <v>12000000</v>
      </c>
      <c r="E8" s="575">
        <v>12000000</v>
      </c>
    </row>
    <row r="9" spans="1:6">
      <c r="A9" s="543" t="s">
        <v>454</v>
      </c>
      <c r="B9" s="575">
        <v>209740192</v>
      </c>
      <c r="C9" s="575">
        <v>198161174</v>
      </c>
      <c r="D9" s="575">
        <v>198161174</v>
      </c>
      <c r="E9" s="575">
        <v>198161174</v>
      </c>
    </row>
    <row r="10" spans="1:6">
      <c r="A10" s="576"/>
      <c r="B10" s="577">
        <v>0</v>
      </c>
      <c r="C10" s="577"/>
      <c r="D10" s="577"/>
      <c r="E10" s="577"/>
    </row>
    <row r="11" spans="1:6">
      <c r="A11" s="578" t="s">
        <v>527</v>
      </c>
      <c r="B11" s="579">
        <f>SUM(B6:B10)</f>
        <v>309199084</v>
      </c>
      <c r="C11" s="579">
        <f>SUM(C6:C10)</f>
        <v>299161174</v>
      </c>
      <c r="D11" s="579">
        <f>SUM(D6:D10)</f>
        <v>299161174</v>
      </c>
      <c r="E11" s="579">
        <f>SUM(E6:E10)</f>
        <v>299161174</v>
      </c>
    </row>
    <row r="12" spans="1:6">
      <c r="A12" s="540" t="s">
        <v>528</v>
      </c>
      <c r="B12" s="574">
        <v>3000000</v>
      </c>
      <c r="C12" s="574">
        <v>3000000</v>
      </c>
      <c r="D12" s="574">
        <v>3000000</v>
      </c>
      <c r="E12" s="574">
        <v>3000000</v>
      </c>
    </row>
    <row r="13" spans="1:6">
      <c r="A13" s="543" t="s">
        <v>529</v>
      </c>
      <c r="B13" s="575">
        <v>15859283</v>
      </c>
      <c r="C13" s="575">
        <v>15000000</v>
      </c>
      <c r="D13" s="575">
        <v>15000000</v>
      </c>
      <c r="E13" s="575">
        <v>15000000</v>
      </c>
    </row>
    <row r="14" spans="1:6">
      <c r="A14" s="543" t="s">
        <v>530</v>
      </c>
      <c r="B14" s="575"/>
      <c r="C14" s="575"/>
      <c r="D14" s="575"/>
      <c r="E14" s="575"/>
    </row>
    <row r="15" spans="1:6">
      <c r="A15" s="580"/>
      <c r="B15" s="581"/>
      <c r="C15" s="581"/>
      <c r="D15" s="581"/>
      <c r="E15" s="581"/>
    </row>
    <row r="16" spans="1:6">
      <c r="A16" s="578" t="s">
        <v>531</v>
      </c>
      <c r="B16" s="579">
        <f>SUM(B12:B15)</f>
        <v>18859283</v>
      </c>
      <c r="C16" s="579">
        <f>SUM(C12:C15)</f>
        <v>18000000</v>
      </c>
      <c r="D16" s="579">
        <f>SUM(D12:D15)</f>
        <v>18000000</v>
      </c>
      <c r="E16" s="579">
        <f>SUM(E12:E15)</f>
        <v>18000000</v>
      </c>
    </row>
    <row r="17" spans="1:5">
      <c r="A17" s="540" t="s">
        <v>532</v>
      </c>
      <c r="B17" s="574">
        <v>227000000</v>
      </c>
      <c r="C17" s="574">
        <v>227000000</v>
      </c>
      <c r="D17" s="574">
        <v>227000000</v>
      </c>
      <c r="E17" s="574">
        <v>227000000</v>
      </c>
    </row>
    <row r="18" spans="1:5">
      <c r="A18" s="543" t="s">
        <v>533</v>
      </c>
      <c r="B18" s="575">
        <v>130000000</v>
      </c>
      <c r="C18" s="575">
        <v>130000000</v>
      </c>
      <c r="D18" s="575">
        <v>130000000</v>
      </c>
      <c r="E18" s="575">
        <v>130000000</v>
      </c>
    </row>
    <row r="19" spans="1:5">
      <c r="A19" s="543" t="s">
        <v>534</v>
      </c>
      <c r="B19" s="575">
        <v>23000000</v>
      </c>
      <c r="C19" s="575">
        <v>23000000</v>
      </c>
      <c r="D19" s="575">
        <v>23000000</v>
      </c>
      <c r="E19" s="575">
        <v>23000000</v>
      </c>
    </row>
    <row r="20" spans="1:5">
      <c r="A20" s="543" t="s">
        <v>535</v>
      </c>
      <c r="B20" s="575">
        <v>16000000</v>
      </c>
      <c r="C20" s="575">
        <v>16000000</v>
      </c>
      <c r="D20" s="575">
        <v>16000000</v>
      </c>
      <c r="E20" s="575">
        <v>16000000</v>
      </c>
    </row>
    <row r="21" spans="1:5">
      <c r="A21" s="580" t="s">
        <v>536</v>
      </c>
      <c r="B21" s="581">
        <v>42000000</v>
      </c>
      <c r="C21" s="581">
        <v>32000000</v>
      </c>
      <c r="D21" s="581">
        <v>32000000</v>
      </c>
      <c r="E21" s="581">
        <v>32000000</v>
      </c>
    </row>
    <row r="22" spans="1:5">
      <c r="A22" s="580" t="s">
        <v>459</v>
      </c>
      <c r="B22" s="581">
        <v>8000000</v>
      </c>
      <c r="C22" s="581">
        <v>7000000</v>
      </c>
      <c r="D22" s="581">
        <v>7000000</v>
      </c>
      <c r="E22" s="581">
        <v>7000000</v>
      </c>
    </row>
    <row r="23" spans="1:5">
      <c r="A23" s="580" t="s">
        <v>537</v>
      </c>
      <c r="B23" s="581">
        <v>8000000</v>
      </c>
      <c r="C23" s="581">
        <v>4000000</v>
      </c>
      <c r="D23" s="581">
        <v>4000000</v>
      </c>
      <c r="E23" s="581">
        <v>4000000</v>
      </c>
    </row>
    <row r="24" spans="1:5">
      <c r="A24" s="580" t="s">
        <v>460</v>
      </c>
      <c r="B24" s="581">
        <v>286661696</v>
      </c>
      <c r="C24" s="581">
        <v>130000000</v>
      </c>
      <c r="D24" s="581">
        <v>130000000</v>
      </c>
      <c r="E24" s="581">
        <v>130000000</v>
      </c>
    </row>
    <row r="25" spans="1:5">
      <c r="A25" s="580" t="s">
        <v>538</v>
      </c>
      <c r="B25" s="577">
        <v>283166818</v>
      </c>
      <c r="C25" s="577">
        <v>283000000</v>
      </c>
      <c r="D25" s="577">
        <v>283000000</v>
      </c>
      <c r="E25" s="577">
        <v>283000000</v>
      </c>
    </row>
    <row r="26" spans="1:5">
      <c r="A26" s="578" t="s">
        <v>539</v>
      </c>
      <c r="B26" s="579">
        <f>SUM(B11+B16+B17+B24+B25)</f>
        <v>1124886881</v>
      </c>
      <c r="C26" s="579">
        <f>SUM(C11+C16+C17+C24+C25)</f>
        <v>957161174</v>
      </c>
      <c r="D26" s="579">
        <f>SUM(D11+D16+D17+D24+D25)</f>
        <v>957161174</v>
      </c>
      <c r="E26" s="579">
        <f>SUM(E11+E16+E17+E24+E25)</f>
        <v>957161174</v>
      </c>
    </row>
    <row r="27" spans="1:5" hidden="1">
      <c r="A27" s="578"/>
      <c r="B27" s="582"/>
      <c r="C27" s="582"/>
      <c r="D27" s="582"/>
      <c r="E27" s="582"/>
    </row>
    <row r="28" spans="1:5" hidden="1">
      <c r="A28" s="578"/>
      <c r="B28" s="582"/>
      <c r="C28" s="582"/>
      <c r="D28" s="582"/>
      <c r="E28" s="582"/>
    </row>
    <row r="29" spans="1:5" hidden="1">
      <c r="A29" s="578" t="s">
        <v>540</v>
      </c>
      <c r="B29" s="582">
        <f>SUM(B26:B28)</f>
        <v>1124886881</v>
      </c>
      <c r="C29" s="582"/>
      <c r="D29" s="582"/>
      <c r="E29" s="582"/>
    </row>
    <row r="30" spans="1:5">
      <c r="A30" s="583"/>
      <c r="B30" s="584"/>
      <c r="C30" s="584"/>
      <c r="D30" s="584"/>
      <c r="E30" s="584"/>
    </row>
    <row r="31" spans="1:5">
      <c r="A31" s="572" t="s">
        <v>100</v>
      </c>
      <c r="B31" s="573">
        <v>2017</v>
      </c>
      <c r="C31" s="573">
        <v>2018</v>
      </c>
      <c r="D31" s="573">
        <v>2019</v>
      </c>
      <c r="E31" s="573">
        <v>2020</v>
      </c>
    </row>
    <row r="32" spans="1:5">
      <c r="A32" s="585" t="s">
        <v>12</v>
      </c>
      <c r="B32" s="586">
        <v>250161134</v>
      </c>
      <c r="C32" s="586">
        <v>250000000</v>
      </c>
      <c r="D32" s="586">
        <v>250000000</v>
      </c>
      <c r="E32" s="586">
        <v>250000000</v>
      </c>
    </row>
    <row r="33" spans="1:5">
      <c r="A33" s="587" t="s">
        <v>463</v>
      </c>
      <c r="B33" s="588">
        <v>54394701</v>
      </c>
      <c r="C33" s="588">
        <v>54000000</v>
      </c>
      <c r="D33" s="588">
        <v>54000000</v>
      </c>
      <c r="E33" s="588">
        <v>54000000</v>
      </c>
    </row>
    <row r="34" spans="1:5">
      <c r="A34" s="587" t="s">
        <v>541</v>
      </c>
      <c r="B34" s="588">
        <v>221634108</v>
      </c>
      <c r="C34" s="588">
        <v>224961174</v>
      </c>
      <c r="D34" s="588">
        <v>224961174</v>
      </c>
      <c r="E34" s="588">
        <v>224961174</v>
      </c>
    </row>
    <row r="35" spans="1:5">
      <c r="A35" s="589" t="s">
        <v>542</v>
      </c>
      <c r="B35" s="588">
        <v>8555000</v>
      </c>
      <c r="C35" s="588">
        <v>9500000</v>
      </c>
      <c r="D35" s="588">
        <v>9500000</v>
      </c>
      <c r="E35" s="588">
        <v>9500000</v>
      </c>
    </row>
    <row r="36" spans="1:5">
      <c r="A36" s="589" t="s">
        <v>543</v>
      </c>
      <c r="B36" s="588">
        <v>6200000</v>
      </c>
      <c r="C36" s="588">
        <v>6200000</v>
      </c>
      <c r="D36" s="588">
        <v>6200000</v>
      </c>
      <c r="E36" s="588">
        <v>6200000</v>
      </c>
    </row>
    <row r="37" spans="1:5">
      <c r="A37" s="589" t="s">
        <v>544</v>
      </c>
      <c r="B37" s="588">
        <v>22913000</v>
      </c>
      <c r="C37" s="588">
        <v>15000000</v>
      </c>
      <c r="D37" s="588">
        <v>15000000</v>
      </c>
      <c r="E37" s="588">
        <v>15000000</v>
      </c>
    </row>
    <row r="38" spans="1:5">
      <c r="A38" s="665" t="s">
        <v>568</v>
      </c>
      <c r="B38" s="588">
        <v>7423495</v>
      </c>
      <c r="C38" s="588">
        <v>7500000</v>
      </c>
      <c r="D38" s="588">
        <v>7500000</v>
      </c>
      <c r="E38" s="588">
        <v>7500000</v>
      </c>
    </row>
    <row r="39" spans="1:5">
      <c r="A39" s="589" t="s">
        <v>545</v>
      </c>
      <c r="B39" s="588">
        <v>211847039</v>
      </c>
      <c r="C39" s="588">
        <v>65000000</v>
      </c>
      <c r="D39" s="588">
        <v>65000000</v>
      </c>
      <c r="E39" s="588">
        <v>65000000</v>
      </c>
    </row>
    <row r="40" spans="1:5">
      <c r="A40" s="665" t="s">
        <v>569</v>
      </c>
      <c r="B40" s="588">
        <v>283166818</v>
      </c>
      <c r="C40" s="588">
        <v>280000000</v>
      </c>
      <c r="D40" s="588">
        <v>280000000</v>
      </c>
      <c r="E40" s="588">
        <v>280000000</v>
      </c>
    </row>
    <row r="41" spans="1:5">
      <c r="A41" s="589"/>
      <c r="B41" s="588"/>
      <c r="C41" s="588"/>
      <c r="D41" s="588"/>
      <c r="E41" s="588"/>
    </row>
    <row r="42" spans="1:5">
      <c r="A42" s="589" t="s">
        <v>546</v>
      </c>
      <c r="B42" s="588">
        <v>58591586</v>
      </c>
      <c r="C42" s="588">
        <v>45000000</v>
      </c>
      <c r="D42" s="588">
        <v>45000000</v>
      </c>
      <c r="E42" s="588">
        <v>45000000</v>
      </c>
    </row>
    <row r="43" spans="1:5">
      <c r="A43" s="582" t="s">
        <v>547</v>
      </c>
      <c r="B43" s="582">
        <f>SUM(B32:B42)</f>
        <v>1124886881</v>
      </c>
      <c r="C43" s="582">
        <f>SUM(C32:C42)</f>
        <v>957161174</v>
      </c>
      <c r="D43" s="582">
        <f>SUM(D32:D42)</f>
        <v>957161174</v>
      </c>
      <c r="E43" s="582">
        <f>SUM(E32:E42)</f>
        <v>957161174</v>
      </c>
    </row>
  </sheetData>
  <sheetProtection selectLockedCells="1" selectUnlockedCells="1"/>
  <mergeCells count="2">
    <mergeCell ref="A1:F1"/>
    <mergeCell ref="A2:F2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scale="94" firstPageNumber="0" orientation="portrait" horizontalDpi="300" verticalDpi="300" r:id="rId1"/>
  <headerFooter alignWithMargins="0">
    <oddHeader>&amp;C&amp;"Arial CE,Normál"Hegyeshalom Nagyközségi Önkormányzat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8"/>
  <sheetViews>
    <sheetView view="pageLayout" zoomScaleNormal="100" workbookViewId="0">
      <selection activeCell="E17" sqref="E17"/>
    </sheetView>
  </sheetViews>
  <sheetFormatPr defaultColWidth="8.5546875" defaultRowHeight="13.2"/>
  <cols>
    <col min="1" max="1" width="41.6640625" customWidth="1"/>
    <col min="2" max="2" width="12.88671875" customWidth="1"/>
    <col min="3" max="3" width="13.33203125" customWidth="1"/>
    <col min="4" max="4" width="12.6640625" customWidth="1"/>
    <col min="5" max="5" width="12.5546875" customWidth="1"/>
  </cols>
  <sheetData>
    <row r="1" spans="1:10" ht="13.2" customHeight="1">
      <c r="A1" s="944" t="s">
        <v>548</v>
      </c>
      <c r="B1" s="944"/>
      <c r="C1" s="944"/>
      <c r="D1" s="944"/>
      <c r="E1" s="944"/>
      <c r="F1" s="944"/>
      <c r="G1" s="944"/>
      <c r="H1" s="944"/>
      <c r="I1" s="944"/>
      <c r="J1" s="944"/>
    </row>
    <row r="2" spans="1:10">
      <c r="A2" s="943" t="s">
        <v>549</v>
      </c>
      <c r="B2" s="943"/>
      <c r="C2" s="943"/>
      <c r="D2" s="943"/>
      <c r="E2" s="943"/>
      <c r="F2" s="943"/>
      <c r="G2" s="943"/>
      <c r="H2" s="943"/>
      <c r="I2" s="943"/>
      <c r="J2" s="943"/>
    </row>
    <row r="3" spans="1:10">
      <c r="A3" s="943" t="s">
        <v>577</v>
      </c>
      <c r="B3" s="943"/>
      <c r="C3" s="943"/>
      <c r="D3" s="943"/>
      <c r="E3" s="943"/>
      <c r="F3" s="943"/>
      <c r="G3" s="943"/>
      <c r="H3" s="943"/>
      <c r="I3" s="943"/>
      <c r="J3" s="943"/>
    </row>
    <row r="4" spans="1:10">
      <c r="A4" s="590"/>
      <c r="B4" s="591"/>
      <c r="C4" s="591"/>
      <c r="D4" s="591"/>
      <c r="E4" s="591"/>
      <c r="F4" s="591"/>
      <c r="G4" s="591"/>
      <c r="H4" s="591"/>
      <c r="I4" s="591"/>
      <c r="J4" s="591"/>
    </row>
    <row r="5" spans="1:10">
      <c r="A5" s="592"/>
      <c r="B5" s="593"/>
      <c r="C5" s="591"/>
      <c r="D5" s="591"/>
      <c r="E5" s="639" t="s">
        <v>576</v>
      </c>
      <c r="F5" s="569"/>
      <c r="G5" s="591"/>
      <c r="H5" s="591"/>
      <c r="I5" s="591"/>
      <c r="J5" s="592"/>
    </row>
    <row r="6" spans="1:10" ht="15.6">
      <c r="A6" s="945" t="s">
        <v>439</v>
      </c>
      <c r="B6" s="594">
        <v>2019</v>
      </c>
      <c r="C6" s="595">
        <v>2020</v>
      </c>
      <c r="D6" s="595">
        <v>2021</v>
      </c>
      <c r="E6" s="596">
        <v>2022</v>
      </c>
      <c r="F6" s="597"/>
      <c r="G6" s="597"/>
      <c r="H6" s="597"/>
      <c r="I6" s="597"/>
      <c r="J6" s="597"/>
    </row>
    <row r="7" spans="1:10" ht="15.6">
      <c r="A7" s="945"/>
      <c r="B7" s="594" t="s">
        <v>550</v>
      </c>
      <c r="C7" s="594" t="s">
        <v>550</v>
      </c>
      <c r="D7" s="598" t="s">
        <v>550</v>
      </c>
      <c r="E7" s="594" t="s">
        <v>550</v>
      </c>
      <c r="F7" s="594"/>
      <c r="G7" s="594"/>
      <c r="H7" s="594"/>
      <c r="I7" s="594"/>
      <c r="J7" s="594"/>
    </row>
    <row r="8" spans="1:10" ht="15.6">
      <c r="A8" s="599" t="s">
        <v>532</v>
      </c>
      <c r="B8" s="600">
        <v>339000000</v>
      </c>
      <c r="C8" s="600">
        <v>350500000</v>
      </c>
      <c r="D8" s="601">
        <v>361100000</v>
      </c>
      <c r="E8" s="602">
        <v>371600000</v>
      </c>
      <c r="F8" s="602"/>
      <c r="G8" s="602"/>
      <c r="H8" s="602"/>
      <c r="I8" s="602"/>
      <c r="J8" s="602"/>
    </row>
    <row r="9" spans="1:10" ht="15.6">
      <c r="A9" s="603" t="s">
        <v>551</v>
      </c>
      <c r="B9" s="604"/>
      <c r="C9" s="604"/>
      <c r="D9" s="605"/>
      <c r="E9" s="602"/>
      <c r="F9" s="602"/>
      <c r="G9" s="602"/>
      <c r="H9" s="602"/>
      <c r="I9" s="602"/>
      <c r="J9" s="602"/>
    </row>
    <row r="10" spans="1:10" ht="15.6">
      <c r="A10" s="603" t="s">
        <v>552</v>
      </c>
      <c r="B10" s="604"/>
      <c r="C10" s="604"/>
      <c r="D10" s="605"/>
      <c r="E10" s="602"/>
      <c r="F10" s="602"/>
      <c r="G10" s="602"/>
      <c r="H10" s="602"/>
      <c r="I10" s="602"/>
      <c r="J10" s="602"/>
    </row>
    <row r="11" spans="1:10" ht="15.6">
      <c r="A11" s="603" t="s">
        <v>657</v>
      </c>
      <c r="B11" s="604">
        <v>28302850</v>
      </c>
      <c r="C11" s="604">
        <v>27000000</v>
      </c>
      <c r="D11" s="605">
        <v>27000000</v>
      </c>
      <c r="E11" s="602">
        <v>27000000</v>
      </c>
      <c r="F11" s="602"/>
      <c r="G11" s="602"/>
      <c r="H11" s="602"/>
      <c r="I11" s="602"/>
      <c r="J11" s="602"/>
    </row>
    <row r="12" spans="1:10" ht="69.75" customHeight="1">
      <c r="A12" s="606" t="s">
        <v>553</v>
      </c>
      <c r="B12" s="607">
        <v>40000000</v>
      </c>
      <c r="C12" s="607">
        <v>91200000</v>
      </c>
      <c r="D12" s="608">
        <v>100000000</v>
      </c>
      <c r="E12" s="609">
        <v>100000000</v>
      </c>
      <c r="F12" s="609"/>
      <c r="G12" s="609"/>
      <c r="H12" s="609"/>
      <c r="I12" s="609"/>
      <c r="J12" s="602"/>
    </row>
    <row r="13" spans="1:10" ht="37.5" customHeight="1">
      <c r="A13" s="610" t="s">
        <v>554</v>
      </c>
      <c r="B13" s="607"/>
      <c r="C13" s="607"/>
      <c r="D13" s="608"/>
      <c r="E13" s="609"/>
      <c r="F13" s="609"/>
      <c r="G13" s="609"/>
      <c r="H13" s="609"/>
      <c r="I13" s="609"/>
      <c r="J13" s="602"/>
    </row>
    <row r="14" spans="1:10" ht="39" customHeight="1">
      <c r="A14" s="610" t="s">
        <v>555</v>
      </c>
      <c r="B14" s="607"/>
      <c r="C14" s="607"/>
      <c r="D14" s="608"/>
      <c r="E14" s="609"/>
      <c r="F14" s="609"/>
      <c r="G14" s="609"/>
      <c r="H14" s="609"/>
      <c r="I14" s="609"/>
      <c r="J14" s="602"/>
    </row>
    <row r="15" spans="1:10" ht="15.6">
      <c r="A15" s="611" t="s">
        <v>556</v>
      </c>
      <c r="B15" s="612"/>
      <c r="C15" s="612"/>
      <c r="D15" s="613"/>
      <c r="E15" s="602"/>
      <c r="F15" s="602"/>
      <c r="G15" s="602"/>
      <c r="H15" s="602"/>
      <c r="I15" s="602"/>
      <c r="J15" s="602"/>
    </row>
    <row r="16" spans="1:10" ht="15.6">
      <c r="A16" s="614" t="s">
        <v>557</v>
      </c>
      <c r="B16" s="615">
        <f>SUM(B8:B15)</f>
        <v>407302850</v>
      </c>
      <c r="C16" s="615">
        <f>SUM(C8:C15)</f>
        <v>468700000</v>
      </c>
      <c r="D16" s="616">
        <f>SUM(D8:D15)</f>
        <v>488100000</v>
      </c>
      <c r="E16" s="615">
        <f>SUM(E8:E15)</f>
        <v>498600000</v>
      </c>
      <c r="F16" s="615"/>
      <c r="G16" s="615"/>
      <c r="H16" s="615"/>
      <c r="I16" s="615"/>
      <c r="J16" s="615"/>
    </row>
    <row r="17" spans="1:10" ht="15.6">
      <c r="A17" s="614" t="s">
        <v>558</v>
      </c>
      <c r="B17" s="615">
        <f>B16/2</f>
        <v>203651425</v>
      </c>
      <c r="C17" s="615">
        <f>C16/2</f>
        <v>234350000</v>
      </c>
      <c r="D17" s="616">
        <f>D16/2</f>
        <v>244050000</v>
      </c>
      <c r="E17" s="615">
        <f>E16/2</f>
        <v>249300000</v>
      </c>
      <c r="F17" s="615"/>
      <c r="G17" s="615"/>
      <c r="H17" s="615"/>
      <c r="I17" s="615"/>
      <c r="J17" s="615"/>
    </row>
    <row r="18" spans="1:10">
      <c r="A18" s="617"/>
      <c r="B18" s="592"/>
      <c r="C18" s="592"/>
      <c r="D18" s="592"/>
      <c r="E18" s="618"/>
      <c r="F18" s="618"/>
      <c r="G18" s="618"/>
      <c r="H18" s="618"/>
      <c r="I18" s="618"/>
      <c r="J18" s="618"/>
    </row>
  </sheetData>
  <sheetProtection selectLockedCells="1" selectUnlockedCells="1"/>
  <mergeCells count="4">
    <mergeCell ref="A1:J1"/>
    <mergeCell ref="A2:J2"/>
    <mergeCell ref="A3:J3"/>
    <mergeCell ref="A6:A7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scale="98" firstPageNumber="0" orientation="landscape" horizontalDpi="300" verticalDpi="300" r:id="rId1"/>
  <headerFooter alignWithMargins="0">
    <oddHeader>&amp;C&amp;"Arial CE,Normál"Hegyeshalom Nagyközségi Önkormányzat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126"/>
  <sheetViews>
    <sheetView topLeftCell="A97" zoomScaleNormal="100" workbookViewId="0">
      <selection sqref="A1:J126"/>
    </sheetView>
  </sheetViews>
  <sheetFormatPr defaultColWidth="8.5546875" defaultRowHeight="13.2"/>
  <cols>
    <col min="1" max="1" width="8.33203125" customWidth="1"/>
    <col min="2" max="2" width="66.109375" customWidth="1"/>
    <col min="3" max="5" width="0" hidden="1" customWidth="1"/>
    <col min="6" max="6" width="20.88671875" customWidth="1"/>
    <col min="7" max="10" width="20.6640625" customWidth="1"/>
  </cols>
  <sheetData>
    <row r="1" spans="1:10" ht="15.6">
      <c r="A1" s="927" t="s">
        <v>127</v>
      </c>
      <c r="B1" s="849"/>
      <c r="C1" s="928" t="s">
        <v>1</v>
      </c>
      <c r="D1" s="928"/>
      <c r="E1" s="928"/>
      <c r="F1" s="850"/>
      <c r="G1" s="851"/>
      <c r="H1" s="946" t="s">
        <v>629</v>
      </c>
      <c r="I1" s="851"/>
      <c r="J1" s="946" t="s">
        <v>646</v>
      </c>
    </row>
    <row r="2" spans="1:10" ht="15.6">
      <c r="A2" s="927"/>
      <c r="B2" s="822" t="s">
        <v>559</v>
      </c>
      <c r="C2" s="928"/>
      <c r="D2" s="928"/>
      <c r="E2" s="928"/>
      <c r="F2" s="852" t="s">
        <v>610</v>
      </c>
      <c r="G2" s="823" t="s">
        <v>627</v>
      </c>
      <c r="H2" s="947"/>
      <c r="I2" s="823" t="s">
        <v>642</v>
      </c>
      <c r="J2" s="947"/>
    </row>
    <row r="3" spans="1:10" ht="15.6">
      <c r="A3" s="927"/>
      <c r="B3" s="824"/>
      <c r="C3" s="928" t="s">
        <v>101</v>
      </c>
      <c r="D3" s="928"/>
      <c r="E3" s="928" t="s">
        <v>6</v>
      </c>
      <c r="F3" s="852" t="s">
        <v>107</v>
      </c>
      <c r="G3" s="823" t="s">
        <v>620</v>
      </c>
      <c r="H3" s="947"/>
      <c r="I3" s="823" t="s">
        <v>620</v>
      </c>
      <c r="J3" s="947"/>
    </row>
    <row r="4" spans="1:10" ht="15.6">
      <c r="A4" s="927"/>
      <c r="B4" s="330"/>
      <c r="C4" s="401" t="s">
        <v>105</v>
      </c>
      <c r="D4" s="820" t="s">
        <v>253</v>
      </c>
      <c r="E4" s="928"/>
      <c r="F4" s="853"/>
      <c r="G4" s="825"/>
      <c r="H4" s="948"/>
      <c r="I4" s="825"/>
      <c r="J4" s="948"/>
    </row>
    <row r="5" spans="1:10" ht="15.6">
      <c r="A5" s="6" t="s">
        <v>285</v>
      </c>
      <c r="B5" s="18" t="s">
        <v>286</v>
      </c>
      <c r="C5" s="367"/>
      <c r="D5" s="370"/>
      <c r="E5" s="367"/>
      <c r="F5" s="416">
        <v>83603802</v>
      </c>
      <c r="G5" s="671">
        <v>83459475</v>
      </c>
      <c r="H5" s="680">
        <v>40452374</v>
      </c>
      <c r="I5" s="671">
        <v>82337724</v>
      </c>
      <c r="J5" s="680">
        <v>80755440</v>
      </c>
    </row>
    <row r="6" spans="1:10" ht="15.6">
      <c r="A6" s="6" t="s">
        <v>287</v>
      </c>
      <c r="B6" s="18" t="s">
        <v>288</v>
      </c>
      <c r="C6" s="367"/>
      <c r="D6" s="370"/>
      <c r="E6" s="367"/>
      <c r="F6" s="416">
        <v>7268050</v>
      </c>
      <c r="G6" s="671">
        <v>7418426</v>
      </c>
      <c r="H6" s="680">
        <v>150376</v>
      </c>
      <c r="I6" s="671">
        <v>11266588</v>
      </c>
      <c r="J6" s="680">
        <v>11116212</v>
      </c>
    </row>
    <row r="7" spans="1:10" ht="15.6">
      <c r="A7" s="6" t="s">
        <v>289</v>
      </c>
      <c r="B7" s="18" t="s">
        <v>290</v>
      </c>
      <c r="C7" s="367"/>
      <c r="D7" s="370"/>
      <c r="E7" s="367"/>
      <c r="F7" s="416"/>
      <c r="G7" s="671"/>
      <c r="H7" s="680"/>
      <c r="I7" s="671"/>
      <c r="J7" s="680"/>
    </row>
    <row r="8" spans="1:10" ht="15.6">
      <c r="A8" s="6" t="s">
        <v>291</v>
      </c>
      <c r="B8" s="18" t="s">
        <v>292</v>
      </c>
      <c r="C8" s="367"/>
      <c r="D8" s="370"/>
      <c r="E8" s="367"/>
      <c r="F8" s="416"/>
      <c r="G8" s="671"/>
      <c r="H8" s="680"/>
      <c r="I8" s="671"/>
      <c r="J8" s="680"/>
    </row>
    <row r="9" spans="1:10" ht="15.6">
      <c r="A9" s="6" t="s">
        <v>293</v>
      </c>
      <c r="B9" s="18" t="s">
        <v>294</v>
      </c>
      <c r="C9" s="367"/>
      <c r="D9" s="370"/>
      <c r="E9" s="367"/>
      <c r="F9" s="416">
        <v>2540800</v>
      </c>
      <c r="G9" s="671">
        <v>2540800</v>
      </c>
      <c r="H9" s="680"/>
      <c r="I9" s="671">
        <v>2579000</v>
      </c>
      <c r="J9" s="680">
        <v>2579000</v>
      </c>
    </row>
    <row r="10" spans="1:10" ht="15.6">
      <c r="A10" s="6" t="s">
        <v>295</v>
      </c>
      <c r="B10" s="18" t="s">
        <v>296</v>
      </c>
      <c r="C10" s="367"/>
      <c r="D10" s="370"/>
      <c r="E10" s="367"/>
      <c r="F10" s="416">
        <v>3575852</v>
      </c>
      <c r="G10" s="671">
        <v>3575852</v>
      </c>
      <c r="H10" s="680">
        <v>3394150</v>
      </c>
      <c r="I10" s="671">
        <v>3575852</v>
      </c>
      <c r="J10" s="680">
        <v>3428239</v>
      </c>
    </row>
    <row r="11" spans="1:10" ht="15.6">
      <c r="A11" s="6" t="s">
        <v>297</v>
      </c>
      <c r="B11" s="18" t="s">
        <v>560</v>
      </c>
      <c r="C11" s="367"/>
      <c r="D11" s="370"/>
      <c r="E11" s="367"/>
      <c r="F11" s="416">
        <v>2400000</v>
      </c>
      <c r="G11" s="671">
        <v>2400000</v>
      </c>
      <c r="H11" s="680">
        <v>2345833</v>
      </c>
      <c r="I11" s="671">
        <v>2400000</v>
      </c>
      <c r="J11" s="680">
        <v>2391633</v>
      </c>
    </row>
    <row r="12" spans="1:10" ht="15.6">
      <c r="A12" s="6" t="s">
        <v>299</v>
      </c>
      <c r="B12" s="18" t="s">
        <v>300</v>
      </c>
      <c r="C12" s="367"/>
      <c r="D12" s="370"/>
      <c r="E12" s="367"/>
      <c r="F12" s="416"/>
      <c r="G12" s="671">
        <v>1080000</v>
      </c>
      <c r="H12" s="680">
        <v>647228</v>
      </c>
      <c r="I12" s="671">
        <v>1567810</v>
      </c>
      <c r="J12" s="680">
        <v>1567810</v>
      </c>
    </row>
    <row r="13" spans="1:10" ht="15.6">
      <c r="A13" s="6" t="s">
        <v>301</v>
      </c>
      <c r="B13" s="18" t="s">
        <v>302</v>
      </c>
      <c r="C13" s="367"/>
      <c r="D13" s="370"/>
      <c r="E13" s="367"/>
      <c r="F13" s="416">
        <v>693984</v>
      </c>
      <c r="G13" s="671">
        <v>693984</v>
      </c>
      <c r="H13" s="680">
        <v>44930</v>
      </c>
      <c r="I13" s="671">
        <v>693984</v>
      </c>
      <c r="J13" s="680">
        <v>253930</v>
      </c>
    </row>
    <row r="14" spans="1:10" ht="15.6">
      <c r="A14" s="6" t="s">
        <v>303</v>
      </c>
      <c r="B14" s="18" t="s">
        <v>668</v>
      </c>
      <c r="C14" s="367"/>
      <c r="D14" s="370"/>
      <c r="E14" s="367"/>
      <c r="F14" s="416"/>
      <c r="G14" s="671">
        <v>265027</v>
      </c>
      <c r="H14" s="680">
        <v>265027</v>
      </c>
      <c r="I14" s="671">
        <v>542655</v>
      </c>
      <c r="J14" s="680">
        <v>542655</v>
      </c>
    </row>
    <row r="15" spans="1:10" ht="15.6">
      <c r="A15" s="65" t="s">
        <v>305</v>
      </c>
      <c r="B15" s="71" t="s">
        <v>306</v>
      </c>
      <c r="C15" s="416">
        <f>SUM(C5:C14)</f>
        <v>0</v>
      </c>
      <c r="D15" s="415">
        <f>SUM(D5:D14)</f>
        <v>0</v>
      </c>
      <c r="E15" s="416">
        <f>SUM(E5:E14)</f>
        <v>0</v>
      </c>
      <c r="F15" s="415">
        <f>SUM(F5:F14)</f>
        <v>100082488</v>
      </c>
      <c r="G15" s="415">
        <f t="shared" ref="G15:H15" si="0">SUM(G5:G14)</f>
        <v>101433564</v>
      </c>
      <c r="H15" s="415">
        <f t="shared" si="0"/>
        <v>47299918</v>
      </c>
      <c r="I15" s="415">
        <f t="shared" ref="I15:J15" si="1">SUM(I5:I14)</f>
        <v>104963613</v>
      </c>
      <c r="J15" s="415">
        <f t="shared" si="1"/>
        <v>102634919</v>
      </c>
    </row>
    <row r="16" spans="1:10" ht="15.6">
      <c r="A16" s="6" t="s">
        <v>307</v>
      </c>
      <c r="B16" s="18" t="s">
        <v>308</v>
      </c>
      <c r="C16" s="367"/>
      <c r="D16" s="370"/>
      <c r="E16" s="367"/>
      <c r="F16" s="416"/>
      <c r="G16" s="671"/>
      <c r="H16" s="680"/>
      <c r="I16" s="671"/>
      <c r="J16" s="680"/>
    </row>
    <row r="17" spans="1:10" ht="15.6">
      <c r="A17" s="6" t="s">
        <v>309</v>
      </c>
      <c r="B17" s="18" t="s">
        <v>415</v>
      </c>
      <c r="C17" s="367"/>
      <c r="D17" s="370"/>
      <c r="E17" s="367"/>
      <c r="F17" s="416"/>
      <c r="G17" s="671">
        <v>385000</v>
      </c>
      <c r="H17" s="680">
        <v>280000</v>
      </c>
      <c r="I17" s="671">
        <v>633248</v>
      </c>
      <c r="J17" s="680">
        <v>630000</v>
      </c>
    </row>
    <row r="18" spans="1:10" ht="15.6">
      <c r="A18" s="6" t="s">
        <v>311</v>
      </c>
      <c r="B18" s="18" t="s">
        <v>669</v>
      </c>
      <c r="C18" s="367"/>
      <c r="D18" s="367"/>
      <c r="E18" s="367"/>
      <c r="F18" s="416"/>
      <c r="G18" s="671">
        <v>1147075</v>
      </c>
      <c r="H18" s="680">
        <v>1147075</v>
      </c>
      <c r="I18" s="671">
        <v>1147075</v>
      </c>
      <c r="J18" s="680">
        <v>1147075</v>
      </c>
    </row>
    <row r="19" spans="1:10" ht="15.6">
      <c r="A19" s="65" t="s">
        <v>313</v>
      </c>
      <c r="B19" s="71" t="s">
        <v>314</v>
      </c>
      <c r="C19" s="416">
        <f>SUM(C16:C18)</f>
        <v>0</v>
      </c>
      <c r="D19" s="415">
        <f>SUM(D16:D18)</f>
        <v>0</v>
      </c>
      <c r="E19" s="416">
        <f>SUM(E16:E18)</f>
        <v>0</v>
      </c>
      <c r="F19" s="415">
        <f>SUM(F16:F18)</f>
        <v>0</v>
      </c>
      <c r="G19" s="763">
        <f>G17+G18</f>
        <v>1532075</v>
      </c>
      <c r="H19" s="763">
        <f>H17+H18</f>
        <v>1427075</v>
      </c>
      <c r="I19" s="763">
        <f>I17+I18</f>
        <v>1780323</v>
      </c>
      <c r="J19" s="763">
        <f>J17+J18</f>
        <v>1777075</v>
      </c>
    </row>
    <row r="20" spans="1:10" ht="15.6">
      <c r="A20" s="10" t="s">
        <v>11</v>
      </c>
      <c r="B20" s="37" t="s">
        <v>315</v>
      </c>
      <c r="C20" s="409">
        <f>SUM(C15,C19)</f>
        <v>0</v>
      </c>
      <c r="D20" s="410">
        <f>SUM(D15,D19)</f>
        <v>0</v>
      </c>
      <c r="E20" s="409">
        <f>SUM(E15,E19)</f>
        <v>0</v>
      </c>
      <c r="F20" s="409">
        <f>F15+F19</f>
        <v>100082488</v>
      </c>
      <c r="G20" s="409">
        <f t="shared" ref="G20:H20" si="2">G15+G19</f>
        <v>102965639</v>
      </c>
      <c r="H20" s="409">
        <f t="shared" si="2"/>
        <v>48726993</v>
      </c>
      <c r="I20" s="409">
        <f t="shared" ref="I20:J20" si="3">I15+I19</f>
        <v>106743936</v>
      </c>
      <c r="J20" s="409">
        <f t="shared" si="3"/>
        <v>104411994</v>
      </c>
    </row>
    <row r="21" spans="1:10" ht="15.6">
      <c r="A21" s="6" t="s">
        <v>316</v>
      </c>
      <c r="B21" s="153" t="s">
        <v>317</v>
      </c>
      <c r="C21" s="367"/>
      <c r="D21" s="370"/>
      <c r="E21" s="367"/>
      <c r="F21" s="416">
        <v>19788826</v>
      </c>
      <c r="G21" s="670"/>
      <c r="H21" s="679"/>
      <c r="I21" s="670"/>
      <c r="J21" s="679">
        <v>19100512</v>
      </c>
    </row>
    <row r="22" spans="1:10" ht="15.6">
      <c r="A22" s="6" t="s">
        <v>318</v>
      </c>
      <c r="B22" s="153" t="s">
        <v>319</v>
      </c>
      <c r="C22" s="367"/>
      <c r="D22" s="370"/>
      <c r="E22" s="367"/>
      <c r="F22" s="854">
        <v>1015618</v>
      </c>
      <c r="G22" s="670"/>
      <c r="H22" s="679"/>
      <c r="I22" s="670"/>
      <c r="J22" s="679">
        <v>1146010</v>
      </c>
    </row>
    <row r="23" spans="1:10" ht="15.6">
      <c r="A23" s="6" t="s">
        <v>320</v>
      </c>
      <c r="B23" s="153" t="s">
        <v>561</v>
      </c>
      <c r="C23" s="367"/>
      <c r="D23" s="370"/>
      <c r="E23" s="367"/>
      <c r="F23" s="416">
        <v>200000</v>
      </c>
      <c r="G23" s="670"/>
      <c r="H23" s="679"/>
      <c r="I23" s="670"/>
      <c r="J23" s="679">
        <v>58693</v>
      </c>
    </row>
    <row r="24" spans="1:10" ht="15.6">
      <c r="A24" s="6" t="s">
        <v>322</v>
      </c>
      <c r="B24" s="153" t="s">
        <v>323</v>
      </c>
      <c r="C24" s="367"/>
      <c r="D24" s="370"/>
      <c r="E24" s="370"/>
      <c r="F24" s="854">
        <v>1256068</v>
      </c>
      <c r="G24" s="670"/>
      <c r="H24" s="679"/>
      <c r="I24" s="670"/>
      <c r="J24" s="679">
        <v>1028550</v>
      </c>
    </row>
    <row r="25" spans="1:10" ht="15.6">
      <c r="A25" s="10" t="s">
        <v>15</v>
      </c>
      <c r="B25" s="827" t="s">
        <v>324</v>
      </c>
      <c r="C25" s="410">
        <f>SUM(C21:C24)</f>
        <v>0</v>
      </c>
      <c r="D25" s="409">
        <f>SUM(D21:D24)</f>
        <v>0</v>
      </c>
      <c r="E25" s="410">
        <f>SUM(E21:E24)</f>
        <v>0</v>
      </c>
      <c r="F25" s="409">
        <f>SUM(F21:F24)</f>
        <v>22260512</v>
      </c>
      <c r="G25" s="756">
        <v>22626758</v>
      </c>
      <c r="H25" s="702">
        <v>10544059</v>
      </c>
      <c r="I25" s="756">
        <v>23353563</v>
      </c>
      <c r="J25" s="702">
        <v>21346549</v>
      </c>
    </row>
    <row r="26" spans="1:10" ht="15.6">
      <c r="A26" s="6" t="s">
        <v>325</v>
      </c>
      <c r="B26" s="153" t="s">
        <v>326</v>
      </c>
      <c r="C26" s="367"/>
      <c r="D26" s="370"/>
      <c r="E26" s="367"/>
      <c r="F26" s="416">
        <v>10000</v>
      </c>
      <c r="G26" s="670"/>
      <c r="H26" s="679"/>
      <c r="I26" s="670"/>
      <c r="J26" s="679"/>
    </row>
    <row r="27" spans="1:10" ht="15.6">
      <c r="A27" s="6" t="s">
        <v>327</v>
      </c>
      <c r="B27" s="18" t="s">
        <v>328</v>
      </c>
      <c r="C27" s="367"/>
      <c r="D27" s="370"/>
      <c r="E27" s="367"/>
      <c r="F27" s="416">
        <v>400000</v>
      </c>
      <c r="G27" s="670"/>
      <c r="H27" s="679"/>
      <c r="I27" s="670"/>
      <c r="J27" s="679"/>
    </row>
    <row r="28" spans="1:10" ht="15.6">
      <c r="A28" s="248" t="s">
        <v>329</v>
      </c>
      <c r="B28" s="152" t="s">
        <v>562</v>
      </c>
      <c r="C28" s="370">
        <f>SUM(C26:C27)</f>
        <v>0</v>
      </c>
      <c r="D28" s="367">
        <f>SUM(D26:D27)</f>
        <v>0</v>
      </c>
      <c r="E28" s="370">
        <f>SUM(E26:E27)</f>
        <v>0</v>
      </c>
      <c r="F28" s="415"/>
      <c r="G28" s="671">
        <v>410000</v>
      </c>
      <c r="H28" s="680">
        <v>58697</v>
      </c>
      <c r="I28" s="671">
        <v>410000</v>
      </c>
      <c r="J28" s="680">
        <v>142077</v>
      </c>
    </row>
    <row r="29" spans="1:10" ht="15.6">
      <c r="A29" s="6" t="s">
        <v>331</v>
      </c>
      <c r="B29" s="18" t="s">
        <v>332</v>
      </c>
      <c r="C29" s="367"/>
      <c r="D29" s="370"/>
      <c r="E29" s="367"/>
      <c r="F29" s="416"/>
      <c r="G29" s="670"/>
      <c r="H29" s="679"/>
      <c r="I29" s="670"/>
      <c r="J29" s="679"/>
    </row>
    <row r="30" spans="1:10" ht="15.6">
      <c r="A30" s="6" t="s">
        <v>333</v>
      </c>
      <c r="B30" s="18" t="s">
        <v>334</v>
      </c>
      <c r="C30" s="367"/>
      <c r="D30" s="370"/>
      <c r="E30" s="367"/>
      <c r="F30" s="416">
        <v>1500000</v>
      </c>
      <c r="G30" s="670"/>
      <c r="H30" s="679"/>
      <c r="I30" s="670"/>
      <c r="J30" s="679"/>
    </row>
    <row r="31" spans="1:10" ht="15.6">
      <c r="A31" s="6" t="s">
        <v>563</v>
      </c>
      <c r="B31" s="18" t="s">
        <v>564</v>
      </c>
      <c r="C31" s="367"/>
      <c r="D31" s="370"/>
      <c r="E31" s="367"/>
      <c r="F31" s="416"/>
      <c r="G31" s="670"/>
      <c r="H31" s="679"/>
      <c r="I31" s="670"/>
      <c r="J31" s="679"/>
    </row>
    <row r="32" spans="1:10" ht="15.6">
      <c r="A32" s="6" t="s">
        <v>337</v>
      </c>
      <c r="B32" s="18" t="s">
        <v>338</v>
      </c>
      <c r="C32" s="367"/>
      <c r="D32" s="370"/>
      <c r="E32" s="367"/>
      <c r="F32" s="416"/>
      <c r="G32" s="670"/>
      <c r="H32" s="679"/>
      <c r="I32" s="670"/>
      <c r="J32" s="679"/>
    </row>
    <row r="33" spans="1:10" ht="15.6">
      <c r="A33" s="6" t="s">
        <v>339</v>
      </c>
      <c r="B33" s="153" t="s">
        <v>340</v>
      </c>
      <c r="C33" s="367"/>
      <c r="D33" s="370"/>
      <c r="E33" s="367"/>
      <c r="F33" s="416">
        <v>400000</v>
      </c>
      <c r="G33" s="670"/>
      <c r="H33" s="679"/>
      <c r="I33" s="670"/>
      <c r="J33" s="679"/>
    </row>
    <row r="34" spans="1:10" ht="15.6">
      <c r="A34" s="6" t="s">
        <v>341</v>
      </c>
      <c r="B34" s="18" t="s">
        <v>342</v>
      </c>
      <c r="C34" s="367"/>
      <c r="D34" s="370"/>
      <c r="E34" s="367"/>
      <c r="F34" s="416">
        <v>1000000</v>
      </c>
      <c r="G34" s="670"/>
      <c r="H34" s="679"/>
      <c r="I34" s="670"/>
      <c r="J34" s="679"/>
    </row>
    <row r="35" spans="1:10" ht="15.6">
      <c r="A35" s="6" t="s">
        <v>335</v>
      </c>
      <c r="B35" s="26" t="s">
        <v>343</v>
      </c>
      <c r="C35" s="370">
        <f>SUM(C29:C34)</f>
        <v>0</v>
      </c>
      <c r="D35" s="367">
        <f>SUM(D29:D34)</f>
        <v>0</v>
      </c>
      <c r="E35" s="370">
        <f>SUM(E29:E34)</f>
        <v>0</v>
      </c>
      <c r="F35" s="415"/>
      <c r="G35" s="671">
        <v>3101677</v>
      </c>
      <c r="H35" s="680">
        <v>1420983</v>
      </c>
      <c r="I35" s="671">
        <v>3101677</v>
      </c>
      <c r="J35" s="680">
        <v>2637318</v>
      </c>
    </row>
    <row r="36" spans="1:10" ht="15.6">
      <c r="A36" s="65" t="s">
        <v>344</v>
      </c>
      <c r="B36" s="71" t="s">
        <v>345</v>
      </c>
      <c r="C36" s="415">
        <f>SUM(C35,C28)</f>
        <v>0</v>
      </c>
      <c r="D36" s="416">
        <f>SUM(D35,D28)</f>
        <v>0</v>
      </c>
      <c r="E36" s="415">
        <f>SUM(E35,E28)</f>
        <v>0</v>
      </c>
      <c r="F36" s="415">
        <f>SUM(F26:F35)</f>
        <v>3310000</v>
      </c>
      <c r="G36" s="763">
        <f>G28+G35</f>
        <v>3511677</v>
      </c>
      <c r="H36" s="763">
        <f>H28+H35</f>
        <v>1479680</v>
      </c>
      <c r="I36" s="763">
        <f>I28+I35</f>
        <v>3511677</v>
      </c>
      <c r="J36" s="763">
        <f>J28+J35</f>
        <v>2779395</v>
      </c>
    </row>
    <row r="37" spans="1:10" ht="15.6">
      <c r="A37" s="6" t="s">
        <v>346</v>
      </c>
      <c r="B37" s="18" t="s">
        <v>347</v>
      </c>
      <c r="C37" s="367"/>
      <c r="D37" s="370"/>
      <c r="E37" s="367"/>
      <c r="F37" s="855"/>
      <c r="G37" s="670"/>
      <c r="H37" s="679"/>
      <c r="I37" s="670"/>
      <c r="J37" s="679"/>
    </row>
    <row r="38" spans="1:10" ht="15.6">
      <c r="A38" s="6" t="s">
        <v>348</v>
      </c>
      <c r="B38" s="18" t="s">
        <v>418</v>
      </c>
      <c r="C38" s="367"/>
      <c r="D38" s="370"/>
      <c r="E38" s="367"/>
      <c r="F38" s="855">
        <v>110000</v>
      </c>
      <c r="G38" s="670">
        <v>110000</v>
      </c>
      <c r="H38" s="679">
        <v>48390</v>
      </c>
      <c r="I38" s="670">
        <v>110000</v>
      </c>
      <c r="J38" s="679">
        <v>96390</v>
      </c>
    </row>
    <row r="39" spans="1:10" ht="15.6">
      <c r="A39" s="65" t="s">
        <v>352</v>
      </c>
      <c r="B39" s="71" t="s">
        <v>353</v>
      </c>
      <c r="C39" s="415">
        <f>SUM(C37:C38)</f>
        <v>0</v>
      </c>
      <c r="D39" s="415">
        <f>SUM(D37:D38)</f>
        <v>0</v>
      </c>
      <c r="E39" s="415">
        <f>SUM(E37:E38)</f>
        <v>0</v>
      </c>
      <c r="F39" s="415">
        <f>SUM(F37:F38)</f>
        <v>110000</v>
      </c>
      <c r="G39" s="415">
        <f t="shared" ref="G39:H39" si="4">SUM(G37:G38)</f>
        <v>110000</v>
      </c>
      <c r="H39" s="415">
        <f t="shared" si="4"/>
        <v>48390</v>
      </c>
      <c r="I39" s="415">
        <f t="shared" ref="I39:J39" si="5">SUM(I37:I38)</f>
        <v>110000</v>
      </c>
      <c r="J39" s="415">
        <f t="shared" si="5"/>
        <v>96390</v>
      </c>
    </row>
    <row r="40" spans="1:10" ht="15.6">
      <c r="A40" s="6" t="s">
        <v>354</v>
      </c>
      <c r="B40" s="18" t="s">
        <v>355</v>
      </c>
      <c r="C40" s="367"/>
      <c r="D40" s="370"/>
      <c r="E40" s="367"/>
      <c r="F40" s="855">
        <v>1080000</v>
      </c>
      <c r="G40" s="670"/>
      <c r="H40" s="679"/>
      <c r="I40" s="670"/>
      <c r="J40" s="679"/>
    </row>
    <row r="41" spans="1:10" ht="15.6">
      <c r="A41" s="6" t="s">
        <v>356</v>
      </c>
      <c r="B41" s="18" t="s">
        <v>357</v>
      </c>
      <c r="C41" s="367"/>
      <c r="D41" s="370"/>
      <c r="E41" s="367"/>
      <c r="F41" s="855"/>
      <c r="G41" s="670"/>
      <c r="H41" s="679"/>
      <c r="I41" s="670"/>
      <c r="J41" s="679"/>
    </row>
    <row r="42" spans="1:10" ht="15.6">
      <c r="A42" s="6" t="s">
        <v>358</v>
      </c>
      <c r="B42" s="18" t="s">
        <v>359</v>
      </c>
      <c r="C42" s="367"/>
      <c r="D42" s="370"/>
      <c r="E42" s="367"/>
      <c r="F42" s="855"/>
      <c r="G42" s="670"/>
      <c r="H42" s="679"/>
      <c r="I42" s="670"/>
      <c r="J42" s="679"/>
    </row>
    <row r="43" spans="1:10" ht="15.6">
      <c r="A43" s="6" t="s">
        <v>360</v>
      </c>
      <c r="B43" s="18" t="s">
        <v>361</v>
      </c>
      <c r="C43" s="367"/>
      <c r="D43" s="370"/>
      <c r="E43" s="367"/>
      <c r="F43" s="855">
        <v>650000</v>
      </c>
      <c r="G43" s="670">
        <v>650000</v>
      </c>
      <c r="H43" s="679">
        <v>377520</v>
      </c>
      <c r="I43" s="670">
        <v>650000</v>
      </c>
      <c r="J43" s="679">
        <v>620720</v>
      </c>
    </row>
    <row r="44" spans="1:10" ht="15.6">
      <c r="A44" s="6" t="s">
        <v>362</v>
      </c>
      <c r="B44" s="18" t="s">
        <v>363</v>
      </c>
      <c r="C44" s="367"/>
      <c r="D44" s="370"/>
      <c r="E44" s="367"/>
      <c r="F44" s="855"/>
      <c r="G44" s="670"/>
      <c r="H44" s="679"/>
      <c r="I44" s="670"/>
      <c r="J44" s="679"/>
    </row>
    <row r="45" spans="1:10" ht="15.6">
      <c r="A45" s="6" t="s">
        <v>364</v>
      </c>
      <c r="B45" s="18" t="s">
        <v>421</v>
      </c>
      <c r="C45" s="367"/>
      <c r="D45" s="370"/>
      <c r="E45" s="367"/>
      <c r="F45" s="855">
        <v>900000</v>
      </c>
      <c r="G45" s="670">
        <v>900000</v>
      </c>
      <c r="H45" s="679"/>
      <c r="I45" s="670">
        <v>900000</v>
      </c>
      <c r="J45" s="679">
        <v>220430</v>
      </c>
    </row>
    <row r="46" spans="1:10" ht="15.6">
      <c r="A46" s="6" t="s">
        <v>366</v>
      </c>
      <c r="B46" s="18" t="s">
        <v>422</v>
      </c>
      <c r="C46" s="367"/>
      <c r="D46" s="370"/>
      <c r="E46" s="367"/>
      <c r="F46" s="855">
        <v>4500000</v>
      </c>
      <c r="G46" s="670">
        <v>4465511</v>
      </c>
      <c r="H46" s="679">
        <v>2031497</v>
      </c>
      <c r="I46" s="670">
        <v>4326592</v>
      </c>
      <c r="J46" s="679">
        <v>3615508</v>
      </c>
    </row>
    <row r="47" spans="1:10" ht="15.6">
      <c r="A47" s="65" t="s">
        <v>368</v>
      </c>
      <c r="B47" s="71" t="s">
        <v>369</v>
      </c>
      <c r="C47" s="416">
        <f>SUM(C40:C46)</f>
        <v>0</v>
      </c>
      <c r="D47" s="415">
        <f>SUM(D40:D46)</f>
        <v>0</v>
      </c>
      <c r="E47" s="416">
        <f>SUM(E40:E46)</f>
        <v>0</v>
      </c>
      <c r="F47" s="415">
        <f>SUM(F40:F46)</f>
        <v>7130000</v>
      </c>
      <c r="G47" s="415">
        <f t="shared" ref="G47:H47" si="6">SUM(G40:G46)</f>
        <v>6015511</v>
      </c>
      <c r="H47" s="415">
        <f t="shared" si="6"/>
        <v>2409017</v>
      </c>
      <c r="I47" s="415">
        <f t="shared" ref="I47:J47" si="7">SUM(I40:I46)</f>
        <v>5876592</v>
      </c>
      <c r="J47" s="415">
        <f t="shared" si="7"/>
        <v>4456658</v>
      </c>
    </row>
    <row r="48" spans="1:10" ht="15.6">
      <c r="A48" s="6" t="s">
        <v>370</v>
      </c>
      <c r="B48" s="18" t="s">
        <v>371</v>
      </c>
      <c r="C48" s="367"/>
      <c r="D48" s="370"/>
      <c r="E48" s="367"/>
      <c r="F48" s="855"/>
      <c r="G48" s="670">
        <v>334391</v>
      </c>
      <c r="H48" s="679">
        <v>295912</v>
      </c>
      <c r="I48" s="670">
        <v>733696</v>
      </c>
      <c r="J48" s="679">
        <v>619311</v>
      </c>
    </row>
    <row r="49" spans="1:10" ht="15.6">
      <c r="A49" s="6" t="s">
        <v>372</v>
      </c>
      <c r="B49" s="18" t="s">
        <v>373</v>
      </c>
      <c r="C49" s="367"/>
      <c r="D49" s="370"/>
      <c r="E49" s="367"/>
      <c r="F49" s="855"/>
      <c r="G49" s="670"/>
      <c r="H49" s="679"/>
      <c r="I49" s="670"/>
      <c r="J49" s="679"/>
    </row>
    <row r="50" spans="1:10" ht="15.6">
      <c r="A50" s="6" t="s">
        <v>374</v>
      </c>
      <c r="B50" s="18" t="s">
        <v>375</v>
      </c>
      <c r="C50" s="367"/>
      <c r="D50" s="370"/>
      <c r="E50" s="367"/>
      <c r="F50" s="855"/>
      <c r="G50" s="670"/>
      <c r="H50" s="679"/>
      <c r="I50" s="670"/>
      <c r="J50" s="679"/>
    </row>
    <row r="51" spans="1:10" ht="15.6">
      <c r="A51" s="65" t="s">
        <v>376</v>
      </c>
      <c r="B51" s="71" t="s">
        <v>377</v>
      </c>
      <c r="C51" s="416">
        <f>SUM(C48:C50)</f>
        <v>0</v>
      </c>
      <c r="D51" s="415">
        <f>SUM(D48:D50)</f>
        <v>0</v>
      </c>
      <c r="E51" s="416">
        <f>SUM(E48:E50)</f>
        <v>0</v>
      </c>
      <c r="F51" s="415">
        <f>SUM(F48:F50)</f>
        <v>0</v>
      </c>
      <c r="G51" s="763">
        <f>G48</f>
        <v>334391</v>
      </c>
      <c r="H51" s="763">
        <f>H48</f>
        <v>295912</v>
      </c>
      <c r="I51" s="763">
        <f>I48</f>
        <v>733696</v>
      </c>
      <c r="J51" s="763">
        <f>J48</f>
        <v>619311</v>
      </c>
    </row>
    <row r="52" spans="1:10" ht="15.6">
      <c r="A52" s="6" t="s">
        <v>378</v>
      </c>
      <c r="B52" s="18" t="s">
        <v>379</v>
      </c>
      <c r="C52" s="367"/>
      <c r="D52" s="370"/>
      <c r="E52" s="367"/>
      <c r="F52" s="855">
        <v>2848500</v>
      </c>
      <c r="G52" s="670">
        <v>2862100</v>
      </c>
      <c r="H52" s="679">
        <v>555858</v>
      </c>
      <c r="I52" s="670">
        <v>2862100</v>
      </c>
      <c r="J52" s="679">
        <v>1185327</v>
      </c>
    </row>
    <row r="53" spans="1:10" ht="15.6">
      <c r="A53" s="6" t="s">
        <v>380</v>
      </c>
      <c r="B53" s="18" t="s">
        <v>381</v>
      </c>
      <c r="C53" s="367"/>
      <c r="D53" s="370"/>
      <c r="E53" s="367"/>
      <c r="F53" s="855"/>
      <c r="G53" s="670"/>
      <c r="H53" s="679"/>
      <c r="I53" s="670"/>
      <c r="J53" s="679"/>
    </row>
    <row r="54" spans="1:10" ht="15.6">
      <c r="A54" s="6" t="s">
        <v>382</v>
      </c>
      <c r="B54" s="18" t="s">
        <v>383</v>
      </c>
      <c r="C54" s="367"/>
      <c r="D54" s="370"/>
      <c r="E54" s="367"/>
      <c r="F54" s="855"/>
      <c r="G54" s="670"/>
      <c r="H54" s="679"/>
      <c r="I54" s="670"/>
      <c r="J54" s="679"/>
    </row>
    <row r="55" spans="1:10" ht="15.6">
      <c r="A55" s="6" t="s">
        <v>384</v>
      </c>
      <c r="B55" s="153" t="s">
        <v>385</v>
      </c>
      <c r="C55" s="367"/>
      <c r="D55" s="370"/>
      <c r="E55" s="367"/>
      <c r="F55" s="855"/>
      <c r="G55" s="670"/>
      <c r="H55" s="679"/>
      <c r="I55" s="670"/>
      <c r="J55" s="679"/>
    </row>
    <row r="56" spans="1:10" ht="15.6">
      <c r="A56" s="6" t="s">
        <v>386</v>
      </c>
      <c r="B56" s="18" t="s">
        <v>387</v>
      </c>
      <c r="C56" s="367"/>
      <c r="D56" s="370"/>
      <c r="E56" s="367"/>
      <c r="F56" s="363"/>
      <c r="G56" s="670">
        <v>22814</v>
      </c>
      <c r="H56" s="679">
        <v>20591</v>
      </c>
      <c r="I56" s="670">
        <v>22814</v>
      </c>
      <c r="J56" s="679">
        <v>21764</v>
      </c>
    </row>
    <row r="57" spans="1:10" ht="15.6">
      <c r="A57" s="828" t="s">
        <v>388</v>
      </c>
      <c r="B57" s="829" t="s">
        <v>389</v>
      </c>
      <c r="C57" s="830">
        <f>SUM(C52:C56)</f>
        <v>0</v>
      </c>
      <c r="D57" s="451">
        <f>SUM(D52:D56)</f>
        <v>0</v>
      </c>
      <c r="E57" s="451">
        <f>SUM(E52:E56)</f>
        <v>0</v>
      </c>
      <c r="F57" s="451">
        <f>SUM(F52:F56)</f>
        <v>2848500</v>
      </c>
      <c r="G57" s="451">
        <f t="shared" ref="G57:H57" si="8">SUM(G52:G56)</f>
        <v>2884914</v>
      </c>
      <c r="H57" s="451">
        <f t="shared" si="8"/>
        <v>576449</v>
      </c>
      <c r="I57" s="451">
        <f t="shared" ref="I57:J57" si="9">SUM(I52:I56)</f>
        <v>2884914</v>
      </c>
      <c r="J57" s="451">
        <f t="shared" si="9"/>
        <v>1207091</v>
      </c>
    </row>
    <row r="58" spans="1:10" ht="15.6">
      <c r="A58" s="10" t="s">
        <v>19</v>
      </c>
      <c r="B58" s="37" t="s">
        <v>390</v>
      </c>
      <c r="C58" s="409">
        <f>SUM(C36,C39,C47,C51,C57)</f>
        <v>0</v>
      </c>
      <c r="D58" s="410">
        <f>SUM(D36,D39,D47,D51,D57)</f>
        <v>0</v>
      </c>
      <c r="E58" s="409">
        <f>SUM(E36,E39,E47,E51,E57)</f>
        <v>0</v>
      </c>
      <c r="F58" s="409">
        <f>F36+F39+F47+F51+F57</f>
        <v>13398500</v>
      </c>
      <c r="G58" s="409">
        <f t="shared" ref="G58:H58" si="10">G36+G39+G47+G51+G57</f>
        <v>12856493</v>
      </c>
      <c r="H58" s="409">
        <f t="shared" si="10"/>
        <v>4809448</v>
      </c>
      <c r="I58" s="409">
        <f t="shared" ref="I58:J58" si="11">I36+I39+I47+I51+I57</f>
        <v>13116879</v>
      </c>
      <c r="J58" s="409">
        <f t="shared" si="11"/>
        <v>9158845</v>
      </c>
    </row>
    <row r="59" spans="1:10" ht="15.6">
      <c r="A59" s="832" t="s">
        <v>23</v>
      </c>
      <c r="B59" s="37" t="s">
        <v>391</v>
      </c>
      <c r="C59" s="409"/>
      <c r="D59" s="409"/>
      <c r="E59" s="409"/>
      <c r="F59" s="409"/>
      <c r="G59" s="756"/>
      <c r="H59" s="702"/>
      <c r="I59" s="756"/>
      <c r="J59" s="702"/>
    </row>
    <row r="60" spans="1:10" ht="15.6">
      <c r="A60" s="23" t="s">
        <v>27</v>
      </c>
      <c r="B60" s="18" t="s">
        <v>28</v>
      </c>
      <c r="C60" s="367"/>
      <c r="D60" s="367"/>
      <c r="E60" s="367"/>
      <c r="F60" s="855"/>
      <c r="G60" s="670"/>
      <c r="H60" s="679"/>
      <c r="I60" s="670"/>
      <c r="J60" s="679"/>
    </row>
    <row r="61" spans="1:10" ht="15.6">
      <c r="A61" s="23" t="s">
        <v>31</v>
      </c>
      <c r="B61" s="18" t="s">
        <v>392</v>
      </c>
      <c r="C61" s="367"/>
      <c r="D61" s="367"/>
      <c r="E61" s="367"/>
      <c r="F61" s="855"/>
      <c r="G61" s="670"/>
      <c r="H61" s="679"/>
      <c r="I61" s="670"/>
      <c r="J61" s="679"/>
    </row>
    <row r="62" spans="1:10" ht="15.6">
      <c r="A62" s="23" t="s">
        <v>35</v>
      </c>
      <c r="B62" s="18" t="s">
        <v>36</v>
      </c>
      <c r="C62" s="367"/>
      <c r="D62" s="367"/>
      <c r="E62" s="367"/>
      <c r="F62" s="855"/>
      <c r="G62" s="670"/>
      <c r="H62" s="679"/>
      <c r="I62" s="670"/>
      <c r="J62" s="679"/>
    </row>
    <row r="63" spans="1:10" ht="15.6">
      <c r="A63" s="23" t="s">
        <v>66</v>
      </c>
      <c r="B63" s="18" t="s">
        <v>393</v>
      </c>
      <c r="C63" s="367"/>
      <c r="D63" s="367"/>
      <c r="E63" s="367"/>
      <c r="F63" s="855"/>
      <c r="G63" s="670"/>
      <c r="H63" s="679"/>
      <c r="I63" s="670"/>
      <c r="J63" s="679"/>
    </row>
    <row r="64" spans="1:10" ht="15.6">
      <c r="A64" s="10" t="s">
        <v>39</v>
      </c>
      <c r="B64" s="37" t="s">
        <v>250</v>
      </c>
      <c r="C64" s="409">
        <f>SUM(C60:C63)</f>
        <v>0</v>
      </c>
      <c r="D64" s="409">
        <f>SUM(D60:D63)</f>
        <v>0</v>
      </c>
      <c r="E64" s="409">
        <f>SUM(E60:E63)</f>
        <v>0</v>
      </c>
      <c r="F64" s="409">
        <f>SUM(F60:F63)</f>
        <v>0</v>
      </c>
      <c r="G64" s="756"/>
      <c r="H64" s="702"/>
      <c r="I64" s="756"/>
      <c r="J64" s="702"/>
    </row>
    <row r="65" spans="1:10" ht="15.6">
      <c r="A65" s="10" t="s">
        <v>43</v>
      </c>
      <c r="B65" s="37" t="s">
        <v>394</v>
      </c>
      <c r="C65" s="409"/>
      <c r="D65" s="409"/>
      <c r="E65" s="409"/>
      <c r="F65" s="409"/>
      <c r="G65" s="756"/>
      <c r="H65" s="702"/>
      <c r="I65" s="756"/>
      <c r="J65" s="702"/>
    </row>
    <row r="66" spans="1:10" ht="15.6">
      <c r="A66" s="10" t="s">
        <v>47</v>
      </c>
      <c r="B66" s="37" t="s">
        <v>395</v>
      </c>
      <c r="C66" s="409"/>
      <c r="D66" s="409"/>
      <c r="E66" s="409"/>
      <c r="F66" s="409"/>
      <c r="G66" s="756"/>
      <c r="H66" s="702"/>
      <c r="I66" s="756"/>
      <c r="J66" s="702"/>
    </row>
    <row r="67" spans="1:10" ht="15.6">
      <c r="A67" s="6" t="s">
        <v>51</v>
      </c>
      <c r="B67" s="18" t="s">
        <v>52</v>
      </c>
      <c r="C67" s="370"/>
      <c r="D67" s="370"/>
      <c r="E67" s="370"/>
      <c r="F67" s="856"/>
      <c r="G67" s="671"/>
      <c r="H67" s="680"/>
      <c r="I67" s="671"/>
      <c r="J67" s="680"/>
    </row>
    <row r="68" spans="1:10" ht="15.6">
      <c r="A68" s="6" t="s">
        <v>54</v>
      </c>
      <c r="B68" s="18" t="s">
        <v>55</v>
      </c>
      <c r="C68" s="370"/>
      <c r="D68" s="370"/>
      <c r="E68" s="370"/>
      <c r="F68" s="856"/>
      <c r="G68" s="671"/>
      <c r="H68" s="680"/>
      <c r="I68" s="671"/>
      <c r="J68" s="680"/>
    </row>
    <row r="69" spans="1:10" ht="15.6">
      <c r="A69" s="6" t="s">
        <v>58</v>
      </c>
      <c r="B69" s="18" t="s">
        <v>59</v>
      </c>
      <c r="C69" s="370"/>
      <c r="D69" s="370"/>
      <c r="E69" s="370"/>
      <c r="F69" s="856"/>
      <c r="G69" s="671"/>
      <c r="H69" s="680"/>
      <c r="I69" s="671"/>
      <c r="J69" s="680"/>
    </row>
    <row r="70" spans="1:10" ht="15.6">
      <c r="A70" s="10" t="s">
        <v>62</v>
      </c>
      <c r="B70" s="37" t="s">
        <v>396</v>
      </c>
      <c r="C70" s="409">
        <f>SUM(C67:C69)</f>
        <v>0</v>
      </c>
      <c r="D70" s="409">
        <f>SUM(D67:D69)</f>
        <v>0</v>
      </c>
      <c r="E70" s="409">
        <f>SUM(E67:E69)</f>
        <v>0</v>
      </c>
      <c r="F70" s="409">
        <f>SUM(F67:F69)</f>
        <v>0</v>
      </c>
      <c r="G70" s="756"/>
      <c r="H70" s="702"/>
      <c r="I70" s="756"/>
      <c r="J70" s="702"/>
    </row>
    <row r="71" spans="1:10" ht="15.6">
      <c r="A71" s="833"/>
      <c r="B71" s="834" t="s">
        <v>397</v>
      </c>
      <c r="C71" s="425">
        <f>SUM(C20,C25,C58,C59,C64,C65,C66,C70)</f>
        <v>0</v>
      </c>
      <c r="D71" s="425">
        <f>SUM(D20,D25,D58,D59,D64,D65,D66,D70)</f>
        <v>0</v>
      </c>
      <c r="E71" s="425">
        <f>SUM(E20,E25,E58,E59,E64,E65,E66,E70)</f>
        <v>0</v>
      </c>
      <c r="F71" s="425">
        <f>F20+F25+F58+F59+F64+F65+F66+F70</f>
        <v>135741500</v>
      </c>
      <c r="G71" s="425">
        <f t="shared" ref="G71:H71" si="12">G20+G25+G58+G59+G64+G65+G66+G70</f>
        <v>138448890</v>
      </c>
      <c r="H71" s="425">
        <f t="shared" si="12"/>
        <v>64080500</v>
      </c>
      <c r="I71" s="425">
        <f t="shared" ref="I71:J71" si="13">I20+I25+I58+I59+I64+I65+I66+I70</f>
        <v>143214378</v>
      </c>
      <c r="J71" s="425">
        <f t="shared" si="13"/>
        <v>134917388</v>
      </c>
    </row>
    <row r="72" spans="1:10" ht="15.6">
      <c r="A72" s="6" t="s">
        <v>84</v>
      </c>
      <c r="B72" s="25" t="s">
        <v>85</v>
      </c>
      <c r="C72" s="835"/>
      <c r="D72" s="836"/>
      <c r="E72" s="367"/>
      <c r="F72" s="451"/>
      <c r="G72" s="670"/>
      <c r="H72" s="679"/>
      <c r="I72" s="670"/>
      <c r="J72" s="679"/>
    </row>
    <row r="73" spans="1:10" ht="15.6">
      <c r="A73" s="6"/>
      <c r="B73" s="25"/>
      <c r="C73" s="835"/>
      <c r="D73" s="835"/>
      <c r="E73" s="835"/>
      <c r="F73" s="857"/>
      <c r="G73" s="858"/>
      <c r="H73" s="837"/>
      <c r="I73" s="858"/>
      <c r="J73" s="837"/>
    </row>
    <row r="74" spans="1:10" ht="15.6">
      <c r="A74" s="6" t="s">
        <v>94</v>
      </c>
      <c r="B74" s="25" t="s">
        <v>95</v>
      </c>
      <c r="C74" s="835"/>
      <c r="D74" s="836"/>
      <c r="E74" s="367"/>
      <c r="F74" s="451"/>
      <c r="G74" s="670"/>
      <c r="H74" s="679"/>
      <c r="I74" s="670"/>
      <c r="J74" s="679"/>
    </row>
    <row r="75" spans="1:10" ht="15.6">
      <c r="A75" s="838"/>
      <c r="B75" s="839" t="s">
        <v>398</v>
      </c>
      <c r="C75" s="431">
        <f>SUM(C71:C74)</f>
        <v>0</v>
      </c>
      <c r="D75" s="431">
        <f>SUM(D71:D74)</f>
        <v>0</v>
      </c>
      <c r="E75" s="431">
        <f>SUM(E71:E74)</f>
        <v>0</v>
      </c>
      <c r="F75" s="431">
        <f>SUM(F71:F74)</f>
        <v>135741500</v>
      </c>
      <c r="G75" s="431">
        <f t="shared" ref="G75:H75" si="14">SUM(G71:G74)</f>
        <v>138448890</v>
      </c>
      <c r="H75" s="431">
        <f t="shared" si="14"/>
        <v>64080500</v>
      </c>
      <c r="I75" s="431">
        <f t="shared" ref="I75:J75" si="15">SUM(I71:I74)</f>
        <v>143214378</v>
      </c>
      <c r="J75" s="431">
        <f t="shared" si="15"/>
        <v>134917388</v>
      </c>
    </row>
    <row r="76" spans="1:10" ht="15.6">
      <c r="A76" s="840"/>
      <c r="B76" s="841"/>
      <c r="C76" s="371"/>
      <c r="D76" s="371"/>
      <c r="E76" s="371"/>
      <c r="F76" s="371"/>
      <c r="G76" s="371"/>
      <c r="H76" s="679"/>
      <c r="I76" s="371"/>
      <c r="J76" s="679"/>
    </row>
    <row r="77" spans="1:10" ht="15.6">
      <c r="A77" s="6" t="s">
        <v>134</v>
      </c>
      <c r="B77" s="6" t="s">
        <v>135</v>
      </c>
      <c r="C77" s="367"/>
      <c r="D77" s="370"/>
      <c r="E77" s="367"/>
      <c r="F77" s="855"/>
      <c r="G77" s="670"/>
      <c r="H77" s="679"/>
      <c r="I77" s="670"/>
      <c r="J77" s="679"/>
    </row>
    <row r="78" spans="1:10" ht="15.6">
      <c r="A78" s="6" t="s">
        <v>136</v>
      </c>
      <c r="B78" s="18" t="s">
        <v>137</v>
      </c>
      <c r="C78" s="367"/>
      <c r="D78" s="370"/>
      <c r="E78" s="367"/>
      <c r="F78" s="855"/>
      <c r="G78" s="670"/>
      <c r="H78" s="679"/>
      <c r="I78" s="670"/>
      <c r="J78" s="679"/>
    </row>
    <row r="79" spans="1:10" ht="15.6">
      <c r="A79" s="6" t="s">
        <v>138</v>
      </c>
      <c r="B79" s="18" t="s">
        <v>139</v>
      </c>
      <c r="C79" s="367"/>
      <c r="D79" s="370"/>
      <c r="E79" s="367"/>
      <c r="F79" s="855"/>
      <c r="G79" s="670"/>
      <c r="H79" s="679"/>
      <c r="I79" s="670"/>
      <c r="J79" s="679"/>
    </row>
    <row r="80" spans="1:10" ht="15.6">
      <c r="A80" s="6" t="s">
        <v>140</v>
      </c>
      <c r="B80" s="18" t="s">
        <v>141</v>
      </c>
      <c r="C80" s="367"/>
      <c r="D80" s="370"/>
      <c r="E80" s="367"/>
      <c r="F80" s="855"/>
      <c r="G80" s="670"/>
      <c r="H80" s="679"/>
      <c r="I80" s="670"/>
      <c r="J80" s="679"/>
    </row>
    <row r="81" spans="1:10" ht="15.6">
      <c r="A81" s="6" t="s">
        <v>142</v>
      </c>
      <c r="B81" s="18" t="s">
        <v>143</v>
      </c>
      <c r="C81" s="367"/>
      <c r="D81" s="370"/>
      <c r="E81" s="367"/>
      <c r="F81" s="855"/>
      <c r="G81" s="670"/>
      <c r="H81" s="679"/>
      <c r="I81" s="670"/>
      <c r="J81" s="679"/>
    </row>
    <row r="82" spans="1:10" ht="15.6">
      <c r="A82" s="6" t="s">
        <v>144</v>
      </c>
      <c r="B82" s="18" t="s">
        <v>145</v>
      </c>
      <c r="C82" s="367"/>
      <c r="D82" s="370"/>
      <c r="E82" s="367"/>
      <c r="F82" s="855"/>
      <c r="G82" s="670"/>
      <c r="H82" s="679"/>
      <c r="I82" s="670"/>
      <c r="J82" s="679"/>
    </row>
    <row r="83" spans="1:10" ht="15.6">
      <c r="A83" s="65" t="s">
        <v>9</v>
      </c>
      <c r="B83" s="71" t="s">
        <v>10</v>
      </c>
      <c r="C83" s="416">
        <f>SUM(C77:C82)</f>
        <v>0</v>
      </c>
      <c r="D83" s="415">
        <f>SUM(D77:D82)</f>
        <v>0</v>
      </c>
      <c r="E83" s="416">
        <f>SUM(E77:E82)</f>
        <v>0</v>
      </c>
      <c r="F83" s="415">
        <f>SUM(F77:F82)</f>
        <v>0</v>
      </c>
      <c r="G83" s="763">
        <f>SUM(G77:G82)</f>
        <v>0</v>
      </c>
      <c r="H83" s="708"/>
      <c r="I83" s="763">
        <f>SUM(I77:I82)</f>
        <v>0</v>
      </c>
      <c r="J83" s="708"/>
    </row>
    <row r="84" spans="1:10" ht="15.6">
      <c r="A84" s="6"/>
      <c r="B84" s="18"/>
      <c r="C84" s="367"/>
      <c r="D84" s="370"/>
      <c r="E84" s="367"/>
      <c r="F84" s="451"/>
      <c r="G84" s="670"/>
      <c r="H84" s="679"/>
      <c r="I84" s="670"/>
      <c r="J84" s="679"/>
    </row>
    <row r="85" spans="1:10" ht="15.6">
      <c r="A85" s="6"/>
      <c r="B85" s="18" t="s">
        <v>632</v>
      </c>
      <c r="C85" s="367"/>
      <c r="D85" s="367"/>
      <c r="E85" s="367"/>
      <c r="F85" s="451"/>
      <c r="G85" s="670">
        <v>2098383</v>
      </c>
      <c r="H85" s="679">
        <v>2408058</v>
      </c>
      <c r="I85" s="670">
        <v>2408058</v>
      </c>
      <c r="J85" s="679">
        <v>2408058</v>
      </c>
    </row>
    <row r="86" spans="1:10" ht="15.6">
      <c r="A86" s="65" t="s">
        <v>13</v>
      </c>
      <c r="B86" s="71" t="s">
        <v>148</v>
      </c>
      <c r="C86" s="416">
        <f t="shared" ref="C86:H86" si="16">SUM(C84:C85)</f>
        <v>0</v>
      </c>
      <c r="D86" s="415">
        <f t="shared" si="16"/>
        <v>0</v>
      </c>
      <c r="E86" s="416">
        <f t="shared" si="16"/>
        <v>0</v>
      </c>
      <c r="F86" s="415">
        <f t="shared" si="16"/>
        <v>0</v>
      </c>
      <c r="G86" s="763">
        <f t="shared" si="16"/>
        <v>2098383</v>
      </c>
      <c r="H86" s="763">
        <f t="shared" si="16"/>
        <v>2408058</v>
      </c>
      <c r="I86" s="763">
        <f t="shared" ref="I86:J86" si="17">SUM(I84:I85)</f>
        <v>2408058</v>
      </c>
      <c r="J86" s="763">
        <f t="shared" si="17"/>
        <v>2408058</v>
      </c>
    </row>
    <row r="87" spans="1:10" ht="15.6">
      <c r="A87" s="10" t="s">
        <v>17</v>
      </c>
      <c r="B87" s="37" t="s">
        <v>149</v>
      </c>
      <c r="C87" s="409">
        <f>SUM(C86,C83)</f>
        <v>0</v>
      </c>
      <c r="D87" s="409">
        <f>SUM(D86,D83)</f>
        <v>0</v>
      </c>
      <c r="E87" s="409">
        <f>SUM(E86,E83)</f>
        <v>0</v>
      </c>
      <c r="F87" s="409">
        <f>SUM(F83,F86)</f>
        <v>0</v>
      </c>
      <c r="G87" s="756">
        <f>SUM(G83,G86)</f>
        <v>2098383</v>
      </c>
      <c r="H87" s="756">
        <f>SUM(H83,H86)</f>
        <v>2408058</v>
      </c>
      <c r="I87" s="756">
        <f>SUM(I83,I86)</f>
        <v>2408058</v>
      </c>
      <c r="J87" s="756">
        <f>SUM(J83,J86)</f>
        <v>2408058</v>
      </c>
    </row>
    <row r="88" spans="1:10" ht="15.6">
      <c r="A88" s="65" t="s">
        <v>21</v>
      </c>
      <c r="B88" s="71" t="s">
        <v>151</v>
      </c>
      <c r="C88" s="415"/>
      <c r="D88" s="415"/>
      <c r="E88" s="415"/>
      <c r="F88" s="415"/>
      <c r="G88" s="763"/>
      <c r="H88" s="708"/>
      <c r="I88" s="763"/>
      <c r="J88" s="708"/>
    </row>
    <row r="89" spans="1:10" ht="15.6">
      <c r="A89" s="6"/>
      <c r="B89" s="18"/>
      <c r="C89" s="367"/>
      <c r="D89" s="370"/>
      <c r="E89" s="367"/>
      <c r="F89" s="855"/>
      <c r="G89" s="670"/>
      <c r="H89" s="679"/>
      <c r="I89" s="670"/>
      <c r="J89" s="679"/>
    </row>
    <row r="90" spans="1:10" ht="15.6">
      <c r="A90" s="6"/>
      <c r="B90" s="18"/>
      <c r="C90" s="367"/>
      <c r="D90" s="367"/>
      <c r="E90" s="367"/>
      <c r="F90" s="451"/>
      <c r="G90" s="670"/>
      <c r="H90" s="679"/>
      <c r="I90" s="670"/>
      <c r="J90" s="679"/>
    </row>
    <row r="91" spans="1:10" ht="15.6">
      <c r="A91" s="65" t="s">
        <v>25</v>
      </c>
      <c r="B91" s="71" t="s">
        <v>153</v>
      </c>
      <c r="C91" s="416">
        <f>SUM(C89:C90)</f>
        <v>0</v>
      </c>
      <c r="D91" s="415">
        <f>SUM(D89:D90)</f>
        <v>0</v>
      </c>
      <c r="E91" s="415">
        <f>SUM(E89:E90)</f>
        <v>0</v>
      </c>
      <c r="F91" s="415">
        <f>SUM(F89:F90)</f>
        <v>0</v>
      </c>
      <c r="G91" s="763">
        <f>SUM(G89:G90)</f>
        <v>0</v>
      </c>
      <c r="H91" s="708"/>
      <c r="I91" s="763">
        <f>SUM(I89:I90)</f>
        <v>0</v>
      </c>
      <c r="J91" s="708"/>
    </row>
    <row r="92" spans="1:10" ht="15.6">
      <c r="A92" s="10" t="s">
        <v>29</v>
      </c>
      <c r="B92" s="37" t="s">
        <v>154</v>
      </c>
      <c r="C92" s="409">
        <f>SUM(C88,C91)</f>
        <v>0</v>
      </c>
      <c r="D92" s="410">
        <f>SUM(D88,D91)</f>
        <v>0</v>
      </c>
      <c r="E92" s="409">
        <f>SUM(E88,E91)</f>
        <v>0</v>
      </c>
      <c r="F92" s="409">
        <f>SUM(F88,F91)</f>
        <v>0</v>
      </c>
      <c r="G92" s="756">
        <f>SUM(G88,G91)</f>
        <v>0</v>
      </c>
      <c r="H92" s="702"/>
      <c r="I92" s="756">
        <f>SUM(I88,I91)</f>
        <v>0</v>
      </c>
      <c r="J92" s="702"/>
    </row>
    <row r="93" spans="1:10" ht="15.6">
      <c r="A93" s="6" t="s">
        <v>33</v>
      </c>
      <c r="B93" s="152" t="s">
        <v>404</v>
      </c>
      <c r="C93" s="367"/>
      <c r="D93" s="367"/>
      <c r="E93" s="367"/>
      <c r="F93" s="451"/>
      <c r="G93" s="670"/>
      <c r="H93" s="679"/>
      <c r="I93" s="670"/>
      <c r="J93" s="679"/>
    </row>
    <row r="94" spans="1:10" ht="15.6">
      <c r="A94" s="6" t="s">
        <v>37</v>
      </c>
      <c r="B94" s="152" t="s">
        <v>405</v>
      </c>
      <c r="C94" s="367"/>
      <c r="D94" s="370"/>
      <c r="E94" s="367"/>
      <c r="F94" s="855"/>
      <c r="G94" s="670"/>
      <c r="H94" s="679"/>
      <c r="I94" s="670"/>
      <c r="J94" s="679"/>
    </row>
    <row r="95" spans="1:10" ht="15.6">
      <c r="A95" s="6" t="s">
        <v>41</v>
      </c>
      <c r="B95" s="26" t="s">
        <v>406</v>
      </c>
      <c r="C95" s="367"/>
      <c r="D95" s="370"/>
      <c r="E95" s="367"/>
      <c r="F95" s="855"/>
      <c r="G95" s="670"/>
      <c r="H95" s="679"/>
      <c r="I95" s="670"/>
      <c r="J95" s="679"/>
    </row>
    <row r="96" spans="1:10" ht="15.6">
      <c r="A96" s="6" t="s">
        <v>45</v>
      </c>
      <c r="B96" s="26" t="s">
        <v>46</v>
      </c>
      <c r="C96" s="367"/>
      <c r="D96" s="370"/>
      <c r="E96" s="367"/>
      <c r="F96" s="855"/>
      <c r="G96" s="670"/>
      <c r="H96" s="679"/>
      <c r="I96" s="670"/>
      <c r="J96" s="679"/>
    </row>
    <row r="97" spans="1:10" ht="15.6">
      <c r="A97" s="6" t="s">
        <v>49</v>
      </c>
      <c r="B97" s="26" t="s">
        <v>425</v>
      </c>
      <c r="C97" s="367"/>
      <c r="D97" s="370"/>
      <c r="E97" s="367"/>
      <c r="F97" s="855"/>
      <c r="G97" s="670"/>
      <c r="H97" s="679"/>
      <c r="I97" s="670"/>
      <c r="J97" s="679"/>
    </row>
    <row r="98" spans="1:10" ht="15.6">
      <c r="A98" s="6"/>
      <c r="B98" s="153"/>
      <c r="C98" s="367"/>
      <c r="D98" s="370"/>
      <c r="E98" s="367"/>
      <c r="F98" s="855"/>
      <c r="G98" s="670"/>
      <c r="H98" s="679"/>
      <c r="I98" s="670"/>
      <c r="J98" s="679"/>
    </row>
    <row r="99" spans="1:10" ht="15.6">
      <c r="A99" s="10" t="s">
        <v>56</v>
      </c>
      <c r="B99" s="37" t="s">
        <v>159</v>
      </c>
      <c r="C99" s="410">
        <f>SUM(C94:C98)</f>
        <v>0</v>
      </c>
      <c r="D99" s="409">
        <f>SUM(D94:D98)</f>
        <v>0</v>
      </c>
      <c r="E99" s="410">
        <f>SUM(E94:E98)</f>
        <v>0</v>
      </c>
      <c r="F99" s="409">
        <f>SUM(F94:F98)</f>
        <v>0</v>
      </c>
      <c r="G99" s="756">
        <f>SUM(G94:G98)</f>
        <v>0</v>
      </c>
      <c r="H99" s="702"/>
      <c r="I99" s="756">
        <f>SUM(I94:I98)</f>
        <v>0</v>
      </c>
      <c r="J99" s="702"/>
    </row>
    <row r="100" spans="1:10" ht="15.6">
      <c r="A100" s="6" t="s">
        <v>160</v>
      </c>
      <c r="B100" s="153" t="s">
        <v>426</v>
      </c>
      <c r="C100" s="367"/>
      <c r="D100" s="370"/>
      <c r="E100" s="367"/>
      <c r="F100" s="830"/>
      <c r="G100" s="670"/>
      <c r="H100" s="679"/>
      <c r="I100" s="670"/>
      <c r="J100" s="679"/>
    </row>
    <row r="101" spans="1:10" ht="15.6">
      <c r="A101" s="6" t="s">
        <v>161</v>
      </c>
      <c r="B101" s="153" t="s">
        <v>427</v>
      </c>
      <c r="C101" s="367"/>
      <c r="D101" s="370"/>
      <c r="E101" s="367"/>
      <c r="F101" s="830"/>
      <c r="G101" s="670"/>
      <c r="H101" s="679"/>
      <c r="I101" s="670"/>
      <c r="J101" s="679"/>
    </row>
    <row r="102" spans="1:10" ht="15.6">
      <c r="A102" s="6" t="s">
        <v>163</v>
      </c>
      <c r="B102" s="153" t="s">
        <v>428</v>
      </c>
      <c r="C102" s="367"/>
      <c r="D102" s="370"/>
      <c r="E102" s="367"/>
      <c r="F102" s="830"/>
      <c r="G102" s="670"/>
      <c r="H102" s="679"/>
      <c r="I102" s="670"/>
      <c r="J102" s="679"/>
    </row>
    <row r="103" spans="1:10" ht="15.6">
      <c r="A103" s="6"/>
      <c r="B103" s="153" t="s">
        <v>429</v>
      </c>
      <c r="C103" s="367"/>
      <c r="D103" s="370"/>
      <c r="E103" s="367"/>
      <c r="F103" s="830"/>
      <c r="G103" s="670"/>
      <c r="H103" s="679"/>
      <c r="I103" s="670"/>
      <c r="J103" s="679"/>
    </row>
    <row r="104" spans="1:10" ht="15.6">
      <c r="A104" s="6" t="s">
        <v>167</v>
      </c>
      <c r="B104" s="153" t="s">
        <v>430</v>
      </c>
      <c r="C104" s="367"/>
      <c r="D104" s="370"/>
      <c r="E104" s="367"/>
      <c r="F104" s="830"/>
      <c r="G104" s="670"/>
      <c r="H104" s="679"/>
      <c r="I104" s="670"/>
      <c r="J104" s="679"/>
    </row>
    <row r="105" spans="1:10" ht="15.6">
      <c r="A105" s="6" t="s">
        <v>167</v>
      </c>
      <c r="B105" s="153" t="s">
        <v>431</v>
      </c>
      <c r="C105" s="367"/>
      <c r="D105" s="370"/>
      <c r="E105" s="367"/>
      <c r="F105" s="830"/>
      <c r="G105" s="670"/>
      <c r="H105" s="679"/>
      <c r="I105" s="670"/>
      <c r="J105" s="679"/>
    </row>
    <row r="106" spans="1:10" ht="15.6">
      <c r="A106" s="6" t="s">
        <v>169</v>
      </c>
      <c r="B106" s="153" t="s">
        <v>170</v>
      </c>
      <c r="C106" s="367"/>
      <c r="D106" s="370"/>
      <c r="E106" s="367"/>
      <c r="F106" s="830"/>
      <c r="G106" s="670"/>
      <c r="H106" s="679"/>
      <c r="I106" s="670"/>
      <c r="J106" s="679"/>
    </row>
    <row r="107" spans="1:10" ht="15.6">
      <c r="A107" s="6" t="s">
        <v>656</v>
      </c>
      <c r="B107" s="153" t="s">
        <v>631</v>
      </c>
      <c r="C107" s="367"/>
      <c r="D107" s="370"/>
      <c r="E107" s="367"/>
      <c r="F107" s="830"/>
      <c r="G107" s="670"/>
      <c r="H107" s="679"/>
      <c r="I107" s="670"/>
      <c r="J107" s="679">
        <v>86779</v>
      </c>
    </row>
    <row r="108" spans="1:10" ht="15.6">
      <c r="A108" s="6" t="s">
        <v>173</v>
      </c>
      <c r="B108" s="153" t="s">
        <v>174</v>
      </c>
      <c r="C108" s="367"/>
      <c r="D108" s="370"/>
      <c r="E108" s="367"/>
      <c r="F108" s="830"/>
      <c r="G108" s="670"/>
      <c r="H108" s="679"/>
      <c r="I108" s="670"/>
      <c r="J108" s="679">
        <v>4</v>
      </c>
    </row>
    <row r="109" spans="1:10" ht="15.6">
      <c r="A109" s="10" t="s">
        <v>60</v>
      </c>
      <c r="B109" s="37" t="s">
        <v>177</v>
      </c>
      <c r="C109" s="410">
        <f>SUM(C100:C108)</f>
        <v>0</v>
      </c>
      <c r="D109" s="409">
        <f>SUM(D100:D108)</f>
        <v>0</v>
      </c>
      <c r="E109" s="410">
        <f>SUM(E100:E108)</f>
        <v>0</v>
      </c>
      <c r="F109" s="409"/>
      <c r="G109" s="756"/>
      <c r="H109" s="702"/>
      <c r="I109" s="756"/>
      <c r="J109" s="702">
        <f>SUM(J100:J108)</f>
        <v>86783</v>
      </c>
    </row>
    <row r="110" spans="1:10" ht="15.6">
      <c r="A110" s="6" t="s">
        <v>178</v>
      </c>
      <c r="B110" s="18" t="s">
        <v>179</v>
      </c>
      <c r="C110" s="370"/>
      <c r="D110" s="370"/>
      <c r="E110" s="367"/>
      <c r="F110" s="451"/>
      <c r="G110" s="670"/>
      <c r="H110" s="679"/>
      <c r="I110" s="670"/>
      <c r="J110" s="679"/>
    </row>
    <row r="111" spans="1:10" ht="15.6">
      <c r="A111" s="6" t="s">
        <v>180</v>
      </c>
      <c r="B111" s="18" t="s">
        <v>181</v>
      </c>
      <c r="C111" s="370"/>
      <c r="D111" s="370"/>
      <c r="E111" s="367"/>
      <c r="F111" s="451"/>
      <c r="G111" s="670"/>
      <c r="H111" s="679"/>
      <c r="I111" s="670"/>
      <c r="J111" s="679"/>
    </row>
    <row r="112" spans="1:10" ht="15.6">
      <c r="A112" s="10" t="s">
        <v>182</v>
      </c>
      <c r="B112" s="37" t="s">
        <v>183</v>
      </c>
      <c r="C112" s="410">
        <f>SUM(C110:C111)</f>
        <v>0</v>
      </c>
      <c r="D112" s="409">
        <f>SUM(D110:D111)</f>
        <v>0</v>
      </c>
      <c r="E112" s="410">
        <f>SUM(E110:E111)</f>
        <v>0</v>
      </c>
      <c r="F112" s="409"/>
      <c r="G112" s="756"/>
      <c r="H112" s="702"/>
      <c r="I112" s="756"/>
      <c r="J112" s="702"/>
    </row>
    <row r="113" spans="1:10" ht="15.6">
      <c r="A113" s="6" t="s">
        <v>68</v>
      </c>
      <c r="B113" s="18" t="s">
        <v>184</v>
      </c>
      <c r="C113" s="367"/>
      <c r="D113" s="370"/>
      <c r="E113" s="367"/>
      <c r="F113" s="855"/>
      <c r="G113" s="670"/>
      <c r="H113" s="679"/>
      <c r="I113" s="670"/>
      <c r="J113" s="679"/>
    </row>
    <row r="114" spans="1:10" ht="15.6">
      <c r="A114" s="6" t="s">
        <v>70</v>
      </c>
      <c r="B114" s="18" t="s">
        <v>185</v>
      </c>
      <c r="C114" s="367"/>
      <c r="D114" s="370"/>
      <c r="E114" s="367"/>
      <c r="F114" s="451"/>
      <c r="G114" s="670"/>
      <c r="H114" s="679"/>
      <c r="I114" s="670"/>
      <c r="J114" s="679"/>
    </row>
    <row r="115" spans="1:10" ht="15.6">
      <c r="A115" s="10" t="s">
        <v>72</v>
      </c>
      <c r="B115" s="37" t="s">
        <v>186</v>
      </c>
      <c r="C115" s="410">
        <f>SUM(C113:C114)</f>
        <v>0</v>
      </c>
      <c r="D115" s="409">
        <f>SUM(D113:D114)</f>
        <v>0</v>
      </c>
      <c r="E115" s="410">
        <f>SUM(E113:E114)</f>
        <v>0</v>
      </c>
      <c r="F115" s="409"/>
      <c r="G115" s="756"/>
      <c r="H115" s="702"/>
      <c r="I115" s="756"/>
      <c r="J115" s="702"/>
    </row>
    <row r="116" spans="1:10" ht="15.6">
      <c r="A116" s="6" t="s">
        <v>74</v>
      </c>
      <c r="B116" s="18" t="s">
        <v>75</v>
      </c>
      <c r="C116" s="367"/>
      <c r="D116" s="370"/>
      <c r="E116" s="367"/>
      <c r="F116" s="451"/>
      <c r="G116" s="670"/>
      <c r="H116" s="679"/>
      <c r="I116" s="670"/>
      <c r="J116" s="679"/>
    </row>
    <row r="117" spans="1:10" ht="15.6">
      <c r="A117" s="6" t="s">
        <v>76</v>
      </c>
      <c r="B117" s="18" t="s">
        <v>187</v>
      </c>
      <c r="C117" s="367"/>
      <c r="D117" s="370"/>
      <c r="E117" s="367"/>
      <c r="F117" s="451"/>
      <c r="G117" s="670"/>
      <c r="H117" s="679"/>
      <c r="I117" s="670"/>
      <c r="J117" s="679"/>
    </row>
    <row r="118" spans="1:10" ht="15.6">
      <c r="A118" s="10" t="s">
        <v>78</v>
      </c>
      <c r="B118" s="37" t="s">
        <v>188</v>
      </c>
      <c r="C118" s="410">
        <f>SUM(C116:C117)</f>
        <v>0</v>
      </c>
      <c r="D118" s="409">
        <f>SUM(D116:D117)</f>
        <v>0</v>
      </c>
      <c r="E118" s="410">
        <f>SUM(E116:E117)</f>
        <v>0</v>
      </c>
      <c r="F118" s="409"/>
      <c r="G118" s="756"/>
      <c r="H118" s="702"/>
      <c r="I118" s="756"/>
      <c r="J118" s="702"/>
    </row>
    <row r="119" spans="1:10" ht="15.6">
      <c r="A119" s="843"/>
      <c r="B119" s="834" t="s">
        <v>189</v>
      </c>
      <c r="C119" s="425">
        <f>SUM(C87,C92,C99,C109,C112,C115,C118)</f>
        <v>0</v>
      </c>
      <c r="D119" s="436">
        <f>SUM(D87,D92,D99,D109,D112,D115,D118)</f>
        <v>0</v>
      </c>
      <c r="E119" s="425">
        <f>SUM(E87,E92,E99,E109,E112,E115,E118)</f>
        <v>0</v>
      </c>
      <c r="F119" s="425">
        <v>0</v>
      </c>
      <c r="G119" s="764"/>
      <c r="H119" s="709">
        <f>H87</f>
        <v>2408058</v>
      </c>
      <c r="I119" s="764"/>
      <c r="J119" s="709">
        <f>J87+J109</f>
        <v>2494841</v>
      </c>
    </row>
    <row r="120" spans="1:10" ht="15.6">
      <c r="A120" s="6" t="s">
        <v>82</v>
      </c>
      <c r="B120" s="25" t="s">
        <v>83</v>
      </c>
      <c r="C120" s="835"/>
      <c r="D120" s="836"/>
      <c r="E120" s="367"/>
      <c r="F120" s="451"/>
      <c r="G120" s="670"/>
      <c r="H120" s="679"/>
      <c r="I120" s="670"/>
      <c r="J120" s="679"/>
    </row>
    <row r="121" spans="1:10" ht="15.6">
      <c r="A121" s="6" t="s">
        <v>86</v>
      </c>
      <c r="B121" s="25" t="s">
        <v>87</v>
      </c>
      <c r="C121" s="437"/>
      <c r="D121" s="438"/>
      <c r="E121" s="437"/>
      <c r="F121" s="451">
        <v>3771741</v>
      </c>
      <c r="G121" s="670">
        <v>3771741</v>
      </c>
      <c r="H121" s="679">
        <v>3771741</v>
      </c>
      <c r="I121" s="670">
        <v>3771741</v>
      </c>
      <c r="J121" s="679">
        <v>3771741</v>
      </c>
    </row>
    <row r="122" spans="1:10" ht="15.6">
      <c r="A122" s="6" t="s">
        <v>89</v>
      </c>
      <c r="B122" s="25" t="s">
        <v>90</v>
      </c>
      <c r="C122" s="437"/>
      <c r="D122" s="438"/>
      <c r="E122" s="437"/>
      <c r="F122" s="451">
        <v>131969759</v>
      </c>
      <c r="G122" s="670">
        <v>132578766</v>
      </c>
      <c r="H122" s="679">
        <v>63045075</v>
      </c>
      <c r="I122" s="670">
        <v>137034579</v>
      </c>
      <c r="J122" s="679">
        <v>129297902</v>
      </c>
    </row>
    <row r="123" spans="1:10" ht="15.6">
      <c r="A123" s="6" t="s">
        <v>92</v>
      </c>
      <c r="B123" s="25" t="s">
        <v>93</v>
      </c>
      <c r="C123" s="835"/>
      <c r="D123" s="836"/>
      <c r="E123" s="367"/>
      <c r="F123" s="451"/>
      <c r="G123" s="670"/>
      <c r="H123" s="679"/>
      <c r="I123" s="670"/>
      <c r="J123" s="679"/>
    </row>
    <row r="124" spans="1:10" ht="15.6">
      <c r="A124" s="843"/>
      <c r="B124" s="834" t="s">
        <v>190</v>
      </c>
      <c r="C124" s="425">
        <f>SUM(C119:C123)</f>
        <v>0</v>
      </c>
      <c r="D124" s="425">
        <f>SUM(D119:D123)</f>
        <v>0</v>
      </c>
      <c r="E124" s="425">
        <f>SUM(E119:E123)</f>
        <v>0</v>
      </c>
      <c r="F124" s="425">
        <f>SUM(F120:F123)</f>
        <v>135741500</v>
      </c>
      <c r="G124" s="425">
        <f>SUM(G120:G123)+G87</f>
        <v>138448890</v>
      </c>
      <c r="H124" s="425">
        <f>H119+H121+H122</f>
        <v>69224874</v>
      </c>
      <c r="I124" s="425">
        <f>SUM(I120:I123)+I87</f>
        <v>143214378</v>
      </c>
      <c r="J124" s="425">
        <f>J119+J121+J122</f>
        <v>135564484</v>
      </c>
    </row>
    <row r="125" spans="1:10" ht="15">
      <c r="A125" s="844"/>
      <c r="B125" s="844"/>
      <c r="C125" s="439"/>
      <c r="D125" s="439"/>
      <c r="E125" s="439"/>
      <c r="F125" s="844"/>
      <c r="G125" s="439"/>
      <c r="H125" s="845"/>
      <c r="I125" s="439"/>
      <c r="J125" s="845"/>
    </row>
    <row r="126" spans="1:10" ht="15.6">
      <c r="A126" s="846"/>
      <c r="B126" s="847" t="s">
        <v>412</v>
      </c>
      <c r="C126" s="443"/>
      <c r="D126" s="444"/>
      <c r="E126" s="443"/>
      <c r="F126" s="859">
        <v>24</v>
      </c>
      <c r="G126" s="860">
        <v>24</v>
      </c>
      <c r="H126" s="848">
        <v>24</v>
      </c>
      <c r="I126" s="860">
        <v>24</v>
      </c>
      <c r="J126" s="848">
        <v>24</v>
      </c>
    </row>
  </sheetData>
  <sheetProtection selectLockedCells="1" selectUnlockedCells="1"/>
  <mergeCells count="6">
    <mergeCell ref="J1:J4"/>
    <mergeCell ref="A1:A4"/>
    <mergeCell ref="C1:E2"/>
    <mergeCell ref="C3:D3"/>
    <mergeCell ref="E3:E4"/>
    <mergeCell ref="H1:H4"/>
  </mergeCells>
  <phoneticPr fontId="52" type="noConversion"/>
  <pageMargins left="0.23622047244094491" right="0.23622047244094491" top="0.74803149606299213" bottom="0.74803149606299213" header="0.31496062992125984" footer="0.51181102362204722"/>
  <pageSetup paperSize="9" scale="54" firstPageNumber="0" orientation="portrait" horizontalDpi="300" verticalDpi="300" r:id="rId1"/>
  <headerFooter alignWithMargins="0">
    <oddHeader>&amp;C&amp;"Arial CE,Normál"Hegyeshalom Nagyközségi Önkormányzat&amp;R&amp;"Arial CE,Normál"17. melléklet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6"/>
  <sheetViews>
    <sheetView topLeftCell="B1" zoomScaleNormal="100" workbookViewId="0">
      <selection activeCell="I126" sqref="I126"/>
    </sheetView>
  </sheetViews>
  <sheetFormatPr defaultRowHeight="13.2"/>
  <cols>
    <col min="2" max="2" width="67.109375" customWidth="1"/>
    <col min="3" max="4" width="0" hidden="1" customWidth="1"/>
    <col min="5" max="5" width="0.109375" hidden="1" customWidth="1"/>
    <col min="6" max="6" width="25.88671875" customWidth="1"/>
    <col min="7" max="7" width="21.109375" customWidth="1"/>
    <col min="8" max="8" width="17.5546875" customWidth="1"/>
    <col min="9" max="9" width="21.109375" customWidth="1"/>
    <col min="10" max="10" width="17.5546875" customWidth="1"/>
  </cols>
  <sheetData>
    <row r="1" spans="1:10" ht="20.399999999999999">
      <c r="A1" s="955" t="s">
        <v>127</v>
      </c>
      <c r="B1" s="619"/>
      <c r="C1" s="956" t="s">
        <v>1</v>
      </c>
      <c r="D1" s="956"/>
      <c r="E1" s="956"/>
      <c r="F1" s="397"/>
      <c r="G1" s="949" t="s">
        <v>625</v>
      </c>
      <c r="H1" s="952" t="s">
        <v>626</v>
      </c>
      <c r="I1" s="949" t="s">
        <v>645</v>
      </c>
      <c r="J1" s="952" t="s">
        <v>644</v>
      </c>
    </row>
    <row r="2" spans="1:10" ht="20.399999999999999">
      <c r="A2" s="955"/>
      <c r="B2" s="398" t="s">
        <v>608</v>
      </c>
      <c r="C2" s="956"/>
      <c r="D2" s="956"/>
      <c r="E2" s="956"/>
      <c r="F2" s="329" t="s">
        <v>610</v>
      </c>
      <c r="G2" s="950"/>
      <c r="H2" s="953"/>
      <c r="I2" s="950"/>
      <c r="J2" s="953"/>
    </row>
    <row r="3" spans="1:10" ht="21">
      <c r="A3" s="955"/>
      <c r="B3" s="399"/>
      <c r="C3" s="928" t="s">
        <v>101</v>
      </c>
      <c r="D3" s="928"/>
      <c r="E3" s="928" t="s">
        <v>6</v>
      </c>
      <c r="F3" s="329" t="s">
        <v>107</v>
      </c>
      <c r="G3" s="950"/>
      <c r="H3" s="953"/>
      <c r="I3" s="950"/>
      <c r="J3" s="953"/>
    </row>
    <row r="4" spans="1:10" ht="20.399999999999999">
      <c r="A4" s="955"/>
      <c r="B4" s="400"/>
      <c r="C4" s="401" t="s">
        <v>105</v>
      </c>
      <c r="D4" s="743" t="s">
        <v>253</v>
      </c>
      <c r="E4" s="928"/>
      <c r="F4" s="402"/>
      <c r="G4" s="951"/>
      <c r="H4" s="954"/>
      <c r="I4" s="951"/>
      <c r="J4" s="954"/>
    </row>
    <row r="5" spans="1:10" ht="18">
      <c r="A5" s="143" t="s">
        <v>285</v>
      </c>
      <c r="B5" s="18" t="s">
        <v>286</v>
      </c>
      <c r="C5" s="403"/>
      <c r="D5" s="404"/>
      <c r="E5" s="403"/>
      <c r="F5" s="620">
        <v>2814000</v>
      </c>
      <c r="G5" s="752">
        <v>2957999</v>
      </c>
      <c r="H5" s="698">
        <v>1227948</v>
      </c>
      <c r="I5" s="752">
        <v>2901999</v>
      </c>
      <c r="J5" s="698">
        <v>2783949</v>
      </c>
    </row>
    <row r="6" spans="1:10" ht="18">
      <c r="A6" s="143" t="s">
        <v>287</v>
      </c>
      <c r="B6" s="18" t="s">
        <v>288</v>
      </c>
      <c r="C6" s="403"/>
      <c r="D6" s="404"/>
      <c r="E6" s="403"/>
      <c r="F6" s="620">
        <v>180500</v>
      </c>
      <c r="G6" s="752">
        <v>180500</v>
      </c>
      <c r="H6" s="698"/>
      <c r="I6" s="752">
        <v>330500</v>
      </c>
      <c r="J6" s="698">
        <v>330500</v>
      </c>
    </row>
    <row r="7" spans="1:10" ht="18">
      <c r="A7" s="143" t="s">
        <v>289</v>
      </c>
      <c r="B7" s="18" t="s">
        <v>290</v>
      </c>
      <c r="C7" s="403"/>
      <c r="D7" s="404"/>
      <c r="E7" s="403"/>
      <c r="F7" s="620"/>
      <c r="G7" s="752"/>
      <c r="H7" s="698"/>
      <c r="I7" s="752"/>
      <c r="J7" s="698"/>
    </row>
    <row r="8" spans="1:10" ht="18">
      <c r="A8" s="143" t="s">
        <v>291</v>
      </c>
      <c r="B8" s="18" t="s">
        <v>292</v>
      </c>
      <c r="C8" s="403"/>
      <c r="D8" s="404"/>
      <c r="E8" s="403"/>
      <c r="F8" s="620"/>
      <c r="G8" s="752"/>
      <c r="H8" s="698"/>
      <c r="I8" s="752"/>
      <c r="J8" s="698"/>
    </row>
    <row r="9" spans="1:10" ht="18">
      <c r="A9" s="143" t="s">
        <v>293</v>
      </c>
      <c r="B9" s="18" t="s">
        <v>294</v>
      </c>
      <c r="C9" s="403"/>
      <c r="D9" s="404"/>
      <c r="E9" s="403"/>
      <c r="F9" s="620"/>
      <c r="G9" s="752"/>
      <c r="H9" s="698"/>
      <c r="I9" s="752"/>
      <c r="J9" s="698"/>
    </row>
    <row r="10" spans="1:10" ht="18">
      <c r="A10" s="143" t="s">
        <v>295</v>
      </c>
      <c r="B10" s="18" t="s">
        <v>296</v>
      </c>
      <c r="C10" s="403"/>
      <c r="D10" s="404"/>
      <c r="E10" s="403"/>
      <c r="F10" s="620">
        <v>149000</v>
      </c>
      <c r="G10" s="752">
        <v>149000</v>
      </c>
      <c r="H10" s="698">
        <v>149000</v>
      </c>
      <c r="I10" s="752">
        <v>149000</v>
      </c>
      <c r="J10" s="698">
        <v>149000</v>
      </c>
    </row>
    <row r="11" spans="1:10" ht="18">
      <c r="A11" s="143" t="s">
        <v>297</v>
      </c>
      <c r="B11" s="18" t="s">
        <v>560</v>
      </c>
      <c r="C11" s="403"/>
      <c r="D11" s="404"/>
      <c r="E11" s="403"/>
      <c r="F11" s="620"/>
      <c r="G11" s="752"/>
      <c r="H11" s="698"/>
      <c r="I11" s="752"/>
      <c r="J11" s="698"/>
    </row>
    <row r="12" spans="1:10" ht="18">
      <c r="A12" s="143" t="s">
        <v>299</v>
      </c>
      <c r="B12" s="18" t="s">
        <v>300</v>
      </c>
      <c r="C12" s="403"/>
      <c r="D12" s="404"/>
      <c r="E12" s="403"/>
      <c r="F12" s="620"/>
      <c r="G12" s="752"/>
      <c r="H12" s="698"/>
      <c r="I12" s="752"/>
      <c r="J12" s="698"/>
    </row>
    <row r="13" spans="1:10" ht="18">
      <c r="A13" s="143" t="s">
        <v>301</v>
      </c>
      <c r="B13" s="18" t="s">
        <v>302</v>
      </c>
      <c r="C13" s="403"/>
      <c r="D13" s="404"/>
      <c r="E13" s="403"/>
      <c r="F13" s="620">
        <v>12000</v>
      </c>
      <c r="G13" s="752">
        <v>12000</v>
      </c>
      <c r="H13" s="698"/>
      <c r="I13" s="752">
        <v>12000</v>
      </c>
      <c r="J13" s="698">
        <v>12000</v>
      </c>
    </row>
    <row r="14" spans="1:10" ht="18">
      <c r="A14" s="143" t="s">
        <v>303</v>
      </c>
      <c r="B14" s="18" t="s">
        <v>304</v>
      </c>
      <c r="C14" s="403"/>
      <c r="D14" s="404"/>
      <c r="E14" s="403"/>
      <c r="F14" s="620"/>
      <c r="G14" s="752"/>
      <c r="H14" s="698"/>
      <c r="I14" s="752"/>
      <c r="J14" s="698"/>
    </row>
    <row r="15" spans="1:10" ht="17.399999999999999">
      <c r="A15" s="405" t="s">
        <v>305</v>
      </c>
      <c r="B15" s="71" t="s">
        <v>306</v>
      </c>
      <c r="C15" s="406">
        <f>SUM(C5:C14)</f>
        <v>0</v>
      </c>
      <c r="D15" s="407">
        <f>SUM(D5:D14)</f>
        <v>0</v>
      </c>
      <c r="E15" s="406">
        <f>SUM(E5:E14)</f>
        <v>0</v>
      </c>
      <c r="F15" s="621">
        <f>SUM(F5:F14)</f>
        <v>3155500</v>
      </c>
      <c r="G15" s="753">
        <f>G5+G6+G7+G10+G13</f>
        <v>3299499</v>
      </c>
      <c r="H15" s="699">
        <f>H5+H6+H10+H13</f>
        <v>1376948</v>
      </c>
      <c r="I15" s="753">
        <f>I5+I6+I7+I10+I13</f>
        <v>3393499</v>
      </c>
      <c r="J15" s="699">
        <f>J5+J6+J10+J13</f>
        <v>3275449</v>
      </c>
    </row>
    <row r="16" spans="1:10" ht="18">
      <c r="A16" s="143" t="s">
        <v>307</v>
      </c>
      <c r="B16" s="18" t="s">
        <v>308</v>
      </c>
      <c r="C16" s="403"/>
      <c r="D16" s="404"/>
      <c r="E16" s="403"/>
      <c r="F16" s="620"/>
      <c r="G16" s="754"/>
      <c r="H16" s="700"/>
      <c r="I16" s="754"/>
      <c r="J16" s="700"/>
    </row>
    <row r="17" spans="1:10" ht="18">
      <c r="A17" s="143" t="s">
        <v>309</v>
      </c>
      <c r="B17" s="18" t="s">
        <v>415</v>
      </c>
      <c r="C17" s="403"/>
      <c r="D17" s="404"/>
      <c r="E17" s="403"/>
      <c r="F17" s="620"/>
      <c r="G17" s="754"/>
      <c r="H17" s="700"/>
      <c r="I17" s="754"/>
      <c r="J17" s="700"/>
    </row>
    <row r="18" spans="1:10" ht="18">
      <c r="A18" s="143" t="s">
        <v>311</v>
      </c>
      <c r="B18" s="18" t="s">
        <v>312</v>
      </c>
      <c r="C18" s="403"/>
      <c r="D18" s="403"/>
      <c r="E18" s="403"/>
      <c r="F18" s="620"/>
      <c r="G18" s="754"/>
      <c r="H18" s="700"/>
      <c r="I18" s="754"/>
      <c r="J18" s="700"/>
    </row>
    <row r="19" spans="1:10" ht="17.399999999999999">
      <c r="A19" s="405" t="s">
        <v>313</v>
      </c>
      <c r="B19" s="71" t="s">
        <v>314</v>
      </c>
      <c r="C19" s="406">
        <f>SUM(C16:C18)</f>
        <v>0</v>
      </c>
      <c r="D19" s="407">
        <f>SUM(D16:D18)</f>
        <v>0</v>
      </c>
      <c r="E19" s="406">
        <f>SUM(E16:E18)</f>
        <v>0</v>
      </c>
      <c r="F19" s="621">
        <f>SUM(F16:F18)</f>
        <v>0</v>
      </c>
      <c r="G19" s="755"/>
      <c r="H19" s="701"/>
      <c r="I19" s="755"/>
      <c r="J19" s="701"/>
    </row>
    <row r="20" spans="1:10" ht="17.399999999999999">
      <c r="A20" s="408" t="s">
        <v>11</v>
      </c>
      <c r="B20" s="144" t="s">
        <v>315</v>
      </c>
      <c r="C20" s="409">
        <f>SUM(C15,C19)</f>
        <v>0</v>
      </c>
      <c r="D20" s="410">
        <f>SUM(D15,D19)</f>
        <v>0</v>
      </c>
      <c r="E20" s="409">
        <f>SUM(E15,E19)</f>
        <v>0</v>
      </c>
      <c r="F20" s="422">
        <f>F15+F19</f>
        <v>3155500</v>
      </c>
      <c r="G20" s="756">
        <f>G15+G19</f>
        <v>3299499</v>
      </c>
      <c r="H20" s="702">
        <f>H15+H19</f>
        <v>1376948</v>
      </c>
      <c r="I20" s="756">
        <f>I15+I19</f>
        <v>3393499</v>
      </c>
      <c r="J20" s="702">
        <f>J15+J19</f>
        <v>3275449</v>
      </c>
    </row>
    <row r="21" spans="1:10" ht="18">
      <c r="A21" s="143" t="s">
        <v>316</v>
      </c>
      <c r="B21" s="153" t="s">
        <v>317</v>
      </c>
      <c r="C21" s="403"/>
      <c r="D21" s="404"/>
      <c r="E21" s="403"/>
      <c r="F21" s="620">
        <v>586267</v>
      </c>
      <c r="G21" s="752"/>
      <c r="H21" s="698"/>
      <c r="I21" s="752"/>
      <c r="J21" s="698">
        <v>615037</v>
      </c>
    </row>
    <row r="22" spans="1:10" ht="18">
      <c r="A22" s="143" t="s">
        <v>318</v>
      </c>
      <c r="B22" s="153" t="s">
        <v>319</v>
      </c>
      <c r="C22" s="403"/>
      <c r="D22" s="404"/>
      <c r="E22" s="403"/>
      <c r="F22" s="622">
        <v>26373</v>
      </c>
      <c r="G22" s="752"/>
      <c r="H22" s="698"/>
      <c r="I22" s="752"/>
      <c r="J22" s="698">
        <v>24615</v>
      </c>
    </row>
    <row r="23" spans="1:10" ht="18">
      <c r="A23" s="143" t="s">
        <v>320</v>
      </c>
      <c r="B23" s="153" t="s">
        <v>561</v>
      </c>
      <c r="C23" s="403"/>
      <c r="D23" s="404"/>
      <c r="E23" s="403"/>
      <c r="F23" s="620"/>
      <c r="G23" s="752"/>
      <c r="H23" s="698"/>
      <c r="I23" s="752"/>
      <c r="J23" s="698"/>
    </row>
    <row r="24" spans="1:10" ht="18">
      <c r="A24" s="143" t="s">
        <v>322</v>
      </c>
      <c r="B24" s="153" t="s">
        <v>323</v>
      </c>
      <c r="C24" s="403"/>
      <c r="D24" s="404"/>
      <c r="E24" s="404"/>
      <c r="F24" s="622">
        <v>24615</v>
      </c>
      <c r="G24" s="752"/>
      <c r="H24" s="698"/>
      <c r="I24" s="752"/>
      <c r="J24" s="698">
        <v>26373</v>
      </c>
    </row>
    <row r="25" spans="1:10" ht="17.399999999999999">
      <c r="A25" s="10" t="s">
        <v>15</v>
      </c>
      <c r="B25" s="411" t="s">
        <v>324</v>
      </c>
      <c r="C25" s="410">
        <f>SUM(C21:C24)</f>
        <v>0</v>
      </c>
      <c r="D25" s="409">
        <f>SUM(D21:D24)</f>
        <v>0</v>
      </c>
      <c r="E25" s="410">
        <f>SUM(E21:E24)</f>
        <v>0</v>
      </c>
      <c r="F25" s="422">
        <f>SUM(F21:F24)</f>
        <v>637255</v>
      </c>
      <c r="G25" s="757">
        <v>665936</v>
      </c>
      <c r="H25" s="703">
        <v>324870</v>
      </c>
      <c r="I25" s="757">
        <v>744017</v>
      </c>
      <c r="J25" s="703">
        <v>666025</v>
      </c>
    </row>
    <row r="26" spans="1:10" ht="18">
      <c r="A26" s="143" t="s">
        <v>325</v>
      </c>
      <c r="B26" s="153" t="s">
        <v>326</v>
      </c>
      <c r="C26" s="403"/>
      <c r="D26" s="404"/>
      <c r="E26" s="403"/>
      <c r="F26" s="620"/>
      <c r="G26" s="752"/>
      <c r="H26" s="698"/>
      <c r="I26" s="752"/>
      <c r="J26" s="698"/>
    </row>
    <row r="27" spans="1:10" ht="18">
      <c r="A27" s="143" t="s">
        <v>327</v>
      </c>
      <c r="B27" s="18" t="s">
        <v>328</v>
      </c>
      <c r="C27" s="403"/>
      <c r="D27" s="404"/>
      <c r="E27" s="403"/>
      <c r="F27" s="620">
        <v>500000</v>
      </c>
      <c r="G27" s="752">
        <v>690000</v>
      </c>
      <c r="H27" s="698">
        <v>203407</v>
      </c>
      <c r="I27" s="752">
        <v>850000</v>
      </c>
      <c r="J27" s="698">
        <v>793682</v>
      </c>
    </row>
    <row r="28" spans="1:10" ht="15.6">
      <c r="A28" s="412" t="s">
        <v>329</v>
      </c>
      <c r="B28" s="152" t="s">
        <v>562</v>
      </c>
      <c r="C28" s="404">
        <f>SUM(C26:C27)</f>
        <v>0</v>
      </c>
      <c r="D28" s="403">
        <f>SUM(D26:D27)</f>
        <v>0</v>
      </c>
      <c r="E28" s="404">
        <f>SUM(E26:E27)</f>
        <v>0</v>
      </c>
      <c r="F28" s="407"/>
      <c r="G28" s="754"/>
      <c r="H28" s="700"/>
      <c r="I28" s="754"/>
      <c r="J28" s="700"/>
    </row>
    <row r="29" spans="1:10" ht="18">
      <c r="A29" s="143" t="s">
        <v>331</v>
      </c>
      <c r="B29" s="18" t="s">
        <v>332</v>
      </c>
      <c r="C29" s="403"/>
      <c r="D29" s="404"/>
      <c r="E29" s="403"/>
      <c r="F29" s="620"/>
      <c r="G29" s="752"/>
      <c r="H29" s="698"/>
      <c r="I29" s="752"/>
      <c r="J29" s="698"/>
    </row>
    <row r="30" spans="1:10" ht="18">
      <c r="A30" s="143" t="s">
        <v>333</v>
      </c>
      <c r="B30" s="18" t="s">
        <v>334</v>
      </c>
      <c r="C30" s="403"/>
      <c r="D30" s="404"/>
      <c r="E30" s="403"/>
      <c r="F30" s="620">
        <v>50000</v>
      </c>
      <c r="G30" s="752"/>
      <c r="H30" s="698"/>
      <c r="I30" s="752"/>
      <c r="J30" s="698"/>
    </row>
    <row r="31" spans="1:10" ht="18">
      <c r="A31" s="143" t="s">
        <v>563</v>
      </c>
      <c r="B31" s="18" t="s">
        <v>564</v>
      </c>
      <c r="C31" s="403"/>
      <c r="D31" s="404"/>
      <c r="E31" s="403"/>
      <c r="F31" s="620">
        <v>190000</v>
      </c>
      <c r="G31" s="752"/>
      <c r="H31" s="698"/>
      <c r="I31" s="752"/>
      <c r="J31" s="698"/>
    </row>
    <row r="32" spans="1:10" ht="18">
      <c r="A32" s="143" t="s">
        <v>337</v>
      </c>
      <c r="B32" s="18" t="s">
        <v>338</v>
      </c>
      <c r="C32" s="403"/>
      <c r="D32" s="404"/>
      <c r="E32" s="403"/>
      <c r="F32" s="620"/>
      <c r="G32" s="752"/>
      <c r="H32" s="698"/>
      <c r="I32" s="752"/>
      <c r="J32" s="698"/>
    </row>
    <row r="33" spans="1:10" ht="18">
      <c r="A33" s="143" t="s">
        <v>339</v>
      </c>
      <c r="B33" s="153" t="s">
        <v>340</v>
      </c>
      <c r="C33" s="403"/>
      <c r="D33" s="404"/>
      <c r="E33" s="403"/>
      <c r="F33" s="620">
        <v>40000</v>
      </c>
      <c r="G33" s="752"/>
      <c r="H33" s="698"/>
      <c r="I33" s="752"/>
      <c r="J33" s="698"/>
    </row>
    <row r="34" spans="1:10" ht="18">
      <c r="A34" s="143" t="s">
        <v>341</v>
      </c>
      <c r="B34" s="18" t="s">
        <v>342</v>
      </c>
      <c r="C34" s="403"/>
      <c r="D34" s="404"/>
      <c r="E34" s="403"/>
      <c r="F34" s="620">
        <v>190000</v>
      </c>
      <c r="G34" s="752"/>
      <c r="H34" s="698"/>
      <c r="I34" s="752"/>
      <c r="J34" s="698"/>
    </row>
    <row r="35" spans="1:10" ht="15.6">
      <c r="A35" s="143" t="s">
        <v>335</v>
      </c>
      <c r="B35" s="26" t="s">
        <v>343</v>
      </c>
      <c r="C35" s="404">
        <f>SUM(C29:C34)</f>
        <v>0</v>
      </c>
      <c r="D35" s="403">
        <f>SUM(D29:D34)</f>
        <v>0</v>
      </c>
      <c r="E35" s="404">
        <f>SUM(E29:E34)</f>
        <v>0</v>
      </c>
      <c r="F35" s="407"/>
      <c r="G35" s="754">
        <v>249862</v>
      </c>
      <c r="H35" s="700">
        <v>40171</v>
      </c>
      <c r="I35" s="754">
        <v>245000</v>
      </c>
      <c r="J35" s="700">
        <v>75919</v>
      </c>
    </row>
    <row r="36" spans="1:10" ht="17.399999999999999">
      <c r="A36" s="414" t="s">
        <v>344</v>
      </c>
      <c r="B36" s="71" t="s">
        <v>345</v>
      </c>
      <c r="C36" s="415">
        <f>SUM(C35,C28)</f>
        <v>0</v>
      </c>
      <c r="D36" s="416">
        <f>SUM(D35,D28)</f>
        <v>0</v>
      </c>
      <c r="E36" s="415">
        <f>SUM(E35,E28)</f>
        <v>0</v>
      </c>
      <c r="F36" s="621">
        <f>SUM(F26:F35)</f>
        <v>970000</v>
      </c>
      <c r="G36" s="755">
        <f>G27+G35</f>
        <v>939862</v>
      </c>
      <c r="H36" s="701">
        <f>H27+H35</f>
        <v>243578</v>
      </c>
      <c r="I36" s="755">
        <f>I27+I35</f>
        <v>1095000</v>
      </c>
      <c r="J36" s="701">
        <f>J27+J35</f>
        <v>869601</v>
      </c>
    </row>
    <row r="37" spans="1:10" ht="18">
      <c r="A37" s="143" t="s">
        <v>346</v>
      </c>
      <c r="B37" s="18" t="s">
        <v>347</v>
      </c>
      <c r="C37" s="403"/>
      <c r="D37" s="404"/>
      <c r="E37" s="403"/>
      <c r="F37" s="623">
        <v>75000</v>
      </c>
      <c r="G37" s="752"/>
      <c r="H37" s="698"/>
      <c r="I37" s="752"/>
      <c r="J37" s="698"/>
    </row>
    <row r="38" spans="1:10" ht="18">
      <c r="A38" s="143" t="s">
        <v>348</v>
      </c>
      <c r="B38" s="18" t="s">
        <v>418</v>
      </c>
      <c r="C38" s="403"/>
      <c r="D38" s="404"/>
      <c r="E38" s="403"/>
      <c r="F38" s="623"/>
      <c r="G38" s="752"/>
      <c r="H38" s="698"/>
      <c r="I38" s="752"/>
      <c r="J38" s="698"/>
    </row>
    <row r="39" spans="1:10" ht="17.399999999999999">
      <c r="A39" s="414" t="s">
        <v>352</v>
      </c>
      <c r="B39" s="417" t="s">
        <v>353</v>
      </c>
      <c r="C39" s="407">
        <f>SUM(C37:C38)</f>
        <v>0</v>
      </c>
      <c r="D39" s="407">
        <f>SUM(D37:D38)</f>
        <v>0</v>
      </c>
      <c r="E39" s="407">
        <f>SUM(E37:E38)</f>
        <v>0</v>
      </c>
      <c r="F39" s="621">
        <f>SUM(F37:F38)</f>
        <v>75000</v>
      </c>
      <c r="G39" s="755"/>
      <c r="H39" s="701"/>
      <c r="I39" s="755"/>
      <c r="J39" s="701"/>
    </row>
    <row r="40" spans="1:10" ht="18">
      <c r="A40" s="143" t="s">
        <v>354</v>
      </c>
      <c r="B40" s="18" t="s">
        <v>355</v>
      </c>
      <c r="C40" s="403"/>
      <c r="D40" s="404"/>
      <c r="E40" s="403"/>
      <c r="F40" s="623">
        <v>260000</v>
      </c>
      <c r="G40" s="752">
        <v>260000</v>
      </c>
      <c r="H40" s="698">
        <v>77125</v>
      </c>
      <c r="I40" s="752">
        <v>100000</v>
      </c>
      <c r="J40" s="698">
        <v>87881</v>
      </c>
    </row>
    <row r="41" spans="1:10" ht="18">
      <c r="A41" s="143" t="s">
        <v>356</v>
      </c>
      <c r="B41" s="18" t="s">
        <v>357</v>
      </c>
      <c r="C41" s="403"/>
      <c r="D41" s="404"/>
      <c r="E41" s="403"/>
      <c r="F41" s="623"/>
      <c r="G41" s="752"/>
      <c r="H41" s="698"/>
      <c r="I41" s="752"/>
      <c r="J41" s="698"/>
    </row>
    <row r="42" spans="1:10" ht="18">
      <c r="A42" s="143" t="s">
        <v>358</v>
      </c>
      <c r="B42" s="18" t="s">
        <v>359</v>
      </c>
      <c r="C42" s="403"/>
      <c r="D42" s="404"/>
      <c r="E42" s="403"/>
      <c r="F42" s="623"/>
      <c r="G42" s="752"/>
      <c r="H42" s="698"/>
      <c r="I42" s="752"/>
      <c r="J42" s="698"/>
    </row>
    <row r="43" spans="1:10" ht="18">
      <c r="A43" s="143" t="s">
        <v>360</v>
      </c>
      <c r="B43" s="18" t="s">
        <v>361</v>
      </c>
      <c r="C43" s="403"/>
      <c r="D43" s="404"/>
      <c r="E43" s="403"/>
      <c r="F43" s="623"/>
      <c r="G43" s="752"/>
      <c r="H43" s="698"/>
      <c r="I43" s="752"/>
      <c r="J43" s="698"/>
    </row>
    <row r="44" spans="1:10" ht="18">
      <c r="A44" s="143" t="s">
        <v>362</v>
      </c>
      <c r="B44" s="18" t="s">
        <v>363</v>
      </c>
      <c r="C44" s="403"/>
      <c r="D44" s="404"/>
      <c r="E44" s="403"/>
      <c r="F44" s="623"/>
      <c r="G44" s="752"/>
      <c r="H44" s="698"/>
      <c r="I44" s="752"/>
      <c r="J44" s="698"/>
    </row>
    <row r="45" spans="1:10" ht="18">
      <c r="A45" s="143" t="s">
        <v>364</v>
      </c>
      <c r="B45" s="18" t="s">
        <v>421</v>
      </c>
      <c r="C45" s="403"/>
      <c r="D45" s="404"/>
      <c r="E45" s="403"/>
      <c r="F45" s="623"/>
      <c r="G45" s="752"/>
      <c r="H45" s="698"/>
      <c r="I45" s="752"/>
      <c r="J45" s="698"/>
    </row>
    <row r="46" spans="1:10" ht="18">
      <c r="A46" s="143" t="s">
        <v>366</v>
      </c>
      <c r="B46" s="18" t="s">
        <v>422</v>
      </c>
      <c r="C46" s="403"/>
      <c r="D46" s="404"/>
      <c r="E46" s="403"/>
      <c r="F46" s="623">
        <v>110000</v>
      </c>
      <c r="G46" s="752">
        <v>265500</v>
      </c>
      <c r="H46" s="698">
        <v>111772</v>
      </c>
      <c r="I46" s="752">
        <v>265500</v>
      </c>
      <c r="J46" s="698">
        <v>216541</v>
      </c>
    </row>
    <row r="47" spans="1:10" ht="17.399999999999999">
      <c r="A47" s="414" t="s">
        <v>368</v>
      </c>
      <c r="B47" s="417" t="s">
        <v>369</v>
      </c>
      <c r="C47" s="406">
        <f>SUM(C40:C46)</f>
        <v>0</v>
      </c>
      <c r="D47" s="407">
        <f>SUM(D40:D46)</f>
        <v>0</v>
      </c>
      <c r="E47" s="406">
        <f>SUM(E40:E46)</f>
        <v>0</v>
      </c>
      <c r="F47" s="621">
        <f>SUM(F40:F46)</f>
        <v>370000</v>
      </c>
      <c r="G47" s="755">
        <f>G40+G46</f>
        <v>525500</v>
      </c>
      <c r="H47" s="701">
        <f>H40+H46</f>
        <v>188897</v>
      </c>
      <c r="I47" s="755">
        <f>I40+I46</f>
        <v>365500</v>
      </c>
      <c r="J47" s="701">
        <f>J40+J46</f>
        <v>304422</v>
      </c>
    </row>
    <row r="48" spans="1:10" ht="18">
      <c r="A48" s="143" t="s">
        <v>370</v>
      </c>
      <c r="B48" s="18" t="s">
        <v>371</v>
      </c>
      <c r="C48" s="403"/>
      <c r="D48" s="404"/>
      <c r="E48" s="403"/>
      <c r="F48" s="623">
        <v>150000</v>
      </c>
      <c r="G48" s="752">
        <v>150000</v>
      </c>
      <c r="H48" s="698">
        <v>62960</v>
      </c>
      <c r="I48" s="752">
        <v>150000</v>
      </c>
      <c r="J48" s="698">
        <v>99730</v>
      </c>
    </row>
    <row r="49" spans="1:10" ht="18">
      <c r="A49" s="143" t="s">
        <v>372</v>
      </c>
      <c r="B49" s="18" t="s">
        <v>373</v>
      </c>
      <c r="C49" s="403"/>
      <c r="D49" s="404"/>
      <c r="E49" s="403"/>
      <c r="F49" s="623"/>
      <c r="G49" s="752"/>
      <c r="H49" s="698"/>
      <c r="I49" s="752"/>
      <c r="J49" s="698"/>
    </row>
    <row r="50" spans="1:10" ht="18">
      <c r="A50" s="143" t="s">
        <v>374</v>
      </c>
      <c r="B50" s="18" t="s">
        <v>375</v>
      </c>
      <c r="C50" s="403"/>
      <c r="D50" s="404"/>
      <c r="E50" s="403"/>
      <c r="F50" s="623"/>
      <c r="G50" s="752"/>
      <c r="H50" s="698"/>
      <c r="I50" s="752"/>
      <c r="J50" s="698"/>
    </row>
    <row r="51" spans="1:10" ht="17.399999999999999">
      <c r="A51" s="414" t="s">
        <v>376</v>
      </c>
      <c r="B51" s="417" t="s">
        <v>377</v>
      </c>
      <c r="C51" s="406">
        <f>SUM(C48:C50)</f>
        <v>0</v>
      </c>
      <c r="D51" s="407">
        <f>SUM(D48:D50)</f>
        <v>0</v>
      </c>
      <c r="E51" s="406">
        <f>SUM(E48:E50)</f>
        <v>0</v>
      </c>
      <c r="F51" s="621">
        <f>SUM(F48:F50)</f>
        <v>150000</v>
      </c>
      <c r="G51" s="755">
        <f>G48</f>
        <v>150000</v>
      </c>
      <c r="H51" s="701">
        <f>H48</f>
        <v>62960</v>
      </c>
      <c r="I51" s="755">
        <f>I48</f>
        <v>150000</v>
      </c>
      <c r="J51" s="701">
        <f>J48</f>
        <v>99730</v>
      </c>
    </row>
    <row r="52" spans="1:10" ht="18">
      <c r="A52" s="143" t="s">
        <v>378</v>
      </c>
      <c r="B52" s="18" t="s">
        <v>379</v>
      </c>
      <c r="C52" s="403"/>
      <c r="D52" s="404"/>
      <c r="E52" s="403"/>
      <c r="F52" s="623">
        <v>251800</v>
      </c>
      <c r="G52" s="752">
        <v>265800</v>
      </c>
      <c r="H52" s="698">
        <v>51307</v>
      </c>
      <c r="I52" s="752">
        <v>265800</v>
      </c>
      <c r="J52" s="698">
        <v>116013</v>
      </c>
    </row>
    <row r="53" spans="1:10" ht="18">
      <c r="A53" s="143" t="s">
        <v>380</v>
      </c>
      <c r="B53" s="18" t="s">
        <v>381</v>
      </c>
      <c r="C53" s="403"/>
      <c r="D53" s="404"/>
      <c r="E53" s="403"/>
      <c r="F53" s="623"/>
      <c r="G53" s="752"/>
      <c r="H53" s="698"/>
      <c r="I53" s="752"/>
      <c r="J53" s="698"/>
    </row>
    <row r="54" spans="1:10" ht="18">
      <c r="A54" s="143" t="s">
        <v>382</v>
      </c>
      <c r="B54" s="18" t="s">
        <v>383</v>
      </c>
      <c r="C54" s="403"/>
      <c r="D54" s="404"/>
      <c r="E54" s="403"/>
      <c r="F54" s="623"/>
      <c r="G54" s="752"/>
      <c r="H54" s="698"/>
      <c r="I54" s="752"/>
      <c r="J54" s="698"/>
    </row>
    <row r="55" spans="1:10" ht="18">
      <c r="A55" s="143" t="s">
        <v>384</v>
      </c>
      <c r="B55" s="153" t="s">
        <v>385</v>
      </c>
      <c r="C55" s="403"/>
      <c r="D55" s="404"/>
      <c r="E55" s="403"/>
      <c r="F55" s="623"/>
      <c r="G55" s="752"/>
      <c r="H55" s="698"/>
      <c r="I55" s="752"/>
      <c r="J55" s="698"/>
    </row>
    <row r="56" spans="1:10" ht="18">
      <c r="A56" s="143" t="s">
        <v>386</v>
      </c>
      <c r="B56" s="18" t="s">
        <v>387</v>
      </c>
      <c r="C56" s="403"/>
      <c r="D56" s="404"/>
      <c r="E56" s="403"/>
      <c r="F56" s="624"/>
      <c r="G56" s="752">
        <v>1698</v>
      </c>
      <c r="H56" s="698">
        <v>1698</v>
      </c>
      <c r="I56" s="752">
        <v>8132</v>
      </c>
      <c r="J56" s="698">
        <v>3460</v>
      </c>
    </row>
    <row r="57" spans="1:10" ht="17.399999999999999">
      <c r="A57" s="418" t="s">
        <v>388</v>
      </c>
      <c r="B57" s="419" t="s">
        <v>389</v>
      </c>
      <c r="C57" s="420">
        <f>SUM(C52:C56)</f>
        <v>0</v>
      </c>
      <c r="D57" s="421">
        <f>SUM(D52:D56)</f>
        <v>0</v>
      </c>
      <c r="E57" s="421">
        <f>SUM(E52:E56)</f>
        <v>0</v>
      </c>
      <c r="F57" s="625">
        <f>SUM(F52:F56)</f>
        <v>251800</v>
      </c>
      <c r="G57" s="758">
        <f>G52+G53+G54+G55+G56</f>
        <v>267498</v>
      </c>
      <c r="H57" s="704">
        <f>H52+H53+H54+H55+H56</f>
        <v>53005</v>
      </c>
      <c r="I57" s="758">
        <f>I52+I53+I54+I55+I56</f>
        <v>273932</v>
      </c>
      <c r="J57" s="704">
        <f>J52+J53+J54+J55+J56</f>
        <v>119473</v>
      </c>
    </row>
    <row r="58" spans="1:10" ht="17.399999999999999">
      <c r="A58" s="40" t="s">
        <v>19</v>
      </c>
      <c r="B58" s="144" t="s">
        <v>390</v>
      </c>
      <c r="C58" s="409">
        <f>SUM(C36,C39,C47,C51,C57)</f>
        <v>0</v>
      </c>
      <c r="D58" s="410">
        <f>SUM(D36,D39,D47,D51,D57)</f>
        <v>0</v>
      </c>
      <c r="E58" s="409">
        <f>SUM(E36,E39,E47,E51,E57)</f>
        <v>0</v>
      </c>
      <c r="F58" s="422">
        <f>F36+F39+F47+F51+F57</f>
        <v>1816800</v>
      </c>
      <c r="G58" s="759">
        <f>G36+G39+G47+G51+G57</f>
        <v>1882860</v>
      </c>
      <c r="H58" s="705">
        <f>H36+H39+H47+H51+H57</f>
        <v>548440</v>
      </c>
      <c r="I58" s="759">
        <f>I36+I39+I47+I51+I57</f>
        <v>1884432</v>
      </c>
      <c r="J58" s="705">
        <f>J36+J39+J47+J51+J57</f>
        <v>1393226</v>
      </c>
    </row>
    <row r="59" spans="1:10" ht="17.399999999999999">
      <c r="A59" s="423" t="s">
        <v>23</v>
      </c>
      <c r="B59" s="144" t="s">
        <v>391</v>
      </c>
      <c r="C59" s="409"/>
      <c r="D59" s="409"/>
      <c r="E59" s="409"/>
      <c r="F59" s="422"/>
      <c r="G59" s="757"/>
      <c r="H59" s="703"/>
      <c r="I59" s="757"/>
      <c r="J59" s="703"/>
    </row>
    <row r="60" spans="1:10" ht="18">
      <c r="A60" s="80" t="s">
        <v>27</v>
      </c>
      <c r="B60" s="167" t="s">
        <v>28</v>
      </c>
      <c r="C60" s="367"/>
      <c r="D60" s="367"/>
      <c r="E60" s="367"/>
      <c r="F60" s="623"/>
      <c r="G60" s="752"/>
      <c r="H60" s="698"/>
      <c r="I60" s="752"/>
      <c r="J60" s="698"/>
    </row>
    <row r="61" spans="1:10" ht="18">
      <c r="A61" s="80" t="s">
        <v>31</v>
      </c>
      <c r="B61" s="167" t="s">
        <v>392</v>
      </c>
      <c r="C61" s="367"/>
      <c r="D61" s="367"/>
      <c r="E61" s="367"/>
      <c r="F61" s="623"/>
      <c r="G61" s="752"/>
      <c r="H61" s="698"/>
      <c r="I61" s="752"/>
      <c r="J61" s="698"/>
    </row>
    <row r="62" spans="1:10" ht="18">
      <c r="A62" s="80" t="s">
        <v>35</v>
      </c>
      <c r="B62" s="167" t="s">
        <v>36</v>
      </c>
      <c r="C62" s="367"/>
      <c r="D62" s="367"/>
      <c r="E62" s="367"/>
      <c r="F62" s="623"/>
      <c r="G62" s="752"/>
      <c r="H62" s="698"/>
      <c r="I62" s="752"/>
      <c r="J62" s="698"/>
    </row>
    <row r="63" spans="1:10" ht="18">
      <c r="A63" s="80" t="s">
        <v>66</v>
      </c>
      <c r="B63" s="167" t="s">
        <v>393</v>
      </c>
      <c r="C63" s="367"/>
      <c r="D63" s="367"/>
      <c r="E63" s="367"/>
      <c r="F63" s="623"/>
      <c r="G63" s="752"/>
      <c r="H63" s="698"/>
      <c r="I63" s="752"/>
      <c r="J63" s="698"/>
    </row>
    <row r="64" spans="1:10" ht="17.399999999999999">
      <c r="A64" s="40" t="s">
        <v>39</v>
      </c>
      <c r="B64" s="144" t="s">
        <v>250</v>
      </c>
      <c r="C64" s="409">
        <f>SUM(C60:C63)</f>
        <v>0</v>
      </c>
      <c r="D64" s="409">
        <f>SUM(D60:D63)</f>
        <v>0</v>
      </c>
      <c r="E64" s="409">
        <f>SUM(E60:E63)</f>
        <v>0</v>
      </c>
      <c r="F64" s="422">
        <f>SUM(F60:F63)</f>
        <v>0</v>
      </c>
      <c r="G64" s="757"/>
      <c r="H64" s="703"/>
      <c r="I64" s="757"/>
      <c r="J64" s="703"/>
    </row>
    <row r="65" spans="1:10" ht="17.399999999999999">
      <c r="A65" s="40" t="s">
        <v>43</v>
      </c>
      <c r="B65" s="144" t="s">
        <v>394</v>
      </c>
      <c r="C65" s="409"/>
      <c r="D65" s="409"/>
      <c r="E65" s="409"/>
      <c r="F65" s="422"/>
      <c r="G65" s="757"/>
      <c r="H65" s="703"/>
      <c r="I65" s="757"/>
      <c r="J65" s="703"/>
    </row>
    <row r="66" spans="1:10" ht="17.399999999999999">
      <c r="A66" s="40" t="s">
        <v>47</v>
      </c>
      <c r="B66" s="144" t="s">
        <v>395</v>
      </c>
      <c r="C66" s="409"/>
      <c r="D66" s="409"/>
      <c r="E66" s="409"/>
      <c r="F66" s="422"/>
      <c r="G66" s="757"/>
      <c r="H66" s="703"/>
      <c r="I66" s="757"/>
      <c r="J66" s="703"/>
    </row>
    <row r="67" spans="1:10" ht="13.8">
      <c r="A67" s="28" t="s">
        <v>51</v>
      </c>
      <c r="B67" s="167" t="s">
        <v>52</v>
      </c>
      <c r="C67" s="404"/>
      <c r="D67" s="404"/>
      <c r="E67" s="404"/>
      <c r="F67" s="626"/>
      <c r="G67" s="754"/>
      <c r="H67" s="700"/>
      <c r="I67" s="754"/>
      <c r="J67" s="700"/>
    </row>
    <row r="68" spans="1:10" ht="13.8">
      <c r="A68" s="28" t="s">
        <v>54</v>
      </c>
      <c r="B68" s="167" t="s">
        <v>55</v>
      </c>
      <c r="C68" s="404"/>
      <c r="D68" s="404"/>
      <c r="E68" s="404"/>
      <c r="F68" s="626"/>
      <c r="G68" s="754"/>
      <c r="H68" s="700"/>
      <c r="I68" s="754"/>
      <c r="J68" s="700"/>
    </row>
    <row r="69" spans="1:10" ht="13.8">
      <c r="A69" s="28" t="s">
        <v>58</v>
      </c>
      <c r="B69" s="167" t="s">
        <v>59</v>
      </c>
      <c r="C69" s="404"/>
      <c r="D69" s="404"/>
      <c r="E69" s="404"/>
      <c r="F69" s="626"/>
      <c r="G69" s="754"/>
      <c r="H69" s="700"/>
      <c r="I69" s="754"/>
      <c r="J69" s="700"/>
    </row>
    <row r="70" spans="1:10" ht="17.399999999999999">
      <c r="A70" s="40" t="s">
        <v>62</v>
      </c>
      <c r="B70" s="144" t="s">
        <v>396</v>
      </c>
      <c r="C70" s="409">
        <f>SUM(C67:C69)</f>
        <v>0</v>
      </c>
      <c r="D70" s="409">
        <f>SUM(D67:D69)</f>
        <v>0</v>
      </c>
      <c r="E70" s="409">
        <f>SUM(E67:E69)</f>
        <v>0</v>
      </c>
      <c r="F70" s="422">
        <f>SUM(F67:F69)</f>
        <v>0</v>
      </c>
      <c r="G70" s="757"/>
      <c r="H70" s="703"/>
      <c r="I70" s="757"/>
      <c r="J70" s="703"/>
    </row>
    <row r="71" spans="1:10" ht="17.399999999999999">
      <c r="A71" s="424"/>
      <c r="B71" s="157" t="s">
        <v>397</v>
      </c>
      <c r="C71" s="425">
        <f>SUM(C20,C25,C58,C59,C64,C65,C66,C70)</f>
        <v>0</v>
      </c>
      <c r="D71" s="425">
        <f>SUM(D20,D25,D58,D59,D64,D65,D66,D70)</f>
        <v>0</v>
      </c>
      <c r="E71" s="425">
        <f>SUM(E20,E25,E58,E59,E64,E65,E66,E70)</f>
        <v>0</v>
      </c>
      <c r="F71" s="627">
        <f>F20+F25+F58+F59+F64+F65+F66+F70</f>
        <v>5609555</v>
      </c>
      <c r="G71" s="760">
        <f>G20+G25+G58</f>
        <v>5848295</v>
      </c>
      <c r="H71" s="706">
        <f>H20+H25+H58</f>
        <v>2250258</v>
      </c>
      <c r="I71" s="760">
        <f>I20+I25+I58</f>
        <v>6021948</v>
      </c>
      <c r="J71" s="706">
        <f>J20+J25+J58</f>
        <v>5334700</v>
      </c>
    </row>
    <row r="72" spans="1:10" ht="17.399999999999999">
      <c r="A72" s="28" t="s">
        <v>84</v>
      </c>
      <c r="B72" s="176" t="s">
        <v>85</v>
      </c>
      <c r="C72" s="426"/>
      <c r="D72" s="427"/>
      <c r="E72" s="428"/>
      <c r="F72" s="625"/>
      <c r="G72" s="752"/>
      <c r="H72" s="698"/>
      <c r="I72" s="752"/>
      <c r="J72" s="698"/>
    </row>
    <row r="73" spans="1:10" ht="18">
      <c r="A73" s="28"/>
      <c r="B73" s="176"/>
      <c r="C73" s="426"/>
      <c r="D73" s="426"/>
      <c r="E73" s="426"/>
      <c r="F73" s="628"/>
      <c r="G73" s="761"/>
      <c r="H73" s="707"/>
      <c r="I73" s="761"/>
      <c r="J73" s="707"/>
    </row>
    <row r="74" spans="1:10" ht="17.399999999999999">
      <c r="A74" s="28" t="s">
        <v>94</v>
      </c>
      <c r="B74" s="176" t="s">
        <v>95</v>
      </c>
      <c r="C74" s="426"/>
      <c r="D74" s="427"/>
      <c r="E74" s="428"/>
      <c r="F74" s="625"/>
      <c r="G74" s="752"/>
      <c r="H74" s="698"/>
      <c r="I74" s="752"/>
      <c r="J74" s="698"/>
    </row>
    <row r="75" spans="1:10" ht="18">
      <c r="A75" s="429"/>
      <c r="B75" s="430" t="s">
        <v>398</v>
      </c>
      <c r="C75" s="431">
        <f>SUM(C71:C74)</f>
        <v>0</v>
      </c>
      <c r="D75" s="431">
        <f>SUM(D71:D74)</f>
        <v>0</v>
      </c>
      <c r="E75" s="431">
        <f>SUM(E71:E74)</f>
        <v>0</v>
      </c>
      <c r="F75" s="629">
        <f>SUM(F71:F74)</f>
        <v>5609555</v>
      </c>
      <c r="G75" s="762">
        <f>SUM(G71:G74)</f>
        <v>5848295</v>
      </c>
      <c r="H75" s="706">
        <f>H71</f>
        <v>2250258</v>
      </c>
      <c r="I75" s="762">
        <f>SUM(I71:I74)</f>
        <v>6021948</v>
      </c>
      <c r="J75" s="706">
        <f>J71</f>
        <v>5334700</v>
      </c>
    </row>
    <row r="76" spans="1:10" ht="18">
      <c r="A76" s="432"/>
      <c r="B76" s="433"/>
      <c r="C76" s="371"/>
      <c r="D76" s="371"/>
      <c r="E76" s="371"/>
      <c r="F76" s="630"/>
      <c r="G76" s="435"/>
      <c r="H76" s="698"/>
      <c r="I76" s="435"/>
      <c r="J76" s="698"/>
    </row>
    <row r="77" spans="1:10" ht="18">
      <c r="A77" s="134" t="s">
        <v>134</v>
      </c>
      <c r="B77" s="6" t="s">
        <v>135</v>
      </c>
      <c r="C77" s="403"/>
      <c r="D77" s="404"/>
      <c r="E77" s="403"/>
      <c r="F77" s="623"/>
      <c r="G77" s="752"/>
      <c r="H77" s="698"/>
      <c r="I77" s="752"/>
      <c r="J77" s="698"/>
    </row>
    <row r="78" spans="1:10" ht="18">
      <c r="A78" s="134" t="s">
        <v>136</v>
      </c>
      <c r="B78" s="18" t="s">
        <v>137</v>
      </c>
      <c r="C78" s="403"/>
      <c r="D78" s="404"/>
      <c r="E78" s="403"/>
      <c r="F78" s="623"/>
      <c r="G78" s="752"/>
      <c r="H78" s="698"/>
      <c r="I78" s="752"/>
      <c r="J78" s="698"/>
    </row>
    <row r="79" spans="1:10" ht="18">
      <c r="A79" s="134" t="s">
        <v>138</v>
      </c>
      <c r="B79" s="18" t="s">
        <v>139</v>
      </c>
      <c r="C79" s="403"/>
      <c r="D79" s="404"/>
      <c r="E79" s="403"/>
      <c r="F79" s="623"/>
      <c r="G79" s="752"/>
      <c r="H79" s="698"/>
      <c r="I79" s="752"/>
      <c r="J79" s="698"/>
    </row>
    <row r="80" spans="1:10" ht="18">
      <c r="A80" s="134" t="s">
        <v>140</v>
      </c>
      <c r="B80" s="18" t="s">
        <v>141</v>
      </c>
      <c r="C80" s="403"/>
      <c r="D80" s="404"/>
      <c r="E80" s="403"/>
      <c r="F80" s="623"/>
      <c r="G80" s="752"/>
      <c r="H80" s="698"/>
      <c r="I80" s="752"/>
      <c r="J80" s="698"/>
    </row>
    <row r="81" spans="1:10" ht="18">
      <c r="A81" s="134" t="s">
        <v>142</v>
      </c>
      <c r="B81" s="18" t="s">
        <v>143</v>
      </c>
      <c r="C81" s="403"/>
      <c r="D81" s="404"/>
      <c r="E81" s="403"/>
      <c r="F81" s="623"/>
      <c r="G81" s="752"/>
      <c r="H81" s="698"/>
      <c r="I81" s="752"/>
      <c r="J81" s="698"/>
    </row>
    <row r="82" spans="1:10" ht="18">
      <c r="A82" s="134" t="s">
        <v>144</v>
      </c>
      <c r="B82" s="18" t="s">
        <v>145</v>
      </c>
      <c r="C82" s="403"/>
      <c r="D82" s="404"/>
      <c r="E82" s="403"/>
      <c r="F82" s="623"/>
      <c r="G82" s="752"/>
      <c r="H82" s="698"/>
      <c r="I82" s="752"/>
      <c r="J82" s="698"/>
    </row>
    <row r="83" spans="1:10" ht="17.399999999999999">
      <c r="A83" s="65" t="s">
        <v>9</v>
      </c>
      <c r="B83" s="71" t="s">
        <v>10</v>
      </c>
      <c r="C83" s="406">
        <f>SUM(C77:C82)</f>
        <v>0</v>
      </c>
      <c r="D83" s="407">
        <f>SUM(D77:D82)</f>
        <v>0</v>
      </c>
      <c r="E83" s="406">
        <f>SUM(E77:E82)</f>
        <v>0</v>
      </c>
      <c r="F83" s="621">
        <f>SUM(F77:F82)</f>
        <v>0</v>
      </c>
      <c r="G83" s="755">
        <f>SUM(G77:G82)</f>
        <v>0</v>
      </c>
      <c r="H83" s="701"/>
      <c r="I83" s="755">
        <f>SUM(I77:I82)</f>
        <v>0</v>
      </c>
      <c r="J83" s="701"/>
    </row>
    <row r="84" spans="1:10" ht="15.6">
      <c r="A84" s="143"/>
      <c r="B84" s="18"/>
      <c r="C84" s="403"/>
      <c r="D84" s="404"/>
      <c r="E84" s="403"/>
      <c r="F84" s="451"/>
      <c r="G84" s="752"/>
      <c r="H84" s="698"/>
      <c r="I84" s="752"/>
      <c r="J84" s="698"/>
    </row>
    <row r="85" spans="1:10" ht="15.6">
      <c r="A85" s="143"/>
      <c r="B85" s="18"/>
      <c r="C85" s="403"/>
      <c r="D85" s="403"/>
      <c r="E85" s="403"/>
      <c r="F85" s="451"/>
      <c r="G85" s="752"/>
      <c r="H85" s="698"/>
      <c r="I85" s="752"/>
      <c r="J85" s="698"/>
    </row>
    <row r="86" spans="1:10" ht="15.6">
      <c r="A86" s="65" t="s">
        <v>13</v>
      </c>
      <c r="B86" s="71" t="s">
        <v>148</v>
      </c>
      <c r="C86" s="416">
        <f>SUM(C84:C85)</f>
        <v>0</v>
      </c>
      <c r="D86" s="415">
        <f>SUM(D84:D85)</f>
        <v>0</v>
      </c>
      <c r="E86" s="416">
        <f>SUM(E84:E85)</f>
        <v>0</v>
      </c>
      <c r="F86" s="415">
        <f>SUM(F84:F85)</f>
        <v>0</v>
      </c>
      <c r="G86" s="763">
        <f>SUM(G84:G85)</f>
        <v>0</v>
      </c>
      <c r="H86" s="708"/>
      <c r="I86" s="763">
        <f>SUM(I84:I85)</f>
        <v>0</v>
      </c>
      <c r="J86" s="708"/>
    </row>
    <row r="87" spans="1:10" ht="17.399999999999999">
      <c r="A87" s="40" t="s">
        <v>17</v>
      </c>
      <c r="B87" s="144" t="s">
        <v>149</v>
      </c>
      <c r="C87" s="409">
        <f>SUM(C86,C83)</f>
        <v>0</v>
      </c>
      <c r="D87" s="409">
        <f>SUM(D86,D83)</f>
        <v>0</v>
      </c>
      <c r="E87" s="409">
        <f>SUM(E86,E83)</f>
        <v>0</v>
      </c>
      <c r="F87" s="422">
        <f>SUM(F83,F86)</f>
        <v>0</v>
      </c>
      <c r="G87" s="757">
        <f>SUM(G83,G86)</f>
        <v>0</v>
      </c>
      <c r="H87" s="703"/>
      <c r="I87" s="757">
        <f>SUM(I83,I86)</f>
        <v>0</v>
      </c>
      <c r="J87" s="703"/>
    </row>
    <row r="88" spans="1:10" ht="15.6">
      <c r="A88" s="65" t="s">
        <v>21</v>
      </c>
      <c r="B88" s="71" t="s">
        <v>151</v>
      </c>
      <c r="C88" s="415"/>
      <c r="D88" s="415"/>
      <c r="E88" s="415"/>
      <c r="F88" s="415"/>
      <c r="G88" s="755"/>
      <c r="H88" s="701"/>
      <c r="I88" s="755"/>
      <c r="J88" s="701"/>
    </row>
    <row r="89" spans="1:10" ht="18">
      <c r="A89" s="143"/>
      <c r="B89" s="18"/>
      <c r="C89" s="403"/>
      <c r="D89" s="404"/>
      <c r="E89" s="403"/>
      <c r="F89" s="623"/>
      <c r="G89" s="752"/>
      <c r="H89" s="698"/>
      <c r="I89" s="752"/>
      <c r="J89" s="698"/>
    </row>
    <row r="90" spans="1:10" ht="15.6">
      <c r="A90" s="143"/>
      <c r="B90" s="18"/>
      <c r="C90" s="403"/>
      <c r="D90" s="403"/>
      <c r="E90" s="403"/>
      <c r="F90" s="451"/>
      <c r="G90" s="752"/>
      <c r="H90" s="698"/>
      <c r="I90" s="752"/>
      <c r="J90" s="698"/>
    </row>
    <row r="91" spans="1:10" ht="15.6">
      <c r="A91" s="65" t="s">
        <v>25</v>
      </c>
      <c r="B91" s="71" t="s">
        <v>153</v>
      </c>
      <c r="C91" s="416">
        <f>SUM(C89:C90)</f>
        <v>0</v>
      </c>
      <c r="D91" s="415">
        <f>SUM(D89:D90)</f>
        <v>0</v>
      </c>
      <c r="E91" s="415">
        <f>SUM(E89:E90)</f>
        <v>0</v>
      </c>
      <c r="F91" s="415">
        <f>SUM(F89:F90)</f>
        <v>0</v>
      </c>
      <c r="G91" s="763">
        <f>SUM(G89:G90)</f>
        <v>0</v>
      </c>
      <c r="H91" s="708"/>
      <c r="I91" s="763">
        <f>SUM(I89:I90)</f>
        <v>0</v>
      </c>
      <c r="J91" s="708"/>
    </row>
    <row r="92" spans="1:10" ht="17.399999999999999">
      <c r="A92" s="40" t="s">
        <v>29</v>
      </c>
      <c r="B92" s="144" t="s">
        <v>154</v>
      </c>
      <c r="C92" s="409">
        <f>SUM(C88,C91)</f>
        <v>0</v>
      </c>
      <c r="D92" s="410">
        <f>SUM(D88,D91)</f>
        <v>0</v>
      </c>
      <c r="E92" s="409">
        <f>SUM(E88,E91)</f>
        <v>0</v>
      </c>
      <c r="F92" s="422">
        <f>SUM(F88,F91)</f>
        <v>0</v>
      </c>
      <c r="G92" s="756">
        <f>SUM(G88,G91)</f>
        <v>0</v>
      </c>
      <c r="H92" s="702"/>
      <c r="I92" s="756">
        <f>SUM(I88,I91)</f>
        <v>0</v>
      </c>
      <c r="J92" s="702"/>
    </row>
    <row r="93" spans="1:10" ht="15.6">
      <c r="A93" s="143" t="s">
        <v>33</v>
      </c>
      <c r="B93" s="744" t="s">
        <v>404</v>
      </c>
      <c r="C93" s="403"/>
      <c r="D93" s="403"/>
      <c r="E93" s="403"/>
      <c r="F93" s="451"/>
      <c r="G93" s="752"/>
      <c r="H93" s="698"/>
      <c r="I93" s="752"/>
      <c r="J93" s="698"/>
    </row>
    <row r="94" spans="1:10" ht="18">
      <c r="A94" s="143" t="s">
        <v>37</v>
      </c>
      <c r="B94" s="152" t="s">
        <v>405</v>
      </c>
      <c r="C94" s="403"/>
      <c r="D94" s="404"/>
      <c r="E94" s="403"/>
      <c r="F94" s="623"/>
      <c r="G94" s="752"/>
      <c r="H94" s="698"/>
      <c r="I94" s="752"/>
      <c r="J94" s="698"/>
    </row>
    <row r="95" spans="1:10" ht="18">
      <c r="A95" s="143" t="s">
        <v>41</v>
      </c>
      <c r="B95" s="26" t="s">
        <v>406</v>
      </c>
      <c r="C95" s="403"/>
      <c r="D95" s="404"/>
      <c r="E95" s="403"/>
      <c r="F95" s="623"/>
      <c r="G95" s="752"/>
      <c r="H95" s="698"/>
      <c r="I95" s="752"/>
      <c r="J95" s="698"/>
    </row>
    <row r="96" spans="1:10" ht="18">
      <c r="A96" s="143" t="s">
        <v>45</v>
      </c>
      <c r="B96" s="26" t="s">
        <v>46</v>
      </c>
      <c r="C96" s="403"/>
      <c r="D96" s="404"/>
      <c r="E96" s="403"/>
      <c r="F96" s="623"/>
      <c r="G96" s="752"/>
      <c r="H96" s="698"/>
      <c r="I96" s="752"/>
      <c r="J96" s="698"/>
    </row>
    <row r="97" spans="1:10" ht="18">
      <c r="A97" s="143" t="s">
        <v>49</v>
      </c>
      <c r="B97" s="26" t="s">
        <v>605</v>
      </c>
      <c r="C97" s="403"/>
      <c r="D97" s="404"/>
      <c r="E97" s="403"/>
      <c r="F97" s="623"/>
      <c r="G97" s="752"/>
      <c r="H97" s="698"/>
      <c r="I97" s="752"/>
      <c r="J97" s="698"/>
    </row>
    <row r="98" spans="1:10" ht="18">
      <c r="A98" s="143"/>
      <c r="B98" s="153" t="s">
        <v>53</v>
      </c>
      <c r="C98" s="403"/>
      <c r="D98" s="404"/>
      <c r="E98" s="403"/>
      <c r="F98" s="623"/>
      <c r="G98" s="752"/>
      <c r="H98" s="698"/>
      <c r="I98" s="752"/>
      <c r="J98" s="698"/>
    </row>
    <row r="99" spans="1:10" ht="17.399999999999999">
      <c r="A99" s="40" t="s">
        <v>56</v>
      </c>
      <c r="B99" s="144" t="s">
        <v>159</v>
      </c>
      <c r="C99" s="410">
        <f>SUM(C94:C98)</f>
        <v>0</v>
      </c>
      <c r="D99" s="409">
        <f>SUM(D94:D98)</f>
        <v>0</v>
      </c>
      <c r="E99" s="410">
        <f>SUM(E94:E98)</f>
        <v>0</v>
      </c>
      <c r="F99" s="422">
        <f>SUM(F94:F98)</f>
        <v>0</v>
      </c>
      <c r="G99" s="757">
        <f>SUM(G94:G98)</f>
        <v>0</v>
      </c>
      <c r="H99" s="703"/>
      <c r="I99" s="757">
        <f>SUM(I94:I98)</f>
        <v>0</v>
      </c>
      <c r="J99" s="703"/>
    </row>
    <row r="100" spans="1:10" ht="18">
      <c r="A100" s="143" t="s">
        <v>160</v>
      </c>
      <c r="B100" s="153" t="s">
        <v>426</v>
      </c>
      <c r="C100" s="403"/>
      <c r="D100" s="404"/>
      <c r="E100" s="403"/>
      <c r="F100" s="631"/>
      <c r="G100" s="752"/>
      <c r="H100" s="698"/>
      <c r="I100" s="752"/>
      <c r="J100" s="698"/>
    </row>
    <row r="101" spans="1:10" ht="18">
      <c r="A101" s="143" t="s">
        <v>161</v>
      </c>
      <c r="B101" s="153" t="s">
        <v>427</v>
      </c>
      <c r="C101" s="403"/>
      <c r="D101" s="404"/>
      <c r="E101" s="403"/>
      <c r="F101" s="631"/>
      <c r="G101" s="752"/>
      <c r="H101" s="698"/>
      <c r="I101" s="752"/>
      <c r="J101" s="698"/>
    </row>
    <row r="102" spans="1:10" ht="18">
      <c r="A102" s="143" t="s">
        <v>163</v>
      </c>
      <c r="B102" s="153" t="s">
        <v>428</v>
      </c>
      <c r="C102" s="403"/>
      <c r="D102" s="404"/>
      <c r="E102" s="403"/>
      <c r="F102" s="631"/>
      <c r="G102" s="752"/>
      <c r="H102" s="698"/>
      <c r="I102" s="752"/>
      <c r="J102" s="698"/>
    </row>
    <row r="103" spans="1:10" ht="18">
      <c r="A103" s="143"/>
      <c r="B103" s="153" t="s">
        <v>429</v>
      </c>
      <c r="C103" s="403"/>
      <c r="D103" s="404"/>
      <c r="E103" s="403"/>
      <c r="F103" s="631"/>
      <c r="G103" s="752"/>
      <c r="H103" s="698"/>
      <c r="I103" s="752"/>
      <c r="J103" s="698"/>
    </row>
    <row r="104" spans="1:10" ht="18">
      <c r="A104" s="143" t="s">
        <v>167</v>
      </c>
      <c r="B104" s="153" t="s">
        <v>430</v>
      </c>
      <c r="C104" s="403"/>
      <c r="D104" s="404"/>
      <c r="E104" s="403"/>
      <c r="F104" s="631"/>
      <c r="G104" s="752"/>
      <c r="H104" s="698"/>
      <c r="I104" s="752"/>
      <c r="J104" s="698"/>
    </row>
    <row r="105" spans="1:10" ht="18">
      <c r="A105" s="143" t="s">
        <v>167</v>
      </c>
      <c r="B105" s="153" t="s">
        <v>431</v>
      </c>
      <c r="C105" s="403"/>
      <c r="D105" s="404"/>
      <c r="E105" s="403"/>
      <c r="F105" s="631"/>
      <c r="G105" s="752"/>
      <c r="H105" s="698"/>
      <c r="I105" s="752"/>
      <c r="J105" s="698"/>
    </row>
    <row r="106" spans="1:10" ht="18">
      <c r="A106" s="143" t="s">
        <v>169</v>
      </c>
      <c r="B106" s="153" t="s">
        <v>170</v>
      </c>
      <c r="C106" s="403"/>
      <c r="D106" s="404"/>
      <c r="E106" s="403"/>
      <c r="F106" s="631"/>
      <c r="G106" s="752"/>
      <c r="H106" s="698"/>
      <c r="I106" s="752"/>
      <c r="J106" s="698"/>
    </row>
    <row r="107" spans="1:10" ht="18">
      <c r="A107" s="143" t="s">
        <v>656</v>
      </c>
      <c r="B107" s="153" t="s">
        <v>176</v>
      </c>
      <c r="C107" s="403"/>
      <c r="D107" s="404"/>
      <c r="E107" s="403"/>
      <c r="F107" s="631"/>
      <c r="G107" s="752"/>
      <c r="H107" s="698"/>
      <c r="I107" s="752">
        <v>2132</v>
      </c>
      <c r="J107" s="698">
        <v>3202</v>
      </c>
    </row>
    <row r="108" spans="1:10" ht="18">
      <c r="A108" s="143" t="s">
        <v>173</v>
      </c>
      <c r="B108" s="153" t="s">
        <v>609</v>
      </c>
      <c r="C108" s="403"/>
      <c r="D108" s="404"/>
      <c r="E108" s="403"/>
      <c r="F108" s="631"/>
      <c r="G108" s="752">
        <v>66060</v>
      </c>
      <c r="H108" s="698">
        <v>29346</v>
      </c>
      <c r="I108" s="752">
        <v>65500</v>
      </c>
      <c r="J108" s="698">
        <v>35000</v>
      </c>
    </row>
    <row r="109" spans="1:10" ht="17.399999999999999">
      <c r="A109" s="40" t="s">
        <v>60</v>
      </c>
      <c r="B109" s="144" t="s">
        <v>177</v>
      </c>
      <c r="C109" s="410">
        <f>SUM(C100:C108)</f>
        <v>0</v>
      </c>
      <c r="D109" s="409">
        <f>SUM(D100:D108)</f>
        <v>0</v>
      </c>
      <c r="E109" s="410">
        <f>SUM(E100:E108)</f>
        <v>0</v>
      </c>
      <c r="F109" s="422">
        <f>SUM(F100:F108)</f>
        <v>0</v>
      </c>
      <c r="G109" s="757">
        <f>G108</f>
        <v>66060</v>
      </c>
      <c r="H109" s="703">
        <f>H108</f>
        <v>29346</v>
      </c>
      <c r="I109" s="757">
        <f>SUM(I100:I108)</f>
        <v>67632</v>
      </c>
      <c r="J109" s="703">
        <f>SUM(J100:J108)</f>
        <v>38202</v>
      </c>
    </row>
    <row r="110" spans="1:10" ht="15.6">
      <c r="A110" s="143" t="s">
        <v>178</v>
      </c>
      <c r="B110" s="18" t="s">
        <v>179</v>
      </c>
      <c r="C110" s="404"/>
      <c r="D110" s="404"/>
      <c r="E110" s="403"/>
      <c r="F110" s="451"/>
      <c r="G110" s="752"/>
      <c r="H110" s="698"/>
      <c r="I110" s="752"/>
      <c r="J110" s="698"/>
    </row>
    <row r="111" spans="1:10" ht="15.6">
      <c r="A111" s="143" t="s">
        <v>180</v>
      </c>
      <c r="B111" s="18" t="s">
        <v>181</v>
      </c>
      <c r="C111" s="404"/>
      <c r="D111" s="404"/>
      <c r="E111" s="403"/>
      <c r="F111" s="451"/>
      <c r="G111" s="752"/>
      <c r="H111" s="698"/>
      <c r="I111" s="752"/>
      <c r="J111" s="698"/>
    </row>
    <row r="112" spans="1:10" ht="17.399999999999999">
      <c r="A112" s="40" t="s">
        <v>182</v>
      </c>
      <c r="B112" s="144" t="s">
        <v>183</v>
      </c>
      <c r="C112" s="410">
        <f>SUM(C110:C111)</f>
        <v>0</v>
      </c>
      <c r="D112" s="409">
        <f>SUM(D110:D111)</f>
        <v>0</v>
      </c>
      <c r="E112" s="410">
        <f>SUM(E110:E111)</f>
        <v>0</v>
      </c>
      <c r="F112" s="422"/>
      <c r="G112" s="757"/>
      <c r="H112" s="703"/>
      <c r="I112" s="757"/>
      <c r="J112" s="703"/>
    </row>
    <row r="113" spans="1:10" ht="18">
      <c r="A113" s="143" t="s">
        <v>68</v>
      </c>
      <c r="B113" s="18" t="s">
        <v>184</v>
      </c>
      <c r="C113" s="403"/>
      <c r="D113" s="404"/>
      <c r="E113" s="403"/>
      <c r="F113" s="623"/>
      <c r="G113" s="752"/>
      <c r="H113" s="698"/>
      <c r="I113" s="752"/>
      <c r="J113" s="698"/>
    </row>
    <row r="114" spans="1:10" ht="15.6">
      <c r="A114" s="143" t="s">
        <v>70</v>
      </c>
      <c r="B114" s="18" t="s">
        <v>185</v>
      </c>
      <c r="C114" s="403"/>
      <c r="D114" s="404"/>
      <c r="E114" s="403"/>
      <c r="F114" s="451"/>
      <c r="G114" s="752"/>
      <c r="H114" s="698"/>
      <c r="I114" s="752"/>
      <c r="J114" s="698"/>
    </row>
    <row r="115" spans="1:10" ht="17.399999999999999">
      <c r="A115" s="40" t="s">
        <v>72</v>
      </c>
      <c r="B115" s="144" t="s">
        <v>186</v>
      </c>
      <c r="C115" s="410">
        <f>SUM(C113:C114)</f>
        <v>0</v>
      </c>
      <c r="D115" s="409">
        <f>SUM(D113:D114)</f>
        <v>0</v>
      </c>
      <c r="E115" s="410">
        <f>SUM(E113:E114)</f>
        <v>0</v>
      </c>
      <c r="F115" s="422"/>
      <c r="G115" s="757"/>
      <c r="H115" s="703"/>
      <c r="I115" s="757"/>
      <c r="J115" s="703"/>
    </row>
    <row r="116" spans="1:10" ht="15.6">
      <c r="A116" s="143" t="s">
        <v>74</v>
      </c>
      <c r="B116" s="18" t="s">
        <v>75</v>
      </c>
      <c r="C116" s="403"/>
      <c r="D116" s="404"/>
      <c r="E116" s="403"/>
      <c r="F116" s="451"/>
      <c r="G116" s="752"/>
      <c r="H116" s="698"/>
      <c r="I116" s="752"/>
      <c r="J116" s="698"/>
    </row>
    <row r="117" spans="1:10" ht="15.6">
      <c r="A117" s="143" t="s">
        <v>76</v>
      </c>
      <c r="B117" s="18" t="s">
        <v>187</v>
      </c>
      <c r="C117" s="403"/>
      <c r="D117" s="404"/>
      <c r="E117" s="403"/>
      <c r="F117" s="451"/>
      <c r="G117" s="752"/>
      <c r="H117" s="698"/>
      <c r="I117" s="752"/>
      <c r="J117" s="698"/>
    </row>
    <row r="118" spans="1:10" ht="17.399999999999999">
      <c r="A118" s="40" t="s">
        <v>78</v>
      </c>
      <c r="B118" s="144" t="s">
        <v>188</v>
      </c>
      <c r="C118" s="410">
        <f>SUM(C116:C117)</f>
        <v>0</v>
      </c>
      <c r="D118" s="409">
        <f>SUM(D116:D117)</f>
        <v>0</v>
      </c>
      <c r="E118" s="410">
        <f>SUM(E116:E117)</f>
        <v>0</v>
      </c>
      <c r="F118" s="422"/>
      <c r="G118" s="757"/>
      <c r="H118" s="703"/>
      <c r="I118" s="757"/>
      <c r="J118" s="703"/>
    </row>
    <row r="119" spans="1:10" ht="17.399999999999999">
      <c r="A119" s="156"/>
      <c r="B119" s="157" t="s">
        <v>189</v>
      </c>
      <c r="C119" s="425">
        <f>SUM(C87,C92,C99,C109,C112,C115,C118)</f>
        <v>0</v>
      </c>
      <c r="D119" s="436">
        <f>SUM(D87,D92,D99,D109,D112,D115,D118)</f>
        <v>0</v>
      </c>
      <c r="E119" s="425">
        <f>SUM(E87,E92,E99,E109,E112,E115,E118)</f>
        <v>0</v>
      </c>
      <c r="F119" s="627">
        <v>0</v>
      </c>
      <c r="G119" s="764">
        <f>G109</f>
        <v>66060</v>
      </c>
      <c r="H119" s="709">
        <f>H109</f>
        <v>29346</v>
      </c>
      <c r="I119" s="764">
        <f>I109</f>
        <v>67632</v>
      </c>
      <c r="J119" s="709">
        <f>J109</f>
        <v>38202</v>
      </c>
    </row>
    <row r="120" spans="1:10" ht="17.399999999999999">
      <c r="A120" s="28" t="s">
        <v>82</v>
      </c>
      <c r="B120" s="25" t="s">
        <v>83</v>
      </c>
      <c r="C120" s="426"/>
      <c r="D120" s="427"/>
      <c r="E120" s="428"/>
      <c r="F120" s="625"/>
      <c r="G120" s="752"/>
      <c r="H120" s="698"/>
      <c r="I120" s="752"/>
      <c r="J120" s="698"/>
    </row>
    <row r="121" spans="1:10" ht="17.399999999999999">
      <c r="A121" s="28" t="s">
        <v>86</v>
      </c>
      <c r="B121" s="25" t="s">
        <v>87</v>
      </c>
      <c r="C121" s="437"/>
      <c r="D121" s="438"/>
      <c r="E121" s="437"/>
      <c r="F121" s="625">
        <v>35348</v>
      </c>
      <c r="G121" s="752">
        <v>35348</v>
      </c>
      <c r="H121" s="698">
        <v>35348</v>
      </c>
      <c r="I121" s="752">
        <v>35348</v>
      </c>
      <c r="J121" s="698">
        <v>35348</v>
      </c>
    </row>
    <row r="122" spans="1:10" ht="17.399999999999999">
      <c r="A122" s="28" t="s">
        <v>89</v>
      </c>
      <c r="B122" s="25" t="s">
        <v>90</v>
      </c>
      <c r="C122" s="437"/>
      <c r="D122" s="438"/>
      <c r="E122" s="437"/>
      <c r="F122" s="625">
        <v>5574207</v>
      </c>
      <c r="G122" s="752">
        <v>5746887</v>
      </c>
      <c r="H122" s="698">
        <v>2222670</v>
      </c>
      <c r="I122" s="752">
        <v>5918968</v>
      </c>
      <c r="J122" s="698">
        <v>5362086</v>
      </c>
    </row>
    <row r="123" spans="1:10" ht="17.399999999999999">
      <c r="A123" s="28" t="s">
        <v>92</v>
      </c>
      <c r="B123" s="25" t="s">
        <v>93</v>
      </c>
      <c r="C123" s="426"/>
      <c r="D123" s="427"/>
      <c r="E123" s="428"/>
      <c r="F123" s="625"/>
      <c r="G123" s="752"/>
      <c r="H123" s="698"/>
      <c r="I123" s="752"/>
      <c r="J123" s="698"/>
    </row>
    <row r="124" spans="1:10" ht="18">
      <c r="A124" s="160"/>
      <c r="B124" s="157" t="s">
        <v>190</v>
      </c>
      <c r="C124" s="425">
        <f>SUM(C119:C123)</f>
        <v>0</v>
      </c>
      <c r="D124" s="425">
        <f>SUM(D119:D123)</f>
        <v>0</v>
      </c>
      <c r="E124" s="425">
        <f>SUM(E119:E123)</f>
        <v>0</v>
      </c>
      <c r="F124" s="627">
        <f>SUM(F120:F123:F109)</f>
        <v>5609555</v>
      </c>
      <c r="G124" s="760">
        <f>G119+G121+G122</f>
        <v>5848295</v>
      </c>
      <c r="H124" s="706">
        <f>H119+H121+H122</f>
        <v>2287364</v>
      </c>
      <c r="I124" s="760">
        <f>I119+I121+I122</f>
        <v>6021948</v>
      </c>
      <c r="J124" s="706">
        <f>J119+J121+J122</f>
        <v>5435636</v>
      </c>
    </row>
    <row r="125" spans="1:10" ht="15">
      <c r="C125" s="439"/>
      <c r="D125" s="439"/>
      <c r="E125" s="439"/>
      <c r="G125" s="186"/>
      <c r="H125" s="710"/>
      <c r="I125" s="186"/>
      <c r="J125" s="710"/>
    </row>
    <row r="126" spans="1:10" ht="17.399999999999999">
      <c r="A126" s="441"/>
      <c r="B126" s="442" t="s">
        <v>412</v>
      </c>
      <c r="C126" s="443"/>
      <c r="D126" s="444"/>
      <c r="E126" s="443"/>
      <c r="F126" s="664">
        <v>1</v>
      </c>
      <c r="G126" s="765">
        <v>1</v>
      </c>
      <c r="H126" s="711"/>
      <c r="I126" s="765">
        <v>1</v>
      </c>
      <c r="J126" s="711"/>
    </row>
  </sheetData>
  <mergeCells count="8">
    <mergeCell ref="I1:I4"/>
    <mergeCell ref="J1:J4"/>
    <mergeCell ref="H1:H4"/>
    <mergeCell ref="A1:A4"/>
    <mergeCell ref="C1:E2"/>
    <mergeCell ref="C3:D3"/>
    <mergeCell ref="E3:E4"/>
    <mergeCell ref="G1:G4"/>
  </mergeCells>
  <pageMargins left="0.70866141732283472" right="0.70866141732283472" top="0.74803149606299213" bottom="0.74803149606299213" header="0.31496062992125984" footer="0.31496062992125984"/>
  <pageSetup paperSize="9" scale="44" orientation="portrait" verticalDpi="0" r:id="rId1"/>
  <headerFooter>
    <oddHeader>&amp;R18.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R29"/>
  <sheetViews>
    <sheetView view="pageBreakPreview" zoomScale="60" zoomScaleNormal="100" workbookViewId="0">
      <selection activeCell="R26" sqref="R26"/>
    </sheetView>
  </sheetViews>
  <sheetFormatPr defaultColWidth="8.5546875" defaultRowHeight="13.2"/>
  <cols>
    <col min="1" max="1" width="5.109375" customWidth="1"/>
    <col min="2" max="2" width="51" customWidth="1"/>
    <col min="3" max="5" width="0" hidden="1" customWidth="1"/>
    <col min="6" max="6" width="17.88671875" customWidth="1"/>
    <col min="7" max="7" width="0" hidden="1" customWidth="1"/>
    <col min="8" max="9" width="17.88671875" customWidth="1"/>
    <col min="11" max="11" width="43" customWidth="1"/>
    <col min="12" max="14" width="0" hidden="1" customWidth="1"/>
    <col min="15" max="15" width="18" bestFit="1" customWidth="1"/>
    <col min="16" max="16" width="0" hidden="1" customWidth="1"/>
    <col min="17" max="18" width="17.88671875" style="736" customWidth="1"/>
  </cols>
  <sheetData>
    <row r="1" spans="1:18" ht="20.100000000000001" customHeight="1" thickBot="1">
      <c r="A1" s="877"/>
      <c r="B1" s="878" t="s">
        <v>98</v>
      </c>
      <c r="C1" s="879" t="s">
        <v>1</v>
      </c>
      <c r="D1" s="879"/>
      <c r="E1" s="879"/>
      <c r="F1" s="56"/>
      <c r="G1" s="57" t="s">
        <v>99</v>
      </c>
      <c r="H1" s="57"/>
      <c r="I1" s="57"/>
      <c r="J1" s="880"/>
      <c r="K1" s="881" t="s">
        <v>100</v>
      </c>
      <c r="L1" s="879" t="s">
        <v>1</v>
      </c>
      <c r="M1" s="879"/>
      <c r="N1" s="879"/>
      <c r="O1" s="56"/>
      <c r="P1" s="717" t="s">
        <v>99</v>
      </c>
      <c r="Q1" s="729"/>
      <c r="R1" s="729"/>
    </row>
    <row r="2" spans="1:18" ht="15" customHeight="1" thickBot="1">
      <c r="A2" s="877"/>
      <c r="B2" s="878"/>
      <c r="C2" s="879" t="s">
        <v>101</v>
      </c>
      <c r="D2" s="879"/>
      <c r="E2" s="879" t="s">
        <v>102</v>
      </c>
      <c r="F2" s="58" t="s">
        <v>592</v>
      </c>
      <c r="G2" s="57" t="s">
        <v>103</v>
      </c>
      <c r="H2" s="875" t="s">
        <v>639</v>
      </c>
      <c r="I2" s="781" t="s">
        <v>651</v>
      </c>
      <c r="J2" s="880"/>
      <c r="K2" s="881"/>
      <c r="L2" s="879" t="s">
        <v>101</v>
      </c>
      <c r="M2" s="879"/>
      <c r="N2" s="879" t="s">
        <v>102</v>
      </c>
      <c r="O2" s="58" t="s">
        <v>592</v>
      </c>
      <c r="P2" s="718" t="s">
        <v>104</v>
      </c>
      <c r="Q2" s="875" t="s">
        <v>639</v>
      </c>
      <c r="R2" s="875" t="s">
        <v>653</v>
      </c>
    </row>
    <row r="3" spans="1:18" ht="15" customHeight="1">
      <c r="A3" s="877"/>
      <c r="B3" s="878"/>
      <c r="C3" s="55" t="s">
        <v>105</v>
      </c>
      <c r="D3" s="55" t="s">
        <v>106</v>
      </c>
      <c r="E3" s="879"/>
      <c r="F3" s="59" t="s">
        <v>107</v>
      </c>
      <c r="G3" s="57" t="s">
        <v>108</v>
      </c>
      <c r="H3" s="876"/>
      <c r="I3" s="782" t="s">
        <v>652</v>
      </c>
      <c r="J3" s="880"/>
      <c r="K3" s="881"/>
      <c r="L3" s="55" t="s">
        <v>105</v>
      </c>
      <c r="M3" s="55" t="s">
        <v>106</v>
      </c>
      <c r="N3" s="879"/>
      <c r="O3" s="59" t="s">
        <v>107</v>
      </c>
      <c r="P3" s="719" t="s">
        <v>108</v>
      </c>
      <c r="Q3" s="876"/>
      <c r="R3" s="876"/>
    </row>
    <row r="4" spans="1:18" ht="20.100000000000001" customHeight="1">
      <c r="A4" s="60" t="s">
        <v>9</v>
      </c>
      <c r="B4" s="18" t="s">
        <v>10</v>
      </c>
      <c r="C4" s="61">
        <f>SUM('Ktvetési mérleg'!C4)</f>
        <v>0</v>
      </c>
      <c r="D4" s="61">
        <f>SUM('Ktvetési mérleg'!D4)</f>
        <v>0</v>
      </c>
      <c r="E4" s="61">
        <f>SUM('Ktvetési mérleg'!E4)</f>
        <v>0</v>
      </c>
      <c r="F4" s="62">
        <f>'Bevétel össz.'!F10</f>
        <v>209740192</v>
      </c>
      <c r="G4" s="63"/>
      <c r="H4" s="63">
        <f>'Bevétel össz.'!Q10</f>
        <v>211660200</v>
      </c>
      <c r="I4" s="63">
        <f>'Bevétel össz.'!AA10</f>
        <v>222721762</v>
      </c>
      <c r="J4" s="64" t="s">
        <v>11</v>
      </c>
      <c r="K4" s="65" t="s">
        <v>12</v>
      </c>
      <c r="L4" s="66">
        <f>SUM('Ktvetési mérleg'!K4)</f>
        <v>0</v>
      </c>
      <c r="M4" s="66">
        <f>SUM('Ktvetési mérleg'!L4)</f>
        <v>0</v>
      </c>
      <c r="N4" s="66">
        <f>SUM('Ktvetési mérleg'!M4)</f>
        <v>0</v>
      </c>
      <c r="O4" s="62">
        <f>'Kiadás ktgvszervenként'!X6</f>
        <v>250161134</v>
      </c>
      <c r="P4" s="720"/>
      <c r="Q4" s="730">
        <f>'Kiadás ktgvszervenként'!AQ6</f>
        <v>255192940</v>
      </c>
      <c r="R4" s="730">
        <f>'Kiadás ktgvszervenként'!AV6</f>
        <v>270263612</v>
      </c>
    </row>
    <row r="5" spans="1:18" ht="20.100000000000001" customHeight="1">
      <c r="A5" s="60" t="s">
        <v>13</v>
      </c>
      <c r="B5" s="18" t="s">
        <v>14</v>
      </c>
      <c r="C5" s="61">
        <f>SUM('Ktvetési mérleg'!C5)</f>
        <v>0</v>
      </c>
      <c r="D5" s="61">
        <f>SUM('Ktvetési mérleg'!D5)</f>
        <v>0</v>
      </c>
      <c r="E5" s="61">
        <f>SUM('Ktvetési mérleg'!E5)</f>
        <v>0</v>
      </c>
      <c r="F5" s="67">
        <f>'Bevétel össz.'!F15</f>
        <v>44775242</v>
      </c>
      <c r="G5" s="68"/>
      <c r="H5" s="68">
        <f>'Bevétel össz.'!Q15</f>
        <v>47507100</v>
      </c>
      <c r="I5" s="68">
        <f>'Bevétel össz.'!AA15</f>
        <v>51138397</v>
      </c>
      <c r="J5" s="64" t="s">
        <v>15</v>
      </c>
      <c r="K5" s="65" t="s">
        <v>16</v>
      </c>
      <c r="L5" s="66" t="e">
        <f>SUM('Ktvetési mérleg'!K5)</f>
        <v>#N/A</v>
      </c>
      <c r="M5" s="66" t="e">
        <f>SUM('Ktvetési mérleg'!L5)</f>
        <v>#N/A</v>
      </c>
      <c r="N5" s="66" t="e">
        <f>SUM('Ktvetési mérleg'!M5)</f>
        <v>#N/A</v>
      </c>
      <c r="O5" s="62">
        <f>'Kiadás ktgvszervenként'!X7</f>
        <v>54394701</v>
      </c>
      <c r="P5" s="721"/>
      <c r="Q5" s="730">
        <f>'Kiadás ktgvszervenként'!AQ7</f>
        <v>54902984</v>
      </c>
      <c r="R5" s="730">
        <f>'Kiadás ktgvszervenként'!AV7</f>
        <v>56301390</v>
      </c>
    </row>
    <row r="6" spans="1:18" ht="20.100000000000001" customHeight="1">
      <c r="A6" s="70" t="s">
        <v>17</v>
      </c>
      <c r="B6" s="71" t="s">
        <v>18</v>
      </c>
      <c r="C6" s="69">
        <f>SUM(C4:C5)</f>
        <v>0</v>
      </c>
      <c r="D6" s="69">
        <f>SUM(D4:D5)</f>
        <v>0</v>
      </c>
      <c r="E6" s="69">
        <f>SUM(E4:E5)</f>
        <v>0</v>
      </c>
      <c r="F6" s="72">
        <f>SUM(F4:F5)</f>
        <v>254515434</v>
      </c>
      <c r="G6" s="73"/>
      <c r="H6" s="73">
        <f>H4+H5</f>
        <v>259167300</v>
      </c>
      <c r="I6" s="73">
        <f>I4+I5</f>
        <v>273860159</v>
      </c>
      <c r="J6" s="64" t="s">
        <v>19</v>
      </c>
      <c r="K6" s="65" t="s">
        <v>20</v>
      </c>
      <c r="L6" s="66" t="e">
        <f>SUM('Ktvetési mérleg'!K6)</f>
        <v>#N/A</v>
      </c>
      <c r="M6" s="66" t="e">
        <f>SUM('Ktvetési mérleg'!L6)</f>
        <v>#N/A</v>
      </c>
      <c r="N6" s="66" t="e">
        <f>SUM('Ktvetési mérleg'!M6)</f>
        <v>#N/A</v>
      </c>
      <c r="O6" s="62">
        <f>'Kiadás ktgvszervenként'!X8</f>
        <v>221634108</v>
      </c>
      <c r="P6" s="721"/>
      <c r="Q6" s="730">
        <f>'Kiadás ktgvszervenként'!AQ8</f>
        <v>221865118</v>
      </c>
      <c r="R6" s="730">
        <f>'Kiadás ktgvszervenként'!AV8</f>
        <v>240288538</v>
      </c>
    </row>
    <row r="7" spans="1:18" ht="20.100000000000001" customHeight="1">
      <c r="A7" s="74" t="s">
        <v>56</v>
      </c>
      <c r="B7" s="71" t="s">
        <v>57</v>
      </c>
      <c r="C7" s="69">
        <f>SUM('Ktvetési mérleg'!C16)</f>
        <v>0</v>
      </c>
      <c r="D7" s="69">
        <f>SUM('Ktvetési mérleg'!D16)</f>
        <v>0</v>
      </c>
      <c r="E7" s="69">
        <f>SUM('Ktvetési mérleg'!E16)</f>
        <v>0</v>
      </c>
      <c r="F7" s="72">
        <f>'Bevétel össz.'!F30</f>
        <v>227000000</v>
      </c>
      <c r="G7" s="73"/>
      <c r="H7" s="73">
        <f>'Bevétel össz.'!Q30</f>
        <v>252000000</v>
      </c>
      <c r="I7" s="73">
        <f>'Bevétel össz.'!AA30</f>
        <v>275867288</v>
      </c>
      <c r="J7" s="64" t="s">
        <v>23</v>
      </c>
      <c r="K7" s="65" t="s">
        <v>24</v>
      </c>
      <c r="L7" s="66" t="e">
        <f>SUM('Ktvetési mérleg'!K7)</f>
        <v>#N/A</v>
      </c>
      <c r="M7" s="66" t="e">
        <f>SUM('Ktvetési mérleg'!L7)</f>
        <v>#N/A</v>
      </c>
      <c r="N7" s="66" t="e">
        <f>SUM('Ktvetési mérleg'!M7)</f>
        <v>#N/A</v>
      </c>
      <c r="O7" s="62">
        <f>'Kiadás ktgvszervenként'!X9</f>
        <v>8555000</v>
      </c>
      <c r="P7" s="721"/>
      <c r="Q7" s="730">
        <f>'Kiadás ktgvszervenként'!AQ9</f>
        <v>8055000</v>
      </c>
      <c r="R7" s="730">
        <f>'Kiadás ktgvszervenként'!AV9</f>
        <v>9003000</v>
      </c>
    </row>
    <row r="8" spans="1:18" ht="20.100000000000001" customHeight="1">
      <c r="A8" s="70" t="s">
        <v>60</v>
      </c>
      <c r="B8" s="71" t="s">
        <v>61</v>
      </c>
      <c r="C8" s="69" t="e">
        <f>SUM('Ktvetési mérleg'!C17)</f>
        <v>#N/A</v>
      </c>
      <c r="D8" s="69" t="e">
        <f>SUM('Ktvetési mérleg'!D17)</f>
        <v>#N/A</v>
      </c>
      <c r="E8" s="69" t="e">
        <f>SUM('Ktvetési mérleg'!E17)</f>
        <v>#N/A</v>
      </c>
      <c r="F8" s="72">
        <f>'Bevétel össz.'!F41</f>
        <v>54683650</v>
      </c>
      <c r="G8" s="73"/>
      <c r="H8" s="73">
        <f>'Bevétel össz.'!Q41</f>
        <v>54349310</v>
      </c>
      <c r="I8" s="73">
        <f>'Bevétel össz.'!AA41</f>
        <v>54542326</v>
      </c>
      <c r="J8" s="75" t="s">
        <v>27</v>
      </c>
      <c r="K8" s="18" t="s">
        <v>28</v>
      </c>
      <c r="L8" s="76" t="e">
        <f>SUM('Ktvetési mérleg'!K8)</f>
        <v>#N/A</v>
      </c>
      <c r="M8" s="76" t="e">
        <f>SUM('Ktvetési mérleg'!L8)</f>
        <v>#N/A</v>
      </c>
      <c r="N8" s="76" t="e">
        <f>SUM('Ktvetési mérleg'!M8)</f>
        <v>#N/A</v>
      </c>
      <c r="O8" s="77">
        <f>SUM('Ktvetési mérleg'!N8)</f>
        <v>6200000</v>
      </c>
      <c r="P8" s="721"/>
      <c r="Q8" s="730">
        <f>'Kiadás ktgvszervenként'!AQ10</f>
        <v>6200000</v>
      </c>
      <c r="R8" s="730">
        <f>'Kiadás ktgvszervenként'!AV10</f>
        <v>0</v>
      </c>
    </row>
    <row r="9" spans="1:18" ht="20.100000000000001" customHeight="1">
      <c r="A9" s="78" t="s">
        <v>68</v>
      </c>
      <c r="B9" s="18" t="s">
        <v>69</v>
      </c>
      <c r="C9" s="79">
        <f>SUM('Ktvetési mérleg'!C19)</f>
        <v>0</v>
      </c>
      <c r="D9" s="79">
        <f>SUM('Ktvetési mérleg'!D19)</f>
        <v>0</v>
      </c>
      <c r="E9" s="79">
        <f>SUM('Ktvetési mérleg'!E19)</f>
        <v>0</v>
      </c>
      <c r="F9" s="72">
        <f>SUM('Ktvetési mérleg'!F19)</f>
        <v>0</v>
      </c>
      <c r="G9" s="68"/>
      <c r="H9" s="68"/>
      <c r="I9" s="68"/>
      <c r="J9" s="80" t="s">
        <v>31</v>
      </c>
      <c r="K9" s="18" t="s">
        <v>32</v>
      </c>
      <c r="L9" s="76" t="e">
        <f>SUM('Ktvetési mérleg'!K9)</f>
        <v>#N/A</v>
      </c>
      <c r="M9" s="76" t="e">
        <f>SUM('Ktvetési mérleg'!L9)</f>
        <v>#N/A</v>
      </c>
      <c r="N9" s="76" t="e">
        <f>SUM('Ktvetési mérleg'!M9)</f>
        <v>#N/A</v>
      </c>
      <c r="O9" s="77">
        <f>SUM('Ktvetési mérleg'!N9)</f>
        <v>0</v>
      </c>
      <c r="P9" s="721"/>
      <c r="Q9" s="730"/>
      <c r="R9" s="730"/>
    </row>
    <row r="10" spans="1:18" ht="20.100000000000001" customHeight="1">
      <c r="A10" s="78" t="s">
        <v>70</v>
      </c>
      <c r="B10" s="18" t="s">
        <v>71</v>
      </c>
      <c r="C10" s="79">
        <f>SUM('Ktvetési mérleg'!C20)</f>
        <v>0</v>
      </c>
      <c r="D10" s="79">
        <f>SUM('Ktvetési mérleg'!D20)</f>
        <v>0</v>
      </c>
      <c r="E10" s="79">
        <f>SUM('Ktvetési mérleg'!E20)</f>
        <v>0</v>
      </c>
      <c r="F10" s="72">
        <f>SUM('Ktvetési mérleg'!F20)</f>
        <v>0</v>
      </c>
      <c r="G10" s="68"/>
      <c r="H10" s="68"/>
      <c r="I10" s="68"/>
      <c r="J10" s="80" t="s">
        <v>35</v>
      </c>
      <c r="K10" s="18" t="s">
        <v>36</v>
      </c>
      <c r="L10" s="76" t="e">
        <f>SUM('Ktvetési mérleg'!K10)</f>
        <v>#N/A</v>
      </c>
      <c r="M10" s="76" t="e">
        <f>SUM('Ktvetési mérleg'!L10)</f>
        <v>#N/A</v>
      </c>
      <c r="N10" s="76" t="e">
        <f>SUM('Ktvetési mérleg'!M10)</f>
        <v>#N/A</v>
      </c>
      <c r="O10" s="77">
        <f>SUM('Ktvetési mérleg'!N10)</f>
        <v>22913000</v>
      </c>
      <c r="P10" s="721"/>
      <c r="Q10" s="730">
        <f>'Kiadás ktgvszervenként'!AQ12</f>
        <v>27354800</v>
      </c>
      <c r="R10" s="730">
        <f>'Kiadás ktgvszervenként'!AV12</f>
        <v>34305300</v>
      </c>
    </row>
    <row r="11" spans="1:18" ht="20.100000000000001" customHeight="1">
      <c r="A11" s="81" t="s">
        <v>72</v>
      </c>
      <c r="B11" s="71" t="s">
        <v>73</v>
      </c>
      <c r="C11" s="69">
        <f>SUM(C9:C10)</f>
        <v>0</v>
      </c>
      <c r="D11" s="69">
        <f>SUM(D9:D10)</f>
        <v>0</v>
      </c>
      <c r="E11" s="69">
        <f>SUM(E9:E10)</f>
        <v>0</v>
      </c>
      <c r="F11" s="72">
        <f>SUM(F9:F10)</f>
        <v>0</v>
      </c>
      <c r="G11" s="73"/>
      <c r="H11" s="73"/>
      <c r="I11" s="73"/>
      <c r="J11" s="64" t="s">
        <v>39</v>
      </c>
      <c r="K11" s="65" t="s">
        <v>40</v>
      </c>
      <c r="L11" s="69" t="e">
        <f>SUM(L8:L10)</f>
        <v>#N/A</v>
      </c>
      <c r="M11" s="69" t="e">
        <f>SUM(M8:M10)</f>
        <v>#N/A</v>
      </c>
      <c r="N11" s="69" t="e">
        <f>SUM(N8:N10)</f>
        <v>#N/A</v>
      </c>
      <c r="O11" s="72">
        <f>SUM(O8:O10)</f>
        <v>29113000</v>
      </c>
      <c r="P11" s="721"/>
      <c r="Q11" s="730">
        <f>Q8+Q10</f>
        <v>33554800</v>
      </c>
      <c r="R11" s="730">
        <f>R8+R10</f>
        <v>34305300</v>
      </c>
    </row>
    <row r="12" spans="1:18" ht="20.100000000000001" customHeight="1">
      <c r="A12" s="78"/>
      <c r="B12" s="82" t="s">
        <v>109</v>
      </c>
      <c r="C12" s="83"/>
      <c r="D12" s="83"/>
      <c r="E12" s="83"/>
      <c r="F12" s="72"/>
      <c r="G12" s="84"/>
      <c r="H12" s="84"/>
      <c r="I12" s="84"/>
      <c r="J12" s="28" t="s">
        <v>66</v>
      </c>
      <c r="K12" s="18" t="s">
        <v>67</v>
      </c>
      <c r="L12" s="83" t="e">
        <f>SUM('Ktvetési mérleg'!K18)</f>
        <v>#N/A</v>
      </c>
      <c r="M12" s="83" t="e">
        <f>SUM('Ktvetési mérleg'!L18)</f>
        <v>#N/A</v>
      </c>
      <c r="N12" s="83" t="e">
        <f>SUM('Ktvetési mérleg'!M18)</f>
        <v>#N/A</v>
      </c>
      <c r="O12" s="72">
        <f>'Kiadás ktgvszervenként'!X20</f>
        <v>58591586</v>
      </c>
      <c r="P12" s="721"/>
      <c r="Q12" s="730">
        <f>'Kiadás ktgvszervenként'!AQ20</f>
        <v>12773123</v>
      </c>
      <c r="R12" s="730">
        <f>'Kiadás ktgvszervenként'!AV20</f>
        <v>0</v>
      </c>
    </row>
    <row r="13" spans="1:18" ht="20.100000000000001" customHeight="1">
      <c r="A13" s="78"/>
      <c r="B13" s="85" t="s">
        <v>110</v>
      </c>
      <c r="C13" s="79"/>
      <c r="D13" s="79"/>
      <c r="E13" s="79"/>
      <c r="F13" s="86">
        <f>'Bevétel össz.'!F51+KÖH!F121+Óvoda!F125+Könyvtár!F121</f>
        <v>286661696</v>
      </c>
      <c r="G13" s="68"/>
      <c r="H13" s="68">
        <f>'Bevétel össz.'!Q51</f>
        <v>283487609</v>
      </c>
      <c r="I13" s="68">
        <f>'Bevétel össz.'!AA51</f>
        <v>283487609</v>
      </c>
      <c r="J13" s="79"/>
      <c r="K13" s="87" t="s">
        <v>111</v>
      </c>
      <c r="L13" s="79"/>
      <c r="M13" s="79"/>
      <c r="N13" s="79"/>
      <c r="O13" s="88"/>
      <c r="P13" s="722"/>
      <c r="Q13" s="731"/>
      <c r="R13" s="731"/>
    </row>
    <row r="14" spans="1:18" ht="20.100000000000001" customHeight="1" thickBot="1">
      <c r="A14" s="54"/>
      <c r="B14" s="89" t="s">
        <v>112</v>
      </c>
      <c r="C14" s="69">
        <f>SUM(C12:C13)</f>
        <v>0</v>
      </c>
      <c r="D14" s="69">
        <f>SUM(D12:D13)</f>
        <v>0</v>
      </c>
      <c r="E14" s="69">
        <f>SUM(E12:E13)</f>
        <v>0</v>
      </c>
      <c r="F14" s="72" t="s">
        <v>113</v>
      </c>
      <c r="G14" s="90">
        <f>SUM(G13:G13)</f>
        <v>0</v>
      </c>
      <c r="H14" s="90"/>
      <c r="I14" s="90"/>
      <c r="J14" s="69" t="s">
        <v>114</v>
      </c>
      <c r="K14" s="91" t="s">
        <v>115</v>
      </c>
      <c r="L14" s="69" t="e">
        <f>SUM(L12:L13)</f>
        <v>#N/A</v>
      </c>
      <c r="M14" s="69" t="e">
        <f>SUM(M12:M13)</f>
        <v>#N/A</v>
      </c>
      <c r="N14" s="69" t="e">
        <f>SUM(N12:N13)</f>
        <v>#N/A</v>
      </c>
      <c r="O14" s="69">
        <f>SUM(O12:O13)</f>
        <v>58591586</v>
      </c>
      <c r="P14" s="721"/>
      <c r="Q14" s="730">
        <f>Q12</f>
        <v>12773123</v>
      </c>
      <c r="R14" s="730">
        <f>R12</f>
        <v>0</v>
      </c>
    </row>
    <row r="15" spans="1:18" ht="20.100000000000001" customHeight="1" thickBot="1">
      <c r="A15" s="92"/>
      <c r="B15" s="93" t="s">
        <v>116</v>
      </c>
      <c r="C15" s="94" t="e">
        <f>SUM(C6:C8,C11,C14)</f>
        <v>#N/A</v>
      </c>
      <c r="D15" s="94" t="e">
        <f>SUM(D6:D8,D11,D14)</f>
        <v>#N/A</v>
      </c>
      <c r="E15" s="94" t="e">
        <f>SUM(E6:E8,E11,E14)</f>
        <v>#N/A</v>
      </c>
      <c r="F15" s="95">
        <f>SUM(F6:F14)</f>
        <v>822860780</v>
      </c>
      <c r="G15" s="95">
        <f t="shared" ref="G15" si="0">SUM(G6:G14)</f>
        <v>0</v>
      </c>
      <c r="H15" s="95">
        <f>H6+H7+H8+H13</f>
        <v>849004219</v>
      </c>
      <c r="I15" s="95">
        <f>I6+I7+I8+I13</f>
        <v>887757382</v>
      </c>
      <c r="J15" s="96"/>
      <c r="K15" s="97" t="s">
        <v>117</v>
      </c>
      <c r="L15" s="94" t="e">
        <f>SUM(L4:L7,L11,L12:L13)</f>
        <v>#N/A</v>
      </c>
      <c r="M15" s="98" t="e">
        <f>SUM(M4:M7,M11,M12:M13)</f>
        <v>#N/A</v>
      </c>
      <c r="N15" s="94" t="e">
        <f>SUM(N4:N7,N11,N12:N13)</f>
        <v>#N/A</v>
      </c>
      <c r="O15" s="94">
        <f>SUM(O4:O7,O11,O12:O13)</f>
        <v>622449529</v>
      </c>
      <c r="P15" s="723"/>
      <c r="Q15" s="732">
        <f>Q4+Q5+Q6+Q7+Q11+Q12</f>
        <v>586343965</v>
      </c>
      <c r="R15" s="732">
        <f>R4+R5+R6+R7+R11+R12</f>
        <v>610161840</v>
      </c>
    </row>
    <row r="16" spans="1:18" ht="20.100000000000001" customHeight="1" thickBot="1">
      <c r="A16" s="78"/>
      <c r="B16" s="99" t="s">
        <v>118</v>
      </c>
      <c r="C16" s="100" t="e">
        <f>IF(((L15-C15)&gt;0),L15-C15,"----")</f>
        <v>#N/A</v>
      </c>
      <c r="D16" s="100"/>
      <c r="E16" s="100" t="e">
        <f>IF(((N15-E15)&gt;0),N15-E15,"----")</f>
        <v>#N/A</v>
      </c>
      <c r="F16" s="101">
        <v>0</v>
      </c>
      <c r="G16" s="102"/>
      <c r="H16" s="713"/>
      <c r="I16" s="713"/>
      <c r="J16" s="103"/>
      <c r="K16" s="104" t="s">
        <v>119</v>
      </c>
      <c r="L16" s="105" t="e">
        <f>IF(((C15-L15)&gt;0),C15-L15,"----")</f>
        <v>#N/A</v>
      </c>
      <c r="M16" s="105"/>
      <c r="N16" s="105" t="e">
        <f>IF(((E15-N15)&gt;0),E15-N15,"----")</f>
        <v>#N/A</v>
      </c>
      <c r="O16" s="106"/>
      <c r="P16" s="724"/>
      <c r="Q16" s="733"/>
      <c r="R16" s="733"/>
    </row>
    <row r="17" spans="1:18" ht="20.100000000000001" customHeight="1">
      <c r="A17" s="60" t="s">
        <v>21</v>
      </c>
      <c r="B17" s="18" t="s">
        <v>22</v>
      </c>
      <c r="C17" s="61">
        <f>SUM('Ktvetési mérleg'!C7)</f>
        <v>0</v>
      </c>
      <c r="D17" s="61">
        <f>SUM('Ktvetési mérleg'!D7)</f>
        <v>0</v>
      </c>
      <c r="E17" s="61">
        <f>SUM('Ktvetési mérleg'!E7)</f>
        <v>0</v>
      </c>
      <c r="F17" s="67">
        <f>SUM('Ktvetési mérleg'!F7)</f>
        <v>0</v>
      </c>
      <c r="G17" s="63"/>
      <c r="H17" s="63"/>
      <c r="I17" s="63"/>
      <c r="J17" s="64" t="s">
        <v>43</v>
      </c>
      <c r="K17" s="65" t="s">
        <v>44</v>
      </c>
      <c r="L17" s="66">
        <f>SUM('Ktvetési mérleg'!K12)</f>
        <v>0</v>
      </c>
      <c r="M17" s="66">
        <f>SUM('Ktvetési mérleg'!L12)</f>
        <v>0</v>
      </c>
      <c r="N17" s="66">
        <f>SUM('Ktvetési mérleg'!M12)</f>
        <v>0</v>
      </c>
      <c r="O17" s="62">
        <f>SUM('Ktvetési mérleg'!N12)</f>
        <v>24641000</v>
      </c>
      <c r="P17" s="725">
        <f>SUM(Önkormányzat!G66)</f>
        <v>76931400</v>
      </c>
      <c r="Q17" s="734">
        <f>'Kiadás ktgvszervenként'!AQ14</f>
        <v>76931400</v>
      </c>
      <c r="R17" s="734">
        <f>'Kiadás ktgvszervenként'!AV14</f>
        <v>83694688</v>
      </c>
    </row>
    <row r="18" spans="1:18" ht="20.100000000000001" customHeight="1">
      <c r="A18" s="107" t="s">
        <v>25</v>
      </c>
      <c r="B18" s="18" t="s">
        <v>26</v>
      </c>
      <c r="C18" s="61">
        <f>SUM('Ktvetési mérleg'!C8)</f>
        <v>0</v>
      </c>
      <c r="D18" s="61">
        <f>SUM('Ktvetési mérleg'!D8)</f>
        <v>0</v>
      </c>
      <c r="E18" s="61">
        <f>SUM('Ktvetési mérleg'!E8)</f>
        <v>0</v>
      </c>
      <c r="F18" s="67">
        <f>SUM('Ktvetési mérleg'!F8)</f>
        <v>0</v>
      </c>
      <c r="G18" s="68"/>
      <c r="H18" s="68"/>
      <c r="I18" s="68"/>
      <c r="J18" s="64" t="s">
        <v>47</v>
      </c>
      <c r="K18" s="65" t="s">
        <v>48</v>
      </c>
      <c r="L18" s="66" t="e">
        <f>SUM('Ktvetési mérleg'!K13)</f>
        <v>#REF!</v>
      </c>
      <c r="M18" s="66" t="e">
        <f>SUM('Ktvetési mérleg'!L13)</f>
        <v>#REF!</v>
      </c>
      <c r="N18" s="66" t="e">
        <f>SUM('Ktvetési mérleg'!M13)</f>
        <v>#REF!</v>
      </c>
      <c r="O18" s="62">
        <f>SUM('Ktvetési mérleg'!N13)</f>
        <v>186305082</v>
      </c>
      <c r="P18" s="726">
        <f>SUM(Önkormányzat!G67)</f>
        <v>196314642</v>
      </c>
      <c r="Q18" s="734">
        <f>'Kiadás ktgvszervenként'!AQ15</f>
        <v>196314642</v>
      </c>
      <c r="R18" s="734">
        <f>'Kiadás ktgvszervenként'!AV15</f>
        <v>204486642</v>
      </c>
    </row>
    <row r="19" spans="1:18" ht="20.100000000000001" customHeight="1">
      <c r="A19" s="74" t="s">
        <v>29</v>
      </c>
      <c r="B19" s="71" t="s">
        <v>30</v>
      </c>
      <c r="C19" s="69">
        <f>SUM(C17:C18)</f>
        <v>0</v>
      </c>
      <c r="D19" s="69">
        <f>SUM(D17:D18)</f>
        <v>0</v>
      </c>
      <c r="E19" s="69">
        <f>SUM(E17:E18)</f>
        <v>0</v>
      </c>
      <c r="F19" s="72">
        <f>SUM(F17:F18)</f>
        <v>0</v>
      </c>
      <c r="G19" s="73"/>
      <c r="H19" s="73"/>
      <c r="I19" s="73"/>
      <c r="J19" s="28" t="s">
        <v>51</v>
      </c>
      <c r="K19" s="18" t="s">
        <v>52</v>
      </c>
      <c r="L19" s="108" t="e">
        <f>SUM('Ktvetési mérleg'!K14)</f>
        <v>#N/A</v>
      </c>
      <c r="M19" s="108" t="e">
        <f>SUM('Ktvetési mérleg'!L14)</f>
        <v>#N/A</v>
      </c>
      <c r="N19" s="108" t="e">
        <f>SUM('Ktvetési mérleg'!M14)</f>
        <v>#N/A</v>
      </c>
      <c r="O19" s="67">
        <f>SUM('Ktvetési mérleg'!N14)</f>
        <v>0</v>
      </c>
      <c r="P19" s="722">
        <f>SUM(Önkormányzat!G68)</f>
        <v>500000</v>
      </c>
      <c r="Q19" s="731">
        <f>'Kiadás ktgvszervenként'!AQ16</f>
        <v>500000</v>
      </c>
      <c r="R19" s="731">
        <f>'Kiadás ktgvszervenként'!AV16</f>
        <v>500000</v>
      </c>
    </row>
    <row r="20" spans="1:18" ht="20.100000000000001" customHeight="1">
      <c r="A20" s="70" t="s">
        <v>64</v>
      </c>
      <c r="B20" s="71" t="s">
        <v>65</v>
      </c>
      <c r="C20" s="69">
        <f>SUM('Ktvetési mérleg'!C18)</f>
        <v>0</v>
      </c>
      <c r="D20" s="69">
        <f>SUM('Ktvetési mérleg'!D18)</f>
        <v>0</v>
      </c>
      <c r="E20" s="69">
        <f>SUM('Ktvetési mérleg'!E18)</f>
        <v>0</v>
      </c>
      <c r="F20" s="72">
        <f>'Bevétel össz.'!F44</f>
        <v>18859283</v>
      </c>
      <c r="G20" s="73"/>
      <c r="H20" s="73">
        <f>'Bevétel össz.'!Q44</f>
        <v>18509283</v>
      </c>
      <c r="I20" s="73">
        <f>'Bevétel össz.'!AA44</f>
        <v>18509283</v>
      </c>
      <c r="J20" s="28" t="s">
        <v>54</v>
      </c>
      <c r="K20" s="18" t="s">
        <v>55</v>
      </c>
      <c r="L20" s="108" t="e">
        <f>SUM('Ktvetési mérleg'!K15)</f>
        <v>#N/A</v>
      </c>
      <c r="M20" s="108" t="e">
        <f>SUM('Ktvetési mérleg'!L15)</f>
        <v>#N/A</v>
      </c>
      <c r="N20" s="108" t="e">
        <f>SUM('Ktvetési mérleg'!M15)</f>
        <v>#N/A</v>
      </c>
      <c r="O20" s="67">
        <f>SUM('Ktvetési mérleg'!N15)</f>
        <v>0</v>
      </c>
      <c r="P20" s="722">
        <f>SUM(Önkormányzat!G69)</f>
        <v>0</v>
      </c>
      <c r="Q20" s="731"/>
      <c r="R20" s="731"/>
    </row>
    <row r="21" spans="1:18" ht="20.100000000000001" customHeight="1">
      <c r="A21" s="78" t="s">
        <v>74</v>
      </c>
      <c r="B21" s="18" t="s">
        <v>75</v>
      </c>
      <c r="C21" s="79">
        <f>SUM('Ktvetési mérleg'!C22)</f>
        <v>0</v>
      </c>
      <c r="D21" s="79">
        <f>SUM('Ktvetési mérleg'!D22)</f>
        <v>0</v>
      </c>
      <c r="E21" s="79">
        <f>SUM('Ktvetési mérleg'!E22)</f>
        <v>0</v>
      </c>
      <c r="F21" s="86">
        <f>SUM('Ktvetési mérleg'!F22)</f>
        <v>0</v>
      </c>
      <c r="G21" s="68"/>
      <c r="H21" s="68"/>
      <c r="I21" s="68"/>
      <c r="J21" s="28" t="s">
        <v>58</v>
      </c>
      <c r="K21" s="18" t="s">
        <v>59</v>
      </c>
      <c r="L21" s="108" t="e">
        <f>SUM('Ktvetési mérleg'!K16)</f>
        <v>#REF!</v>
      </c>
      <c r="M21" s="108" t="e">
        <f>SUM('Ktvetési mérleg'!L16)</f>
        <v>#REF!</v>
      </c>
      <c r="N21" s="108" t="e">
        <f>SUM('Ktvetési mérleg'!M16)</f>
        <v>#REF!</v>
      </c>
      <c r="O21" s="67">
        <f>SUM('Ktvetési mérleg'!N16)</f>
        <v>900957</v>
      </c>
      <c r="P21" s="722">
        <f>SUM(Önkormányzat!G70)</f>
        <v>0</v>
      </c>
      <c r="Q21" s="731"/>
      <c r="R21" s="731"/>
    </row>
    <row r="22" spans="1:18" ht="20.100000000000001" customHeight="1">
      <c r="A22" s="78" t="s">
        <v>76</v>
      </c>
      <c r="B22" s="18" t="s">
        <v>77</v>
      </c>
      <c r="C22" s="79">
        <f>SUM('Ktvetési mérleg'!C23)</f>
        <v>0</v>
      </c>
      <c r="D22" s="79">
        <f>SUM('Ktvetési mérleg'!D23)</f>
        <v>0</v>
      </c>
      <c r="E22" s="79">
        <f>SUM('Ktvetési mérleg'!E23)</f>
        <v>0</v>
      </c>
      <c r="F22" s="86">
        <f>SUM('Ktvetési mérleg'!F23)</f>
        <v>0</v>
      </c>
      <c r="G22" s="68"/>
      <c r="H22" s="68"/>
      <c r="I22" s="68"/>
      <c r="J22" s="64" t="s">
        <v>62</v>
      </c>
      <c r="K22" s="65" t="s">
        <v>63</v>
      </c>
      <c r="L22" s="69" t="e">
        <f>SUM(L19:L21)</f>
        <v>#N/A</v>
      </c>
      <c r="M22" s="69" t="e">
        <f>SUM(M19:M21)</f>
        <v>#N/A</v>
      </c>
      <c r="N22" s="69" t="e">
        <f>SUM(N19:N21)</f>
        <v>#N/A</v>
      </c>
      <c r="O22" s="72">
        <f>SUM(O19:O21)</f>
        <v>900957</v>
      </c>
      <c r="P22" s="721">
        <f>SUM(P19:P21)</f>
        <v>500000</v>
      </c>
      <c r="Q22" s="730">
        <f>Q19</f>
        <v>500000</v>
      </c>
      <c r="R22" s="730">
        <f>R19</f>
        <v>500000</v>
      </c>
    </row>
    <row r="23" spans="1:18" ht="20.100000000000001" customHeight="1">
      <c r="A23" s="81" t="s">
        <v>78</v>
      </c>
      <c r="B23" s="71" t="s">
        <v>79</v>
      </c>
      <c r="C23" s="69">
        <f>SUM(C21:C22)</f>
        <v>0</v>
      </c>
      <c r="D23" s="69">
        <f>SUM(D21:D22)</f>
        <v>0</v>
      </c>
      <c r="E23" s="69">
        <f>SUM(E21:E22)</f>
        <v>0</v>
      </c>
      <c r="F23" s="72">
        <f>SUM(F20:F22)</f>
        <v>18859283</v>
      </c>
      <c r="G23" s="72">
        <f t="shared" ref="G23:I23" si="1">SUM(G20:G22)</f>
        <v>0</v>
      </c>
      <c r="H23" s="72">
        <f t="shared" si="1"/>
        <v>18509283</v>
      </c>
      <c r="I23" s="72">
        <f t="shared" si="1"/>
        <v>18509283</v>
      </c>
      <c r="J23" s="109"/>
      <c r="K23" s="110" t="s">
        <v>120</v>
      </c>
      <c r="L23" s="79"/>
      <c r="M23" s="79"/>
      <c r="N23" s="79"/>
      <c r="O23" s="111"/>
      <c r="P23" s="722"/>
      <c r="Q23" s="731"/>
      <c r="R23" s="731"/>
    </row>
    <row r="24" spans="1:18" ht="20.100000000000001" customHeight="1">
      <c r="A24" s="78"/>
      <c r="B24" s="85" t="s">
        <v>109</v>
      </c>
      <c r="C24" s="83">
        <f>SUM('Ktvetési mérleg'!C26,-C12)</f>
        <v>0</v>
      </c>
      <c r="D24" s="83">
        <f>SUM('Ktvetési mérleg'!D26,-D12)</f>
        <v>0</v>
      </c>
      <c r="E24" s="83">
        <f>SUM('Ktvetési mérleg'!E26,-E12)</f>
        <v>0</v>
      </c>
      <c r="F24" s="72">
        <f>SUM('Ktvetési mérleg'!F26,-F12)</f>
        <v>0</v>
      </c>
      <c r="G24" s="84"/>
      <c r="H24" s="714"/>
      <c r="I24" s="714"/>
      <c r="J24" s="112"/>
      <c r="K24" s="110" t="s">
        <v>565</v>
      </c>
      <c r="L24" s="83"/>
      <c r="M24" s="83"/>
      <c r="N24" s="83"/>
      <c r="O24" s="113">
        <f>'Kiadás ktgvszervenként'!F21</f>
        <v>7423495</v>
      </c>
      <c r="P24" s="727"/>
      <c r="Q24" s="735">
        <f>'Kiadás ktgvszervenként'!AQ21</f>
        <v>7423495</v>
      </c>
      <c r="R24" s="735">
        <f>'Kiadás ktgvszervenként'!AV21</f>
        <v>7423495</v>
      </c>
    </row>
    <row r="25" spans="1:18" ht="20.100000000000001" customHeight="1">
      <c r="A25" s="78"/>
      <c r="B25" s="85" t="s">
        <v>90</v>
      </c>
      <c r="C25" s="83" t="e">
        <f>SUM('Ktvetési mérleg'!C27,-C13)</f>
        <v>#N/A</v>
      </c>
      <c r="D25" s="83" t="e">
        <f>SUM('Ktvetési mérleg'!D27,-D13)</f>
        <v>#N/A</v>
      </c>
      <c r="E25" s="83" t="e">
        <f>SUM('Ktvetési mérleg'!E27,-E13)</f>
        <v>#N/A</v>
      </c>
      <c r="F25" s="72">
        <f>'Bevétel össz.'!F55</f>
        <v>283166818</v>
      </c>
      <c r="G25" s="68"/>
      <c r="H25" s="715">
        <f>'Bevétel össz.'!Q55</f>
        <v>284213762</v>
      </c>
      <c r="I25" s="715">
        <f>'Bevétel össz.'!AA55</f>
        <v>289079168</v>
      </c>
      <c r="J25" s="109"/>
      <c r="K25" s="110" t="s">
        <v>90</v>
      </c>
      <c r="L25" s="79"/>
      <c r="M25" s="79"/>
      <c r="N25" s="79"/>
      <c r="O25" s="111">
        <f>'Bevétel össz.'!F55</f>
        <v>283166818</v>
      </c>
      <c r="P25" s="722"/>
      <c r="Q25" s="731">
        <f>'Kiadás ktgvszervenként'!AQ25</f>
        <v>284213762</v>
      </c>
      <c r="R25" s="731">
        <f>'Kiadás ktgvszervenként'!AV25</f>
        <v>289079168</v>
      </c>
    </row>
    <row r="26" spans="1:18" ht="20.100000000000001" customHeight="1" thickBot="1">
      <c r="A26" s="81" t="s">
        <v>121</v>
      </c>
      <c r="B26" s="89" t="s">
        <v>122</v>
      </c>
      <c r="C26" s="69" t="e">
        <f>SUM(C24:C25)</f>
        <v>#N/A</v>
      </c>
      <c r="D26" s="69" t="e">
        <f>SUM(D24:D25)</f>
        <v>#N/A</v>
      </c>
      <c r="E26" s="69" t="e">
        <f>SUM(E24:E25)</f>
        <v>#N/A</v>
      </c>
      <c r="F26" s="72">
        <f>F24+F25</f>
        <v>283166818</v>
      </c>
      <c r="G26" s="69">
        <f>SUM(G25:G25)</f>
        <v>0</v>
      </c>
      <c r="H26" s="114">
        <f>H25</f>
        <v>284213762</v>
      </c>
      <c r="I26" s="114">
        <f>I25</f>
        <v>289079168</v>
      </c>
      <c r="J26" s="114" t="s">
        <v>114</v>
      </c>
      <c r="K26" s="115" t="s">
        <v>115</v>
      </c>
      <c r="L26" s="69">
        <f>SUM(L23:L25)</f>
        <v>0</v>
      </c>
      <c r="M26" s="69">
        <f>SUM(M23:M25)</f>
        <v>0</v>
      </c>
      <c r="N26" s="69">
        <f>SUM(N23:N25)</f>
        <v>0</v>
      </c>
      <c r="O26" s="72">
        <f>O24+O25</f>
        <v>290590313</v>
      </c>
      <c r="P26" s="721">
        <f>SUM(P23:P25)</f>
        <v>0</v>
      </c>
      <c r="Q26" s="730">
        <f>Q24+Q25</f>
        <v>291637257</v>
      </c>
      <c r="R26" s="730">
        <f>R24+R25</f>
        <v>296502663</v>
      </c>
    </row>
    <row r="27" spans="1:18" ht="20.100000000000001" customHeight="1" thickBot="1">
      <c r="A27" s="92"/>
      <c r="B27" s="93" t="s">
        <v>123</v>
      </c>
      <c r="C27" s="116" t="e">
        <f t="shared" ref="C27:G28" si="2">SUM(C19:C20,C23,C26)</f>
        <v>#N/A</v>
      </c>
      <c r="D27" s="116" t="e">
        <f t="shared" si="2"/>
        <v>#N/A</v>
      </c>
      <c r="E27" s="116" t="e">
        <f t="shared" si="2"/>
        <v>#N/A</v>
      </c>
      <c r="F27" s="116">
        <f>SUM(F23,F26)</f>
        <v>302026101</v>
      </c>
      <c r="G27" s="116">
        <f t="shared" si="2"/>
        <v>0</v>
      </c>
      <c r="H27" s="117">
        <f>H23+H26</f>
        <v>302723045</v>
      </c>
      <c r="I27" s="117">
        <f>I23+I26</f>
        <v>307588451</v>
      </c>
      <c r="J27" s="117"/>
      <c r="K27" s="118" t="s">
        <v>124</v>
      </c>
      <c r="L27" s="116" t="e">
        <f>SUM(L17:L18,L22,L26)</f>
        <v>#REF!</v>
      </c>
      <c r="M27" s="116" t="e">
        <f>SUM(M17:M18,M22,M26)</f>
        <v>#REF!</v>
      </c>
      <c r="N27" s="116" t="e">
        <f>SUM(N17:N18,N22,N26)</f>
        <v>#REF!</v>
      </c>
      <c r="O27" s="119">
        <f>SUM(O17:O18,O22,O26)</f>
        <v>502437352</v>
      </c>
      <c r="P27" s="119">
        <f t="shared" ref="P27:Q27" si="3">SUM(P17:P18,P22,P26)</f>
        <v>273746042</v>
      </c>
      <c r="Q27" s="119">
        <f t="shared" si="3"/>
        <v>565383299</v>
      </c>
      <c r="R27" s="119">
        <f t="shared" ref="R27" si="4">SUM(R17:R18,R22,R26)</f>
        <v>585183993</v>
      </c>
    </row>
    <row r="28" spans="1:18" ht="20.100000000000001" customHeight="1" thickBot="1">
      <c r="A28" s="78"/>
      <c r="B28" s="120" t="s">
        <v>118</v>
      </c>
      <c r="C28" s="121" t="e">
        <f t="shared" si="2"/>
        <v>#N/A</v>
      </c>
      <c r="D28" s="121" t="e">
        <f t="shared" si="2"/>
        <v>#N/A</v>
      </c>
      <c r="E28" s="121" t="e">
        <f t="shared" si="2"/>
        <v>#N/A</v>
      </c>
      <c r="F28" s="121"/>
      <c r="G28" s="121">
        <f t="shared" si="2"/>
        <v>0</v>
      </c>
      <c r="H28" s="716"/>
      <c r="I28" s="716"/>
      <c r="J28" s="122"/>
      <c r="K28" s="123" t="s">
        <v>119</v>
      </c>
      <c r="L28" s="124" t="e">
        <f>IF(((C27-L27)&gt;0),C27-L27,"----")</f>
        <v>#N/A</v>
      </c>
      <c r="M28" s="124"/>
      <c r="N28" s="124" t="e">
        <f>IF(((E27-N27)&gt;0),E27-N27,"----")</f>
        <v>#N/A</v>
      </c>
      <c r="O28" s="125" t="str">
        <f>IF(((F27-O27)&gt;0),F27-O27,"----")</f>
        <v>----</v>
      </c>
      <c r="P28" s="728" t="str">
        <f>IF(((G27-P27)&gt;0),G27-P27,"----")</f>
        <v>----</v>
      </c>
      <c r="Q28" s="733"/>
      <c r="R28" s="733"/>
    </row>
    <row r="29" spans="1:18" ht="20.100000000000001" customHeight="1" thickBot="1">
      <c r="A29" s="126"/>
      <c r="B29" s="127" t="s">
        <v>125</v>
      </c>
      <c r="C29" s="128" t="e">
        <f>SUM(C15,C27)</f>
        <v>#N/A</v>
      </c>
      <c r="D29" s="128" t="e">
        <f>SUM(D15,D27)</f>
        <v>#N/A</v>
      </c>
      <c r="E29" s="128" t="e">
        <f>SUM(E15,E27)</f>
        <v>#N/A</v>
      </c>
      <c r="F29" s="128">
        <f>SUM(F15,F27)</f>
        <v>1124886881</v>
      </c>
      <c r="G29" s="128">
        <f>SUM(G15,G27)</f>
        <v>0</v>
      </c>
      <c r="H29" s="128">
        <f>H15+H27</f>
        <v>1151727264</v>
      </c>
      <c r="I29" s="128">
        <f>I15+I27</f>
        <v>1195345833</v>
      </c>
      <c r="J29" s="128"/>
      <c r="K29" s="129" t="s">
        <v>126</v>
      </c>
      <c r="L29" s="128" t="e">
        <f>SUM(L15,L27)</f>
        <v>#N/A</v>
      </c>
      <c r="M29" s="128" t="e">
        <f>SUM(M15,M27)</f>
        <v>#N/A</v>
      </c>
      <c r="N29" s="128" t="e">
        <f>SUM(N15,N27)</f>
        <v>#N/A</v>
      </c>
      <c r="O29" s="130">
        <f>SUM(O15,O27)</f>
        <v>1124886881</v>
      </c>
      <c r="P29" s="130">
        <f t="shared" ref="P29" si="5">SUM(P15,P27)</f>
        <v>273746042</v>
      </c>
      <c r="Q29" s="130">
        <f>SUM(Q15,Q27)</f>
        <v>1151727264</v>
      </c>
      <c r="R29" s="130">
        <f t="shared" ref="R29" si="6">SUM(R15,R27)</f>
        <v>1195345833</v>
      </c>
    </row>
  </sheetData>
  <sheetProtection selectLockedCells="1" selectUnlockedCells="1"/>
  <mergeCells count="13">
    <mergeCell ref="R2:R3"/>
    <mergeCell ref="Q2:Q3"/>
    <mergeCell ref="A1:A3"/>
    <mergeCell ref="B1:B3"/>
    <mergeCell ref="C1:E1"/>
    <mergeCell ref="J1:J3"/>
    <mergeCell ref="L1:N1"/>
    <mergeCell ref="C2:D2"/>
    <mergeCell ref="E2:E3"/>
    <mergeCell ref="L2:M2"/>
    <mergeCell ref="N2:N3"/>
    <mergeCell ref="K1:K3"/>
    <mergeCell ref="H2:H3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61" firstPageNumber="0" orientation="landscape" horizontalDpi="300" verticalDpi="300" r:id="rId1"/>
  <headerFooter alignWithMargins="0">
    <oddHeader>&amp;L&amp;"Times New Roman,Normál"&amp;14Hegyeshalom Nagyközségi Önkormányzat&amp;C&amp;"Times New Roman,Normál"&amp;14Működési és felhalmozási mérleg 2018. terv&amp;R&amp;"Arial CE,Normál"&amp;12 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8"/>
  <sheetViews>
    <sheetView zoomScaleNormal="100" workbookViewId="0">
      <selection activeCell="C4" sqref="C4"/>
    </sheetView>
  </sheetViews>
  <sheetFormatPr defaultRowHeight="13.2"/>
  <cols>
    <col min="1" max="1" width="14.6640625" customWidth="1"/>
    <col min="2" max="2" width="22.33203125" customWidth="1"/>
    <col min="3" max="3" width="33" customWidth="1"/>
    <col min="4" max="4" width="20.6640625" customWidth="1"/>
    <col min="5" max="5" width="33.44140625" customWidth="1"/>
  </cols>
  <sheetData>
    <row r="1" spans="1:5">
      <c r="A1" s="957" t="s">
        <v>706</v>
      </c>
      <c r="B1" s="958"/>
      <c r="C1" s="958"/>
      <c r="D1" s="958"/>
      <c r="E1" s="958"/>
    </row>
    <row r="2" spans="1:5" ht="15">
      <c r="A2" s="861" t="s">
        <v>707</v>
      </c>
      <c r="B2" s="861" t="s">
        <v>439</v>
      </c>
      <c r="C2" s="861" t="s">
        <v>708</v>
      </c>
      <c r="D2" s="861" t="s">
        <v>709</v>
      </c>
      <c r="E2" s="861" t="s">
        <v>710</v>
      </c>
    </row>
    <row r="3" spans="1:5" ht="15">
      <c r="A3" s="861">
        <v>1</v>
      </c>
      <c r="B3" s="861">
        <v>2</v>
      </c>
      <c r="C3" s="861">
        <v>3</v>
      </c>
      <c r="D3" s="861">
        <v>4</v>
      </c>
      <c r="E3" s="861">
        <v>5</v>
      </c>
    </row>
    <row r="4" spans="1:5" ht="26.4">
      <c r="A4" s="862" t="s">
        <v>711</v>
      </c>
      <c r="B4" s="863" t="s">
        <v>712</v>
      </c>
      <c r="C4" s="866">
        <v>2406642</v>
      </c>
      <c r="D4" s="866">
        <v>0</v>
      </c>
      <c r="E4" s="866">
        <v>2406642</v>
      </c>
    </row>
    <row r="5" spans="1:5" ht="26.4">
      <c r="A5" s="862" t="s">
        <v>713</v>
      </c>
      <c r="B5" s="863" t="s">
        <v>714</v>
      </c>
      <c r="C5" s="866">
        <v>1487932470</v>
      </c>
      <c r="D5" s="866">
        <v>0</v>
      </c>
      <c r="E5" s="866">
        <v>1487932470</v>
      </c>
    </row>
    <row r="6" spans="1:5" ht="54" customHeight="1">
      <c r="A6" s="862" t="s">
        <v>715</v>
      </c>
      <c r="B6" s="863" t="s">
        <v>716</v>
      </c>
      <c r="C6" s="866">
        <v>125091500</v>
      </c>
      <c r="D6" s="866">
        <v>0</v>
      </c>
      <c r="E6" s="866">
        <v>125091500</v>
      </c>
    </row>
    <row r="7" spans="1:5" ht="69.75" customHeight="1">
      <c r="A7" s="862" t="s">
        <v>717</v>
      </c>
      <c r="B7" s="863" t="s">
        <v>718</v>
      </c>
      <c r="C7" s="866">
        <v>221696243</v>
      </c>
      <c r="D7" s="866">
        <v>0</v>
      </c>
      <c r="E7" s="866">
        <v>221696243</v>
      </c>
    </row>
    <row r="8" spans="1:5" ht="91.5" customHeight="1">
      <c r="A8" s="864" t="s">
        <v>719</v>
      </c>
      <c r="B8" s="865" t="s">
        <v>720</v>
      </c>
      <c r="C8" s="867">
        <v>1837126855</v>
      </c>
      <c r="D8" s="867">
        <v>0</v>
      </c>
      <c r="E8" s="867">
        <v>1837126855</v>
      </c>
    </row>
    <row r="9" spans="1:5" ht="26.4">
      <c r="A9" s="862" t="s">
        <v>721</v>
      </c>
      <c r="B9" s="863" t="s">
        <v>722</v>
      </c>
      <c r="C9" s="866">
        <v>804815</v>
      </c>
      <c r="D9" s="866">
        <v>0</v>
      </c>
      <c r="E9" s="866">
        <v>804815</v>
      </c>
    </row>
    <row r="10" spans="1:5" ht="69" customHeight="1">
      <c r="A10" s="864" t="s">
        <v>723</v>
      </c>
      <c r="B10" s="865" t="s">
        <v>724</v>
      </c>
      <c r="C10" s="867">
        <v>804815</v>
      </c>
      <c r="D10" s="867">
        <v>0</v>
      </c>
      <c r="E10" s="867">
        <v>804815</v>
      </c>
    </row>
    <row r="11" spans="1:5" ht="63" customHeight="1">
      <c r="A11" s="862" t="s">
        <v>725</v>
      </c>
      <c r="B11" s="863" t="s">
        <v>726</v>
      </c>
      <c r="C11" s="866">
        <v>126855</v>
      </c>
      <c r="D11" s="866">
        <v>0</v>
      </c>
      <c r="E11" s="866">
        <v>126855</v>
      </c>
    </row>
    <row r="12" spans="1:5" ht="52.8">
      <c r="A12" s="862" t="s">
        <v>727</v>
      </c>
      <c r="B12" s="863" t="s">
        <v>728</v>
      </c>
      <c r="C12" s="866">
        <v>313383678</v>
      </c>
      <c r="D12" s="866">
        <v>0</v>
      </c>
      <c r="E12" s="866">
        <v>313383678</v>
      </c>
    </row>
    <row r="13" spans="1:5" ht="26.4">
      <c r="A13" s="864" t="s">
        <v>729</v>
      </c>
      <c r="B13" s="865" t="s">
        <v>730</v>
      </c>
      <c r="C13" s="867">
        <v>313510533</v>
      </c>
      <c r="D13" s="867">
        <v>0</v>
      </c>
      <c r="E13" s="867">
        <v>313510533</v>
      </c>
    </row>
    <row r="14" spans="1:5" ht="60.75" customHeight="1">
      <c r="A14" s="862" t="s">
        <v>731</v>
      </c>
      <c r="B14" s="863" t="s">
        <v>732</v>
      </c>
      <c r="C14" s="866">
        <v>59485071</v>
      </c>
      <c r="D14" s="866">
        <v>0</v>
      </c>
      <c r="E14" s="866">
        <v>59485071</v>
      </c>
    </row>
    <row r="15" spans="1:5" ht="68.25" customHeight="1">
      <c r="A15" s="862" t="s">
        <v>733</v>
      </c>
      <c r="B15" s="863" t="s">
        <v>734</v>
      </c>
      <c r="C15" s="866">
        <v>61273689</v>
      </c>
      <c r="D15" s="866">
        <v>0</v>
      </c>
      <c r="E15" s="866">
        <v>61273689</v>
      </c>
    </row>
    <row r="16" spans="1:5" ht="26.4">
      <c r="A16" s="864" t="s">
        <v>735</v>
      </c>
      <c r="B16" s="865" t="s">
        <v>736</v>
      </c>
      <c r="C16" s="867">
        <v>120758760</v>
      </c>
      <c r="D16" s="867">
        <v>0</v>
      </c>
      <c r="E16" s="867">
        <v>120758760</v>
      </c>
    </row>
    <row r="17" spans="1:5" ht="48.75" customHeight="1">
      <c r="A17" s="864" t="s">
        <v>737</v>
      </c>
      <c r="B17" s="865" t="s">
        <v>738</v>
      </c>
      <c r="C17" s="867">
        <v>-1496186</v>
      </c>
      <c r="D17" s="867">
        <v>0</v>
      </c>
      <c r="E17" s="867">
        <v>-1496186</v>
      </c>
    </row>
    <row r="18" spans="1:5" ht="63" customHeight="1">
      <c r="A18" s="864" t="s">
        <v>739</v>
      </c>
      <c r="B18" s="865" t="s">
        <v>740</v>
      </c>
      <c r="C18" s="867">
        <v>2270704777</v>
      </c>
      <c r="D18" s="867">
        <v>0</v>
      </c>
      <c r="E18" s="867">
        <v>2270704777</v>
      </c>
    </row>
    <row r="19" spans="1:5" ht="75.75" customHeight="1">
      <c r="A19" s="862" t="s">
        <v>741</v>
      </c>
      <c r="B19" s="863" t="s">
        <v>742</v>
      </c>
      <c r="C19" s="866">
        <v>1428620150</v>
      </c>
      <c r="D19" s="866">
        <v>0</v>
      </c>
      <c r="E19" s="866">
        <v>1428620150</v>
      </c>
    </row>
    <row r="20" spans="1:5" ht="26.4">
      <c r="A20" s="862" t="s">
        <v>743</v>
      </c>
      <c r="B20" s="863" t="s">
        <v>744</v>
      </c>
      <c r="C20" s="866">
        <v>663632727</v>
      </c>
      <c r="D20" s="866">
        <v>0</v>
      </c>
      <c r="E20" s="866">
        <v>663632727</v>
      </c>
    </row>
    <row r="21" spans="1:5" ht="54.75" customHeight="1">
      <c r="A21" s="862" t="s">
        <v>745</v>
      </c>
      <c r="B21" s="863" t="s">
        <v>746</v>
      </c>
      <c r="C21" s="866">
        <v>6407297</v>
      </c>
      <c r="D21" s="866">
        <v>0</v>
      </c>
      <c r="E21" s="866">
        <v>6407297</v>
      </c>
    </row>
    <row r="22" spans="1:5" ht="26.4">
      <c r="A22" s="862" t="s">
        <v>747</v>
      </c>
      <c r="B22" s="863" t="s">
        <v>748</v>
      </c>
      <c r="C22" s="866">
        <v>130173955</v>
      </c>
      <c r="D22" s="866">
        <v>0</v>
      </c>
      <c r="E22" s="866">
        <v>130173955</v>
      </c>
    </row>
    <row r="23" spans="1:5" ht="26.4">
      <c r="A23" s="864" t="s">
        <v>749</v>
      </c>
      <c r="B23" s="865" t="s">
        <v>750</v>
      </c>
      <c r="C23" s="867">
        <v>2228834129</v>
      </c>
      <c r="D23" s="867">
        <v>0</v>
      </c>
      <c r="E23" s="867">
        <v>2228834129</v>
      </c>
    </row>
    <row r="24" spans="1:5" ht="75.75" customHeight="1">
      <c r="A24" s="862" t="s">
        <v>751</v>
      </c>
      <c r="B24" s="863" t="s">
        <v>752</v>
      </c>
      <c r="C24" s="866">
        <v>7178909</v>
      </c>
      <c r="D24" s="866">
        <v>0</v>
      </c>
      <c r="E24" s="866">
        <v>7178909</v>
      </c>
    </row>
    <row r="25" spans="1:5" ht="73.5" customHeight="1">
      <c r="A25" s="862" t="s">
        <v>753</v>
      </c>
      <c r="B25" s="863" t="s">
        <v>754</v>
      </c>
      <c r="C25" s="866">
        <v>9583212</v>
      </c>
      <c r="D25" s="866">
        <v>0</v>
      </c>
      <c r="E25" s="866">
        <v>9583212</v>
      </c>
    </row>
    <row r="26" spans="1:5" ht="56.25" customHeight="1">
      <c r="A26" s="864" t="s">
        <v>755</v>
      </c>
      <c r="B26" s="865" t="s">
        <v>756</v>
      </c>
      <c r="C26" s="867">
        <v>16762121</v>
      </c>
      <c r="D26" s="867">
        <v>0</v>
      </c>
      <c r="E26" s="867">
        <v>16762121</v>
      </c>
    </row>
    <row r="27" spans="1:5" ht="60.75" customHeight="1">
      <c r="A27" s="864" t="s">
        <v>757</v>
      </c>
      <c r="B27" s="865" t="s">
        <v>758</v>
      </c>
      <c r="C27" s="867">
        <v>25108527</v>
      </c>
      <c r="D27" s="867">
        <v>0</v>
      </c>
      <c r="E27" s="867">
        <v>25108527</v>
      </c>
    </row>
    <row r="28" spans="1:5" ht="57.75" customHeight="1">
      <c r="A28" s="864" t="s">
        <v>759</v>
      </c>
      <c r="B28" s="865" t="s">
        <v>760</v>
      </c>
      <c r="C28" s="867">
        <v>2270704777</v>
      </c>
      <c r="D28" s="867">
        <v>0</v>
      </c>
      <c r="E28" s="867">
        <v>2270704777</v>
      </c>
    </row>
  </sheetData>
  <mergeCells count="1">
    <mergeCell ref="A1:E1"/>
  </mergeCells>
  <pageMargins left="0.7" right="0.7" top="0.75" bottom="0.75" header="0.3" footer="0.3"/>
  <pageSetup paperSize="9" scale="54" orientation="portrait" verticalDpi="0" r:id="rId1"/>
  <headerFooter>
    <oddHeader>&amp;C&amp;14Vagyonmérleg&amp;R&amp;12 19. melléklet Adatok: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zoomScaleNormal="100" workbookViewId="0">
      <selection activeCell="G2" sqref="G2"/>
    </sheetView>
  </sheetViews>
  <sheetFormatPr defaultRowHeight="13.2"/>
  <cols>
    <col min="2" max="2" width="20.88671875" customWidth="1"/>
    <col min="3" max="3" width="23.6640625" customWidth="1"/>
    <col min="4" max="4" width="18.44140625" customWidth="1"/>
    <col min="5" max="5" width="24.88671875" customWidth="1"/>
  </cols>
  <sheetData>
    <row r="1" spans="1:5">
      <c r="A1" s="957" t="s">
        <v>761</v>
      </c>
      <c r="B1" s="958"/>
      <c r="C1" s="958"/>
      <c r="D1" s="958"/>
      <c r="E1" s="958"/>
    </row>
    <row r="2" spans="1:5" ht="30">
      <c r="A2" s="861" t="s">
        <v>707</v>
      </c>
      <c r="B2" s="861" t="s">
        <v>439</v>
      </c>
      <c r="C2" s="861" t="s">
        <v>708</v>
      </c>
      <c r="D2" s="861" t="s">
        <v>709</v>
      </c>
      <c r="E2" s="861" t="s">
        <v>710</v>
      </c>
    </row>
    <row r="3" spans="1:5" ht="15">
      <c r="A3" s="861">
        <v>1</v>
      </c>
      <c r="B3" s="861">
        <v>2</v>
      </c>
      <c r="C3" s="861">
        <v>3</v>
      </c>
      <c r="D3" s="861">
        <v>4</v>
      </c>
      <c r="E3" s="861">
        <v>5</v>
      </c>
    </row>
    <row r="4" spans="1:5" ht="54.75" customHeight="1">
      <c r="A4" s="862" t="s">
        <v>711</v>
      </c>
      <c r="B4" s="863" t="s">
        <v>762</v>
      </c>
      <c r="C4" s="866">
        <v>441051881</v>
      </c>
      <c r="D4" s="866">
        <v>0</v>
      </c>
      <c r="E4" s="866">
        <v>441051881</v>
      </c>
    </row>
    <row r="5" spans="1:5" ht="74.25" customHeight="1">
      <c r="A5" s="862" t="s">
        <v>713</v>
      </c>
      <c r="B5" s="863" t="s">
        <v>763</v>
      </c>
      <c r="C5" s="866">
        <v>26360967</v>
      </c>
      <c r="D5" s="866">
        <v>0</v>
      </c>
      <c r="E5" s="866">
        <v>26360967</v>
      </c>
    </row>
    <row r="6" spans="1:5" ht="60" customHeight="1">
      <c r="A6" s="862" t="s">
        <v>715</v>
      </c>
      <c r="B6" s="863" t="s">
        <v>764</v>
      </c>
      <c r="C6" s="866">
        <v>27348967</v>
      </c>
      <c r="D6" s="866">
        <v>0</v>
      </c>
      <c r="E6" s="866">
        <v>27348967</v>
      </c>
    </row>
    <row r="7" spans="1:5" ht="66.75" customHeight="1">
      <c r="A7" s="864" t="s">
        <v>717</v>
      </c>
      <c r="B7" s="865" t="s">
        <v>765</v>
      </c>
      <c r="C7" s="867">
        <v>494761815</v>
      </c>
      <c r="D7" s="867">
        <v>0</v>
      </c>
      <c r="E7" s="867">
        <v>494761815</v>
      </c>
    </row>
    <row r="8" spans="1:5" ht="57" customHeight="1">
      <c r="A8" s="862" t="s">
        <v>723</v>
      </c>
      <c r="B8" s="863" t="s">
        <v>766</v>
      </c>
      <c r="C8" s="866">
        <v>488320198</v>
      </c>
      <c r="D8" s="866">
        <v>-272422776</v>
      </c>
      <c r="E8" s="866">
        <v>215897422</v>
      </c>
    </row>
    <row r="9" spans="1:5" ht="60" customHeight="1">
      <c r="A9" s="862" t="s">
        <v>767</v>
      </c>
      <c r="B9" s="863" t="s">
        <v>768</v>
      </c>
      <c r="C9" s="866">
        <v>46913426</v>
      </c>
      <c r="D9" s="866">
        <v>0</v>
      </c>
      <c r="E9" s="866">
        <v>46913426</v>
      </c>
    </row>
    <row r="10" spans="1:5" ht="47.25" customHeight="1">
      <c r="A10" s="862" t="s">
        <v>727</v>
      </c>
      <c r="B10" s="863" t="s">
        <v>769</v>
      </c>
      <c r="C10" s="866">
        <v>25056135</v>
      </c>
      <c r="D10" s="866">
        <v>0</v>
      </c>
      <c r="E10" s="866">
        <v>25056135</v>
      </c>
    </row>
    <row r="11" spans="1:5" ht="61.5" customHeight="1">
      <c r="A11" s="864" t="s">
        <v>729</v>
      </c>
      <c r="B11" s="865" t="s">
        <v>770</v>
      </c>
      <c r="C11" s="867">
        <v>560289759</v>
      </c>
      <c r="D11" s="867">
        <v>-272422776</v>
      </c>
      <c r="E11" s="867">
        <v>287866983</v>
      </c>
    </row>
    <row r="12" spans="1:5" ht="17.399999999999999">
      <c r="A12" s="862" t="s">
        <v>731</v>
      </c>
      <c r="B12" s="863" t="s">
        <v>771</v>
      </c>
      <c r="C12" s="866">
        <v>27621445</v>
      </c>
      <c r="D12" s="866">
        <v>0</v>
      </c>
      <c r="E12" s="866">
        <v>27621445</v>
      </c>
    </row>
    <row r="13" spans="1:5" ht="45" customHeight="1">
      <c r="A13" s="862" t="s">
        <v>772</v>
      </c>
      <c r="B13" s="863" t="s">
        <v>773</v>
      </c>
      <c r="C13" s="866">
        <v>135290275</v>
      </c>
      <c r="D13" s="866">
        <v>0</v>
      </c>
      <c r="E13" s="866">
        <v>135290275</v>
      </c>
    </row>
    <row r="14" spans="1:5" ht="48.75" customHeight="1">
      <c r="A14" s="864" t="s">
        <v>737</v>
      </c>
      <c r="B14" s="865" t="s">
        <v>774</v>
      </c>
      <c r="C14" s="867">
        <v>162911720</v>
      </c>
      <c r="D14" s="867">
        <v>0</v>
      </c>
      <c r="E14" s="867">
        <v>162911720</v>
      </c>
    </row>
    <row r="15" spans="1:5" ht="17.399999999999999">
      <c r="A15" s="862" t="s">
        <v>775</v>
      </c>
      <c r="B15" s="863" t="s">
        <v>776</v>
      </c>
      <c r="C15" s="866">
        <v>231729905</v>
      </c>
      <c r="D15" s="866">
        <v>0</v>
      </c>
      <c r="E15" s="866">
        <v>231729905</v>
      </c>
    </row>
    <row r="16" spans="1:5" ht="39.75" customHeight="1">
      <c r="A16" s="862" t="s">
        <v>739</v>
      </c>
      <c r="B16" s="863" t="s">
        <v>777</v>
      </c>
      <c r="C16" s="866">
        <v>47227706</v>
      </c>
      <c r="D16" s="866">
        <v>0</v>
      </c>
      <c r="E16" s="866">
        <v>47227706</v>
      </c>
    </row>
    <row r="17" spans="1:5" ht="17.399999999999999">
      <c r="A17" s="862" t="s">
        <v>741</v>
      </c>
      <c r="B17" s="863" t="s">
        <v>778</v>
      </c>
      <c r="C17" s="866">
        <v>56542381</v>
      </c>
      <c r="D17" s="866">
        <v>0</v>
      </c>
      <c r="E17" s="866">
        <v>56542381</v>
      </c>
    </row>
    <row r="18" spans="1:5" ht="51" customHeight="1">
      <c r="A18" s="864" t="s">
        <v>743</v>
      </c>
      <c r="B18" s="865" t="s">
        <v>779</v>
      </c>
      <c r="C18" s="867">
        <v>335499992</v>
      </c>
      <c r="D18" s="867">
        <v>0</v>
      </c>
      <c r="E18" s="867">
        <v>335499992</v>
      </c>
    </row>
    <row r="19" spans="1:5" ht="42" customHeight="1">
      <c r="A19" s="864" t="s">
        <v>745</v>
      </c>
      <c r="B19" s="865" t="s">
        <v>780</v>
      </c>
      <c r="C19" s="867">
        <v>33458402</v>
      </c>
      <c r="D19" s="867">
        <v>0</v>
      </c>
      <c r="E19" s="867">
        <v>33458402</v>
      </c>
    </row>
    <row r="20" spans="1:5" ht="33.75" customHeight="1">
      <c r="A20" s="864" t="s">
        <v>747</v>
      </c>
      <c r="B20" s="865" t="s">
        <v>781</v>
      </c>
      <c r="C20" s="867">
        <v>393005138</v>
      </c>
      <c r="D20" s="867">
        <v>-272422776</v>
      </c>
      <c r="E20" s="867">
        <v>120582362</v>
      </c>
    </row>
    <row r="21" spans="1:5" ht="59.25" customHeight="1">
      <c r="A21" s="864" t="s">
        <v>749</v>
      </c>
      <c r="B21" s="865" t="s">
        <v>782</v>
      </c>
      <c r="C21" s="867">
        <v>130176322</v>
      </c>
      <c r="D21" s="867">
        <v>0</v>
      </c>
      <c r="E21" s="867">
        <v>130176322</v>
      </c>
    </row>
    <row r="22" spans="1:5" ht="78.75" customHeight="1">
      <c r="A22" s="862" t="s">
        <v>755</v>
      </c>
      <c r="B22" s="863" t="s">
        <v>783</v>
      </c>
      <c r="C22" s="866">
        <v>274</v>
      </c>
      <c r="D22" s="866">
        <v>0</v>
      </c>
      <c r="E22" s="866">
        <v>274</v>
      </c>
    </row>
    <row r="23" spans="1:5" ht="78" customHeight="1">
      <c r="A23" s="864" t="s">
        <v>784</v>
      </c>
      <c r="B23" s="865" t="s">
        <v>785</v>
      </c>
      <c r="C23" s="867">
        <v>274</v>
      </c>
      <c r="D23" s="867">
        <v>0</v>
      </c>
      <c r="E23" s="867">
        <v>274</v>
      </c>
    </row>
    <row r="24" spans="1:5" ht="63.75" customHeight="1">
      <c r="A24" s="862" t="s">
        <v>786</v>
      </c>
      <c r="B24" s="863" t="s">
        <v>787</v>
      </c>
      <c r="C24" s="866">
        <v>2641</v>
      </c>
      <c r="D24" s="866">
        <v>0</v>
      </c>
      <c r="E24" s="866">
        <v>2641</v>
      </c>
    </row>
    <row r="25" spans="1:5" ht="66.75" customHeight="1">
      <c r="A25" s="864" t="s">
        <v>788</v>
      </c>
      <c r="B25" s="865" t="s">
        <v>789</v>
      </c>
      <c r="C25" s="867">
        <v>2641</v>
      </c>
      <c r="D25" s="867">
        <v>0</v>
      </c>
      <c r="E25" s="867">
        <v>2641</v>
      </c>
    </row>
    <row r="26" spans="1:5" ht="56.25" customHeight="1">
      <c r="A26" s="864" t="s">
        <v>790</v>
      </c>
      <c r="B26" s="865" t="s">
        <v>791</v>
      </c>
      <c r="C26" s="867">
        <v>-2367</v>
      </c>
      <c r="D26" s="867">
        <v>0</v>
      </c>
      <c r="E26" s="867">
        <v>-2367</v>
      </c>
    </row>
    <row r="27" spans="1:5" ht="68.25" customHeight="1">
      <c r="A27" s="864" t="s">
        <v>792</v>
      </c>
      <c r="B27" s="865" t="s">
        <v>793</v>
      </c>
      <c r="C27" s="867">
        <v>130173955</v>
      </c>
      <c r="D27" s="867">
        <v>0</v>
      </c>
      <c r="E27" s="867">
        <v>130173955</v>
      </c>
    </row>
  </sheetData>
  <mergeCells count="1">
    <mergeCell ref="A1:E1"/>
  </mergeCells>
  <pageMargins left="0.7" right="0.7" top="0.75" bottom="0.75" header="0.3" footer="0.3"/>
  <pageSetup paperSize="9" scale="92" orientation="portrait" verticalDpi="0" r:id="rId1"/>
  <headerFooter>
    <oddHeader>&amp;C&amp;12Eredménykimutatás&amp;R20. melléklet Adatok: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  <pageSetUpPr fitToPage="1"/>
  </sheetPr>
  <dimension ref="A1:AF59"/>
  <sheetViews>
    <sheetView view="pageBreakPreview" topLeftCell="P34" zoomScale="60" zoomScaleNormal="70" workbookViewId="0">
      <selection activeCell="AB1" sqref="AB1:AF57"/>
    </sheetView>
  </sheetViews>
  <sheetFormatPr defaultColWidth="8.5546875" defaultRowHeight="13.2"/>
  <cols>
    <col min="1" max="1" width="6.5546875" customWidth="1"/>
    <col min="2" max="2" width="57" customWidth="1"/>
    <col min="3" max="5" width="0" hidden="1" customWidth="1"/>
    <col min="6" max="6" width="24.109375" customWidth="1"/>
    <col min="7" max="7" width="19.5546875" customWidth="1"/>
    <col min="8" max="8" width="0" hidden="1" customWidth="1"/>
    <col min="9" max="9" width="18.109375" customWidth="1"/>
    <col min="10" max="10" width="18.33203125" customWidth="1"/>
    <col min="11" max="11" width="16.109375" customWidth="1"/>
    <col min="12" max="22" width="20.33203125" customWidth="1"/>
    <col min="23" max="23" width="20.33203125" style="784" customWidth="1"/>
    <col min="24" max="32" width="20.33203125" customWidth="1"/>
  </cols>
  <sheetData>
    <row r="1" spans="1:32" ht="15" customHeight="1">
      <c r="A1" s="887" t="s">
        <v>127</v>
      </c>
      <c r="B1" s="888" t="s">
        <v>0</v>
      </c>
      <c r="C1" s="889" t="s">
        <v>128</v>
      </c>
      <c r="D1" s="889"/>
      <c r="E1" s="889"/>
      <c r="F1" s="890" t="s">
        <v>617</v>
      </c>
      <c r="G1" s="886" t="s">
        <v>636</v>
      </c>
      <c r="H1" s="886"/>
      <c r="I1" s="886"/>
      <c r="J1" s="886"/>
      <c r="K1" s="886"/>
      <c r="L1" s="886"/>
      <c r="M1" s="883" t="s">
        <v>637</v>
      </c>
      <c r="N1" s="868"/>
      <c r="O1" s="868"/>
      <c r="P1" s="868"/>
      <c r="Q1" s="868"/>
      <c r="R1" s="884" t="s">
        <v>638</v>
      </c>
      <c r="S1" s="885"/>
      <c r="T1" s="885"/>
      <c r="U1" s="885"/>
      <c r="V1" s="885"/>
      <c r="W1" s="891" t="s">
        <v>647</v>
      </c>
      <c r="X1" s="891"/>
      <c r="Y1" s="891"/>
      <c r="Z1" s="891"/>
      <c r="AA1" s="891"/>
      <c r="AB1" s="882" t="s">
        <v>649</v>
      </c>
      <c r="AC1" s="882"/>
      <c r="AD1" s="882"/>
      <c r="AE1" s="882"/>
      <c r="AF1" s="882"/>
    </row>
    <row r="2" spans="1:32" ht="15.6">
      <c r="A2" s="887"/>
      <c r="B2" s="888"/>
      <c r="C2" s="131" t="s">
        <v>4</v>
      </c>
      <c r="D2" s="131" t="s">
        <v>5</v>
      </c>
      <c r="E2" s="131" t="s">
        <v>6</v>
      </c>
      <c r="F2" s="890"/>
      <c r="G2" s="132" t="s">
        <v>129</v>
      </c>
      <c r="H2" s="132" t="s">
        <v>130</v>
      </c>
      <c r="I2" s="132" t="s">
        <v>131</v>
      </c>
      <c r="J2" s="132" t="s">
        <v>132</v>
      </c>
      <c r="K2" s="132" t="s">
        <v>606</v>
      </c>
      <c r="L2" s="133" t="s">
        <v>133</v>
      </c>
      <c r="M2" s="133" t="s">
        <v>192</v>
      </c>
      <c r="N2" s="133" t="s">
        <v>131</v>
      </c>
      <c r="O2" s="133" t="s">
        <v>132</v>
      </c>
      <c r="P2" s="133" t="s">
        <v>606</v>
      </c>
      <c r="Q2" s="133" t="s">
        <v>133</v>
      </c>
      <c r="R2" s="133" t="s">
        <v>192</v>
      </c>
      <c r="S2" s="133" t="s">
        <v>131</v>
      </c>
      <c r="T2" s="133" t="s">
        <v>132</v>
      </c>
      <c r="U2" s="133" t="s">
        <v>648</v>
      </c>
      <c r="V2" s="133" t="s">
        <v>133</v>
      </c>
      <c r="W2" s="783" t="s">
        <v>192</v>
      </c>
      <c r="X2" s="133" t="s">
        <v>131</v>
      </c>
      <c r="Y2" s="133" t="s">
        <v>132</v>
      </c>
      <c r="Z2" s="133" t="s">
        <v>606</v>
      </c>
      <c r="AA2" s="133" t="s">
        <v>133</v>
      </c>
      <c r="AB2" s="133" t="s">
        <v>192</v>
      </c>
      <c r="AC2" s="133" t="s">
        <v>131</v>
      </c>
      <c r="AD2" s="133" t="s">
        <v>132</v>
      </c>
      <c r="AE2" s="133" t="s">
        <v>648</v>
      </c>
      <c r="AF2" s="133" t="s">
        <v>133</v>
      </c>
    </row>
    <row r="3" spans="1:32" ht="27" customHeight="1">
      <c r="A3" s="134" t="s">
        <v>134</v>
      </c>
      <c r="B3" s="6" t="s">
        <v>135</v>
      </c>
      <c r="C3" s="135">
        <f>SUM(Önkormányzat!C78)</f>
        <v>0</v>
      </c>
      <c r="D3" s="136">
        <f>SUM(Önkormányzat!D78)</f>
        <v>0</v>
      </c>
      <c r="E3" s="136">
        <f>SUM(Önkormányzat!E78)</f>
        <v>0</v>
      </c>
      <c r="F3" s="137">
        <f>L3</f>
        <v>147740397</v>
      </c>
      <c r="G3" s="136">
        <f>Önkormányzat!F78</f>
        <v>147740397</v>
      </c>
      <c r="H3" s="6"/>
      <c r="I3" s="6"/>
      <c r="J3" s="6"/>
      <c r="K3" s="6"/>
      <c r="L3" s="138">
        <f>SUM(G3:K3)</f>
        <v>147740397</v>
      </c>
      <c r="M3" s="138">
        <f>Önkormányzat!G78</f>
        <v>101902785</v>
      </c>
      <c r="N3" s="138"/>
      <c r="O3" s="138"/>
      <c r="P3" s="138"/>
      <c r="Q3" s="138">
        <f>M3+N3+O3+P3</f>
        <v>101902785</v>
      </c>
      <c r="R3" s="777">
        <f>Önkormányzat!H78</f>
        <v>53030733</v>
      </c>
      <c r="S3" s="739"/>
      <c r="T3" s="739"/>
      <c r="U3" s="739"/>
      <c r="V3" s="787">
        <f t="shared" ref="V3:V9" si="0">R3+S3+T3+U3</f>
        <v>53030733</v>
      </c>
      <c r="W3" s="785">
        <f>Önkormányzat!I78</f>
        <v>101902785</v>
      </c>
      <c r="X3" s="785"/>
      <c r="Y3" s="785"/>
      <c r="Z3" s="785"/>
      <c r="AA3" s="138">
        <f>W3+X3+Y3+Z3</f>
        <v>101902785</v>
      </c>
      <c r="AB3" s="777">
        <f>Önkormányzat!J78</f>
        <v>101902785</v>
      </c>
      <c r="AC3" s="739"/>
      <c r="AD3" s="739"/>
      <c r="AE3" s="739"/>
      <c r="AF3" s="739">
        <f>AB3+AC3+AD3+AE3</f>
        <v>101902785</v>
      </c>
    </row>
    <row r="4" spans="1:32" ht="27" customHeight="1">
      <c r="A4" s="134" t="s">
        <v>136</v>
      </c>
      <c r="B4" s="18" t="s">
        <v>137</v>
      </c>
      <c r="C4" s="135">
        <f>SUM(Önkormányzat!C79)</f>
        <v>0</v>
      </c>
      <c r="D4" s="136">
        <f>SUM(Önkormányzat!D79)</f>
        <v>0</v>
      </c>
      <c r="E4" s="136">
        <f>SUM(Önkormányzat!E79)</f>
        <v>0</v>
      </c>
      <c r="F4" s="137">
        <f t="shared" ref="F4:F9" si="1">L4</f>
        <v>69250500</v>
      </c>
      <c r="G4" s="136">
        <f>Önkormányzat!F79</f>
        <v>69250500</v>
      </c>
      <c r="H4" s="139"/>
      <c r="I4" s="139"/>
      <c r="J4" s="139"/>
      <c r="K4" s="139"/>
      <c r="L4" s="138">
        <f t="shared" ref="L4:L9" si="2">SUM(G4:K4)</f>
        <v>69250500</v>
      </c>
      <c r="M4" s="138">
        <f>Önkormányzat!G79</f>
        <v>69250500</v>
      </c>
      <c r="N4" s="138"/>
      <c r="O4" s="138"/>
      <c r="P4" s="138"/>
      <c r="Q4" s="138">
        <f t="shared" ref="Q4:Q56" si="3">M4+N4+O4+P4</f>
        <v>69250500</v>
      </c>
      <c r="R4" s="777">
        <f>Önkormányzat!H79</f>
        <v>35076229</v>
      </c>
      <c r="S4" s="739"/>
      <c r="T4" s="739"/>
      <c r="U4" s="739"/>
      <c r="V4" s="787">
        <f t="shared" si="0"/>
        <v>35076229</v>
      </c>
      <c r="W4" s="785">
        <f>Önkormányzat!I79</f>
        <v>70150400</v>
      </c>
      <c r="X4" s="785"/>
      <c r="Y4" s="785"/>
      <c r="Z4" s="785"/>
      <c r="AA4" s="138">
        <f t="shared" ref="AA4:AA56" si="4">W4+X4+Y4+Z4</f>
        <v>70150400</v>
      </c>
      <c r="AB4" s="777">
        <f>Önkormányzat!J79</f>
        <v>70150400</v>
      </c>
      <c r="AC4" s="739"/>
      <c r="AD4" s="739"/>
      <c r="AE4" s="739"/>
      <c r="AF4" s="739">
        <f t="shared" ref="AF4:AF52" si="5">AB4+AC4+AD4+AE4</f>
        <v>70150400</v>
      </c>
    </row>
    <row r="5" spans="1:32" ht="27" customHeight="1">
      <c r="A5" s="134" t="s">
        <v>138</v>
      </c>
      <c r="B5" s="18" t="s">
        <v>139</v>
      </c>
      <c r="C5" s="135">
        <f>SUM(Önkormányzat!C80)</f>
        <v>0</v>
      </c>
      <c r="D5" s="136">
        <f>SUM(Önkormányzat!D80)</f>
        <v>0</v>
      </c>
      <c r="E5" s="136">
        <f>SUM(Önkormányzat!E80)</f>
        <v>0</v>
      </c>
      <c r="F5" s="137">
        <f t="shared" si="1"/>
        <v>34314497</v>
      </c>
      <c r="G5" s="136">
        <f>Önkormányzat!F80</f>
        <v>34314497</v>
      </c>
      <c r="H5" s="139"/>
      <c r="I5" s="139"/>
      <c r="J5" s="139"/>
      <c r="K5" s="139"/>
      <c r="L5" s="138">
        <f t="shared" si="2"/>
        <v>34314497</v>
      </c>
      <c r="M5" s="138">
        <f>Önkormányzat!G80</f>
        <v>34461660</v>
      </c>
      <c r="N5" s="138"/>
      <c r="O5" s="138"/>
      <c r="P5" s="138"/>
      <c r="Q5" s="138">
        <f t="shared" si="3"/>
        <v>34461660</v>
      </c>
      <c r="R5" s="777">
        <f>Önkormányzat!H80</f>
        <v>17990703</v>
      </c>
      <c r="S5" s="739"/>
      <c r="T5" s="739"/>
      <c r="U5" s="739"/>
      <c r="V5" s="787">
        <f t="shared" si="0"/>
        <v>17990703</v>
      </c>
      <c r="W5" s="785">
        <f>Önkormányzat!I80</f>
        <v>37821532</v>
      </c>
      <c r="X5" s="785"/>
      <c r="Y5" s="785"/>
      <c r="Z5" s="785"/>
      <c r="AA5" s="138">
        <f t="shared" si="4"/>
        <v>37821532</v>
      </c>
      <c r="AB5" s="777">
        <f>Önkormányzat!J80</f>
        <v>37821532</v>
      </c>
      <c r="AC5" s="739"/>
      <c r="AD5" s="739"/>
      <c r="AE5" s="739"/>
      <c r="AF5" s="739">
        <f t="shared" si="5"/>
        <v>37821532</v>
      </c>
    </row>
    <row r="6" spans="1:32" ht="27" customHeight="1">
      <c r="A6" s="134" t="s">
        <v>140</v>
      </c>
      <c r="B6" s="18" t="s">
        <v>141</v>
      </c>
      <c r="C6" s="135">
        <f>SUM(Önkormányzat!C81)</f>
        <v>0</v>
      </c>
      <c r="D6" s="136">
        <f>SUM(Önkormányzat!D81)</f>
        <v>0</v>
      </c>
      <c r="E6" s="136">
        <f>SUM(Önkormányzat!E81)</f>
        <v>0</v>
      </c>
      <c r="F6" s="137">
        <f t="shared" si="1"/>
        <v>4358420</v>
      </c>
      <c r="G6" s="136">
        <f>Önkormányzat!F81</f>
        <v>4358420</v>
      </c>
      <c r="H6" s="139"/>
      <c r="I6" s="139"/>
      <c r="J6" s="139"/>
      <c r="K6" s="139"/>
      <c r="L6" s="138">
        <f t="shared" si="2"/>
        <v>4358420</v>
      </c>
      <c r="M6" s="138">
        <f>Önkormányzat!G81</f>
        <v>4772501</v>
      </c>
      <c r="N6" s="138"/>
      <c r="O6" s="138"/>
      <c r="P6" s="138"/>
      <c r="Q6" s="138">
        <f t="shared" si="3"/>
        <v>4772501</v>
      </c>
      <c r="R6" s="777">
        <f>Önkormányzat!H81</f>
        <v>2680462</v>
      </c>
      <c r="S6" s="739"/>
      <c r="T6" s="739"/>
      <c r="U6" s="739"/>
      <c r="V6" s="787">
        <f t="shared" si="0"/>
        <v>2680462</v>
      </c>
      <c r="W6" s="785">
        <f>Önkormányzat!I81</f>
        <v>4944582</v>
      </c>
      <c r="X6" s="785"/>
      <c r="Y6" s="785"/>
      <c r="Z6" s="785"/>
      <c r="AA6" s="138">
        <f t="shared" si="4"/>
        <v>4944582</v>
      </c>
      <c r="AB6" s="777">
        <f>Önkormányzat!J81</f>
        <v>4944582</v>
      </c>
      <c r="AC6" s="739"/>
      <c r="AD6" s="739"/>
      <c r="AE6" s="739"/>
      <c r="AF6" s="739">
        <f t="shared" si="5"/>
        <v>4944582</v>
      </c>
    </row>
    <row r="7" spans="1:32" ht="27" customHeight="1">
      <c r="A7" s="134" t="s">
        <v>142</v>
      </c>
      <c r="B7" s="18" t="s">
        <v>143</v>
      </c>
      <c r="C7" s="135">
        <f>SUM(Önkormányzat!C82)</f>
        <v>0</v>
      </c>
      <c r="D7" s="136">
        <f>SUM(Önkormányzat!D82)</f>
        <v>0</v>
      </c>
      <c r="E7" s="136">
        <f>SUM(Önkormányzat!E82)</f>
        <v>0</v>
      </c>
      <c r="F7" s="137">
        <f t="shared" si="1"/>
        <v>0</v>
      </c>
      <c r="G7" s="136">
        <f>Önkormányzat!F82</f>
        <v>0</v>
      </c>
      <c r="H7" s="139"/>
      <c r="I7" s="139"/>
      <c r="J7" s="139"/>
      <c r="K7" s="139"/>
      <c r="L7" s="138">
        <f t="shared" si="2"/>
        <v>0</v>
      </c>
      <c r="M7" s="138"/>
      <c r="N7" s="138"/>
      <c r="O7" s="138"/>
      <c r="P7" s="138"/>
      <c r="Q7" s="138">
        <f t="shared" si="3"/>
        <v>0</v>
      </c>
      <c r="R7" s="777">
        <f>Önkormányzat!H82</f>
        <v>1272754</v>
      </c>
      <c r="S7" s="739"/>
      <c r="T7" s="739"/>
      <c r="U7" s="739"/>
      <c r="V7" s="787">
        <f t="shared" si="0"/>
        <v>1272754</v>
      </c>
      <c r="W7" s="785">
        <f>Önkormányzat!I82</f>
        <v>6063913</v>
      </c>
      <c r="X7" s="785"/>
      <c r="Y7" s="785"/>
      <c r="Z7" s="785"/>
      <c r="AA7" s="138">
        <f t="shared" si="4"/>
        <v>6063913</v>
      </c>
      <c r="AB7" s="777">
        <f>Önkormányzat!J82</f>
        <v>6063913</v>
      </c>
      <c r="AC7" s="739"/>
      <c r="AD7" s="739"/>
      <c r="AE7" s="739"/>
      <c r="AF7" s="739">
        <f t="shared" si="5"/>
        <v>6063913</v>
      </c>
    </row>
    <row r="8" spans="1:32" ht="27" customHeight="1">
      <c r="A8" s="134" t="s">
        <v>144</v>
      </c>
      <c r="B8" s="18" t="s">
        <v>145</v>
      </c>
      <c r="C8" s="135">
        <f>SUM(Önkormányzat!C83)</f>
        <v>0</v>
      </c>
      <c r="D8" s="136">
        <f>SUM(Önkormányzat!D83)</f>
        <v>0</v>
      </c>
      <c r="E8" s="136">
        <f>SUM(Önkormányzat!E83)</f>
        <v>0</v>
      </c>
      <c r="F8" s="137">
        <f t="shared" si="1"/>
        <v>0</v>
      </c>
      <c r="G8" s="136">
        <f>Önkormányzat!F83</f>
        <v>0</v>
      </c>
      <c r="H8" s="139"/>
      <c r="I8" s="139"/>
      <c r="J8" s="139"/>
      <c r="K8" s="139"/>
      <c r="L8" s="138">
        <f t="shared" si="2"/>
        <v>0</v>
      </c>
      <c r="M8" s="138">
        <f>Önkormányzat!G82</f>
        <v>1272754</v>
      </c>
      <c r="N8" s="138"/>
      <c r="O8" s="138"/>
      <c r="P8" s="138"/>
      <c r="Q8" s="138">
        <f t="shared" si="3"/>
        <v>1272754</v>
      </c>
      <c r="R8" s="777">
        <f>Önkormányzat!H83</f>
        <v>0</v>
      </c>
      <c r="S8" s="739"/>
      <c r="T8" s="739"/>
      <c r="U8" s="739"/>
      <c r="V8" s="787">
        <f t="shared" si="0"/>
        <v>0</v>
      </c>
      <c r="W8" s="785">
        <f>Önkormányzat!I83</f>
        <v>1838550</v>
      </c>
      <c r="X8" s="785"/>
      <c r="Y8" s="785"/>
      <c r="Z8" s="785"/>
      <c r="AA8" s="138">
        <f t="shared" si="4"/>
        <v>1838550</v>
      </c>
      <c r="AB8" s="777">
        <f>Önkormányzat!J83</f>
        <v>1838550</v>
      </c>
      <c r="AC8" s="739"/>
      <c r="AD8" s="739"/>
      <c r="AE8" s="739"/>
      <c r="AF8" s="739">
        <f t="shared" si="5"/>
        <v>1838550</v>
      </c>
    </row>
    <row r="9" spans="1:32" ht="27" customHeight="1">
      <c r="A9" s="134"/>
      <c r="B9" s="18" t="s">
        <v>566</v>
      </c>
      <c r="C9" s="135"/>
      <c r="D9" s="136"/>
      <c r="E9" s="136"/>
      <c r="F9" s="137">
        <f t="shared" si="1"/>
        <v>-45923622</v>
      </c>
      <c r="G9" s="136">
        <f>Önkormányzat!F84</f>
        <v>-45923622</v>
      </c>
      <c r="H9" s="139"/>
      <c r="I9" s="139"/>
      <c r="J9" s="139"/>
      <c r="K9" s="139"/>
      <c r="L9" s="138">
        <f t="shared" si="2"/>
        <v>-45923622</v>
      </c>
      <c r="M9" s="138"/>
      <c r="N9" s="138"/>
      <c r="O9" s="138"/>
      <c r="P9" s="138"/>
      <c r="Q9" s="138">
        <f t="shared" si="3"/>
        <v>0</v>
      </c>
      <c r="R9" s="777">
        <f>Önkormányzat!H84</f>
        <v>0</v>
      </c>
      <c r="S9" s="739"/>
      <c r="T9" s="739"/>
      <c r="U9" s="739"/>
      <c r="V9" s="787">
        <f t="shared" si="0"/>
        <v>0</v>
      </c>
      <c r="W9" s="785">
        <f>Önkormányzat!I84</f>
        <v>0</v>
      </c>
      <c r="X9" s="785"/>
      <c r="Y9" s="785"/>
      <c r="Z9" s="785"/>
      <c r="AA9" s="138">
        <f t="shared" si="4"/>
        <v>0</v>
      </c>
      <c r="AB9" s="777">
        <f>Önkormányzat!J84</f>
        <v>0</v>
      </c>
      <c r="AC9" s="739"/>
      <c r="AD9" s="739"/>
      <c r="AE9" s="739"/>
      <c r="AF9" s="739">
        <f t="shared" si="5"/>
        <v>0</v>
      </c>
    </row>
    <row r="10" spans="1:32" ht="27" customHeight="1">
      <c r="A10" s="65" t="s">
        <v>9</v>
      </c>
      <c r="B10" s="71" t="s">
        <v>10</v>
      </c>
      <c r="C10" s="140">
        <f>SUM(C3:C8)</f>
        <v>0</v>
      </c>
      <c r="D10" s="141">
        <f>SUM(D3:D8)</f>
        <v>0</v>
      </c>
      <c r="E10" s="141">
        <f>SUM(E3:E8)</f>
        <v>0</v>
      </c>
      <c r="F10" s="142">
        <f t="shared" ref="F10:M10" si="6">SUM(F3:F9)</f>
        <v>209740192</v>
      </c>
      <c r="G10" s="141">
        <f t="shared" si="6"/>
        <v>209740192</v>
      </c>
      <c r="H10" s="141">
        <f t="shared" si="6"/>
        <v>0</v>
      </c>
      <c r="I10" s="141">
        <f t="shared" si="6"/>
        <v>0</v>
      </c>
      <c r="J10" s="141">
        <f t="shared" si="6"/>
        <v>0</v>
      </c>
      <c r="K10" s="141"/>
      <c r="L10" s="141">
        <f t="shared" si="6"/>
        <v>209740192</v>
      </c>
      <c r="M10" s="141">
        <f t="shared" si="6"/>
        <v>211660200</v>
      </c>
      <c r="N10" s="141"/>
      <c r="O10" s="141"/>
      <c r="P10" s="774"/>
      <c r="Q10" s="775">
        <f t="shared" si="3"/>
        <v>211660200</v>
      </c>
      <c r="R10" s="778">
        <f>R3+R4+R5+R6+R7+R8+R9</f>
        <v>110050881</v>
      </c>
      <c r="S10" s="778">
        <f t="shared" ref="S10:V10" si="7">S3+S4+S5+S6+S7+S8+S9</f>
        <v>0</v>
      </c>
      <c r="T10" s="778">
        <f t="shared" si="7"/>
        <v>0</v>
      </c>
      <c r="U10" s="778">
        <f t="shared" si="7"/>
        <v>0</v>
      </c>
      <c r="V10" s="778">
        <f t="shared" si="7"/>
        <v>110050881</v>
      </c>
      <c r="W10" s="140">
        <f t="shared" ref="W10:AA10" si="8">SUM(W3:W9)</f>
        <v>222721762</v>
      </c>
      <c r="X10" s="140">
        <f t="shared" si="8"/>
        <v>0</v>
      </c>
      <c r="Y10" s="140">
        <f t="shared" si="8"/>
        <v>0</v>
      </c>
      <c r="Z10" s="140">
        <f t="shared" si="8"/>
        <v>0</v>
      </c>
      <c r="AA10" s="140">
        <f t="shared" si="8"/>
        <v>222721762</v>
      </c>
      <c r="AB10" s="778">
        <f>AB3+AB4+AB5+AB6+AB7+AB8+AB9</f>
        <v>222721762</v>
      </c>
      <c r="AC10" s="778">
        <f t="shared" ref="AC10:AE10" si="9">AC3+AC4+AC5+AC6+AC7+AC8+AC9</f>
        <v>0</v>
      </c>
      <c r="AD10" s="778">
        <f t="shared" si="9"/>
        <v>0</v>
      </c>
      <c r="AE10" s="778">
        <f t="shared" si="9"/>
        <v>0</v>
      </c>
      <c r="AF10" s="740">
        <f t="shared" si="5"/>
        <v>222721762</v>
      </c>
    </row>
    <row r="11" spans="1:32" ht="27" customHeight="1">
      <c r="A11" s="143"/>
      <c r="B11" s="18" t="s">
        <v>146</v>
      </c>
      <c r="C11" s="135">
        <f>SUM(Önkormányzat!C86)</f>
        <v>0</v>
      </c>
      <c r="D11" s="136">
        <f>SUM(Önkormányzat!D86)</f>
        <v>0</v>
      </c>
      <c r="E11" s="136">
        <f>SUM(Önkormányzat!E86)</f>
        <v>0</v>
      </c>
      <c r="F11" s="137">
        <f>G11+I11+J11</f>
        <v>17258198</v>
      </c>
      <c r="G11" s="136">
        <f>Önkormányzat!F88</f>
        <v>17258198</v>
      </c>
      <c r="H11" s="139"/>
      <c r="I11" s="139"/>
      <c r="J11" s="139"/>
      <c r="K11" s="139"/>
      <c r="L11" s="138">
        <f>SUM(G11:K11)</f>
        <v>17258198</v>
      </c>
      <c r="M11" s="138">
        <f>Önkormányzat!G88</f>
        <v>17258198</v>
      </c>
      <c r="N11" s="138"/>
      <c r="O11" s="138"/>
      <c r="P11" s="138"/>
      <c r="Q11" s="138">
        <f t="shared" si="3"/>
        <v>17258198</v>
      </c>
      <c r="R11" s="739">
        <f>Önkormányzat!H88</f>
        <v>10485300</v>
      </c>
      <c r="S11" s="739"/>
      <c r="T11" s="739"/>
      <c r="U11" s="739"/>
      <c r="V11" s="787">
        <f>R11+S11+T11+U11</f>
        <v>10485300</v>
      </c>
      <c r="W11" s="785">
        <f>Önkormányzat!I88</f>
        <v>17258198</v>
      </c>
      <c r="X11" s="785"/>
      <c r="Y11" s="785"/>
      <c r="Z11" s="785"/>
      <c r="AA11" s="138">
        <f t="shared" si="4"/>
        <v>17258198</v>
      </c>
      <c r="AB11" s="739">
        <f>Önkormányzat!J88</f>
        <v>18243900</v>
      </c>
      <c r="AC11" s="739"/>
      <c r="AD11" s="739"/>
      <c r="AE11" s="739"/>
      <c r="AF11" s="739">
        <f t="shared" si="5"/>
        <v>18243900</v>
      </c>
    </row>
    <row r="12" spans="1:32" ht="27" customHeight="1">
      <c r="A12" s="143"/>
      <c r="B12" s="18" t="s">
        <v>147</v>
      </c>
      <c r="C12" s="135">
        <f>SUM(Önkormányzat!C87)</f>
        <v>0</v>
      </c>
      <c r="D12" s="136">
        <f>SUM(Önkormányzat!D87)</f>
        <v>0</v>
      </c>
      <c r="E12" s="136"/>
      <c r="F12" s="137">
        <f>G12+I12+J12</f>
        <v>27517044</v>
      </c>
      <c r="G12" s="136">
        <f>Önkormányzat!F89</f>
        <v>27517044</v>
      </c>
      <c r="H12" s="139"/>
      <c r="I12" s="139"/>
      <c r="J12" s="139"/>
      <c r="K12" s="139"/>
      <c r="L12" s="138">
        <f t="shared" ref="L12:L14" si="10">SUM(G12:K12)</f>
        <v>27517044</v>
      </c>
      <c r="M12" s="138">
        <f>Önkormányzat!G89</f>
        <v>28150519</v>
      </c>
      <c r="N12" s="138"/>
      <c r="O12" s="138"/>
      <c r="P12" s="138"/>
      <c r="Q12" s="138">
        <f t="shared" si="3"/>
        <v>28150519</v>
      </c>
      <c r="R12" s="739">
        <f>Önkormányzat!H89</f>
        <v>11349442</v>
      </c>
      <c r="S12" s="739"/>
      <c r="T12" s="739"/>
      <c r="U12" s="739"/>
      <c r="V12" s="787">
        <f>R12+S12+T12+U12</f>
        <v>11349442</v>
      </c>
      <c r="W12" s="785">
        <f>Önkormányzat!I89</f>
        <v>28058915</v>
      </c>
      <c r="X12" s="785"/>
      <c r="Y12" s="785"/>
      <c r="Z12" s="785"/>
      <c r="AA12" s="138">
        <f t="shared" si="4"/>
        <v>28058915</v>
      </c>
      <c r="AB12" s="739">
        <f>Önkormányzat!J89</f>
        <v>22551008</v>
      </c>
      <c r="AC12" s="739"/>
      <c r="AD12" s="739"/>
      <c r="AE12" s="739"/>
      <c r="AF12" s="739">
        <f t="shared" si="5"/>
        <v>22551008</v>
      </c>
    </row>
    <row r="13" spans="1:32" ht="27" customHeight="1">
      <c r="A13" s="143"/>
      <c r="B13" s="18" t="s">
        <v>704</v>
      </c>
      <c r="C13" s="135">
        <f>SUM(Önkormányzat!C88)</f>
        <v>0</v>
      </c>
      <c r="D13" s="136">
        <f>SUM(Önkormányzat!D88)</f>
        <v>0</v>
      </c>
      <c r="E13" s="136">
        <f>SUM(Önkormányzat!E88)</f>
        <v>0</v>
      </c>
      <c r="F13" s="137"/>
      <c r="G13" s="136"/>
      <c r="H13" s="139"/>
      <c r="I13" s="139"/>
      <c r="J13" s="139"/>
      <c r="K13" s="139"/>
      <c r="L13" s="138">
        <f t="shared" si="10"/>
        <v>0</v>
      </c>
      <c r="M13" s="138"/>
      <c r="N13" s="138">
        <f>KÖH!G85</f>
        <v>2098383</v>
      </c>
      <c r="O13" s="138"/>
      <c r="P13" s="138"/>
      <c r="Q13" s="138">
        <f t="shared" si="3"/>
        <v>2098383</v>
      </c>
      <c r="R13" s="739"/>
      <c r="S13" s="739">
        <f>KÖH!H85</f>
        <v>2408058</v>
      </c>
      <c r="T13" s="739"/>
      <c r="U13" s="739"/>
      <c r="V13" s="787">
        <f>R13+S13+T13+U13</f>
        <v>2408058</v>
      </c>
      <c r="W13" s="785">
        <f>Önkormányzat!I86</f>
        <v>798000</v>
      </c>
      <c r="X13" s="785">
        <f>KÖH!I85</f>
        <v>2408058</v>
      </c>
      <c r="Y13" s="785"/>
      <c r="Z13" s="785"/>
      <c r="AA13" s="138">
        <f t="shared" si="4"/>
        <v>3206058</v>
      </c>
      <c r="AB13" s="739">
        <f>Önkormányzat!I86</f>
        <v>798000</v>
      </c>
      <c r="AC13" s="739">
        <f>KÖH!J85</f>
        <v>2408058</v>
      </c>
      <c r="AD13" s="739"/>
      <c r="AE13" s="739"/>
      <c r="AF13" s="739">
        <f t="shared" si="5"/>
        <v>3206058</v>
      </c>
    </row>
    <row r="14" spans="1:32" ht="27" customHeight="1">
      <c r="A14" s="143"/>
      <c r="B14" s="18" t="s">
        <v>402</v>
      </c>
      <c r="C14" s="135">
        <f>SUM(Önkormányzat!C89)</f>
        <v>0</v>
      </c>
      <c r="D14" s="136">
        <f>SUM(Önkormányzat!D89)</f>
        <v>0</v>
      </c>
      <c r="E14" s="136">
        <f>SUM(Önkormányzat!E89)</f>
        <v>0</v>
      </c>
      <c r="F14" s="137"/>
      <c r="G14" s="136"/>
      <c r="H14" s="139"/>
      <c r="I14" s="139"/>
      <c r="J14" s="139"/>
      <c r="K14" s="139"/>
      <c r="L14" s="138">
        <f t="shared" si="10"/>
        <v>0</v>
      </c>
      <c r="M14" s="138"/>
      <c r="N14" s="138"/>
      <c r="O14" s="138"/>
      <c r="P14" s="138"/>
      <c r="Q14" s="138">
        <f t="shared" si="3"/>
        <v>0</v>
      </c>
      <c r="R14" s="739">
        <f>Önkormányzat!H87</f>
        <v>1135432</v>
      </c>
      <c r="S14" s="739"/>
      <c r="T14" s="739"/>
      <c r="U14" s="739"/>
      <c r="V14" s="787">
        <f>R14+S14+T14+U14</f>
        <v>1135432</v>
      </c>
      <c r="W14" s="785">
        <f>Önkormányzat!I87</f>
        <v>2615226</v>
      </c>
      <c r="X14" s="785"/>
      <c r="Y14" s="785"/>
      <c r="Z14" s="785"/>
      <c r="AA14" s="138">
        <f t="shared" si="4"/>
        <v>2615226</v>
      </c>
      <c r="AB14" s="739">
        <f>Önkormányzat!J87</f>
        <v>2794184</v>
      </c>
      <c r="AC14" s="739"/>
      <c r="AD14" s="739"/>
      <c r="AE14" s="739"/>
      <c r="AF14" s="739">
        <f t="shared" si="5"/>
        <v>2794184</v>
      </c>
    </row>
    <row r="15" spans="1:32" ht="27" customHeight="1">
      <c r="A15" s="65" t="s">
        <v>13</v>
      </c>
      <c r="B15" s="71" t="s">
        <v>148</v>
      </c>
      <c r="C15" s="140">
        <f t="shared" ref="C15:H15" si="11">SUM(C11:C14)</f>
        <v>0</v>
      </c>
      <c r="D15" s="141">
        <f t="shared" si="11"/>
        <v>0</v>
      </c>
      <c r="E15" s="141">
        <f t="shared" si="11"/>
        <v>0</v>
      </c>
      <c r="F15" s="142">
        <f t="shared" si="11"/>
        <v>44775242</v>
      </c>
      <c r="G15" s="141">
        <f t="shared" si="11"/>
        <v>44775242</v>
      </c>
      <c r="H15" s="141">
        <f t="shared" si="11"/>
        <v>0</v>
      </c>
      <c r="I15" s="141"/>
      <c r="J15" s="141">
        <f>SUM(J11:J14)</f>
        <v>0</v>
      </c>
      <c r="K15" s="141"/>
      <c r="L15" s="141">
        <f>SUM(L11:L14)</f>
        <v>44775242</v>
      </c>
      <c r="M15" s="141">
        <f>SUM(M11:M14)</f>
        <v>45408717</v>
      </c>
      <c r="N15" s="141">
        <f>N13</f>
        <v>2098383</v>
      </c>
      <c r="O15" s="141"/>
      <c r="P15" s="774"/>
      <c r="Q15" s="775">
        <f t="shared" si="3"/>
        <v>47507100</v>
      </c>
      <c r="R15" s="775">
        <f>R11+R12+R13+R14</f>
        <v>22970174</v>
      </c>
      <c r="S15" s="775">
        <f t="shared" ref="S15:V15" si="12">S11+S12+S13+S14</f>
        <v>2408058</v>
      </c>
      <c r="T15" s="775">
        <f t="shared" si="12"/>
        <v>0</v>
      </c>
      <c r="U15" s="775">
        <f t="shared" si="12"/>
        <v>0</v>
      </c>
      <c r="V15" s="775">
        <f t="shared" si="12"/>
        <v>25378232</v>
      </c>
      <c r="W15" s="140">
        <f>SUM(W11:W14)</f>
        <v>48730339</v>
      </c>
      <c r="X15" s="140">
        <f>X13</f>
        <v>2408058</v>
      </c>
      <c r="Y15" s="140"/>
      <c r="Z15" s="794"/>
      <c r="AA15" s="775">
        <f t="shared" si="4"/>
        <v>51138397</v>
      </c>
      <c r="AB15" s="775">
        <f>AB11+AB12+AB13+AB14</f>
        <v>44387092</v>
      </c>
      <c r="AC15" s="775">
        <f t="shared" ref="AC15:AE15" si="13">AC11+AC12+AC13+AC14</f>
        <v>2408058</v>
      </c>
      <c r="AD15" s="775">
        <f t="shared" si="13"/>
        <v>0</v>
      </c>
      <c r="AE15" s="775">
        <f t="shared" si="13"/>
        <v>0</v>
      </c>
      <c r="AF15" s="740">
        <f t="shared" si="5"/>
        <v>46795150</v>
      </c>
    </row>
    <row r="16" spans="1:32" ht="27" customHeight="1">
      <c r="A16" s="40" t="s">
        <v>17</v>
      </c>
      <c r="B16" s="144" t="s">
        <v>149</v>
      </c>
      <c r="C16" s="9">
        <f t="shared" ref="C16:H16" si="14">SUM(C15,C10)</f>
        <v>0</v>
      </c>
      <c r="D16" s="9">
        <f t="shared" si="14"/>
        <v>0</v>
      </c>
      <c r="E16" s="9">
        <f t="shared" si="14"/>
        <v>0</v>
      </c>
      <c r="F16" s="12">
        <f t="shared" si="14"/>
        <v>254515434</v>
      </c>
      <c r="G16" s="9">
        <f t="shared" si="14"/>
        <v>254515434</v>
      </c>
      <c r="H16" s="9">
        <f t="shared" si="14"/>
        <v>0</v>
      </c>
      <c r="I16" s="9"/>
      <c r="J16" s="9">
        <f>SUM(J15,J10)</f>
        <v>0</v>
      </c>
      <c r="K16" s="9"/>
      <c r="L16" s="9">
        <f>SUM(L15,L10)</f>
        <v>254515434</v>
      </c>
      <c r="M16" s="9">
        <f>SUM(M15,M10)</f>
        <v>257068917</v>
      </c>
      <c r="N16" s="9">
        <f>N15</f>
        <v>2098383</v>
      </c>
      <c r="O16" s="9"/>
      <c r="P16" s="9"/>
      <c r="Q16" s="771">
        <f t="shared" si="3"/>
        <v>259167300</v>
      </c>
      <c r="R16" s="779">
        <f>R10+R15</f>
        <v>133021055</v>
      </c>
      <c r="S16" s="779">
        <f t="shared" ref="S16:V16" si="15">S10+S15</f>
        <v>2408058</v>
      </c>
      <c r="T16" s="779">
        <f t="shared" si="15"/>
        <v>0</v>
      </c>
      <c r="U16" s="779">
        <f t="shared" si="15"/>
        <v>0</v>
      </c>
      <c r="V16" s="779">
        <f t="shared" si="15"/>
        <v>135429113</v>
      </c>
      <c r="W16" s="15">
        <f>SUM(W15,W10)</f>
        <v>271452101</v>
      </c>
      <c r="X16" s="15">
        <f>X15</f>
        <v>2408058</v>
      </c>
      <c r="Y16" s="15"/>
      <c r="Z16" s="15"/>
      <c r="AA16" s="771">
        <f t="shared" si="4"/>
        <v>273860159</v>
      </c>
      <c r="AB16" s="779">
        <f>AB10+AB15</f>
        <v>267108854</v>
      </c>
      <c r="AC16" s="779">
        <f t="shared" ref="AC16:AE16" si="16">AC10+AC15</f>
        <v>2408058</v>
      </c>
      <c r="AD16" s="779">
        <f t="shared" si="16"/>
        <v>0</v>
      </c>
      <c r="AE16" s="779">
        <f t="shared" si="16"/>
        <v>0</v>
      </c>
      <c r="AF16" s="741">
        <f t="shared" si="5"/>
        <v>269516912</v>
      </c>
    </row>
    <row r="17" spans="1:32" s="148" customFormat="1" ht="27" customHeight="1">
      <c r="A17" s="145" t="s">
        <v>21</v>
      </c>
      <c r="B17" s="146" t="s">
        <v>150</v>
      </c>
      <c r="C17" s="139"/>
      <c r="D17" s="139"/>
      <c r="E17" s="139"/>
      <c r="F17" s="147">
        <f>G17+I17+J17</f>
        <v>0</v>
      </c>
      <c r="G17" s="139"/>
      <c r="H17" s="139"/>
      <c r="I17" s="139"/>
      <c r="J17" s="139"/>
      <c r="K17" s="139"/>
      <c r="L17" s="139">
        <f>SUM(G17:K17)</f>
        <v>0</v>
      </c>
      <c r="M17" s="139"/>
      <c r="N17" s="139"/>
      <c r="O17" s="139"/>
      <c r="P17" s="139"/>
      <c r="Q17" s="138">
        <f t="shared" si="3"/>
        <v>0</v>
      </c>
      <c r="R17" s="737"/>
      <c r="S17" s="737"/>
      <c r="T17" s="737"/>
      <c r="U17" s="737"/>
      <c r="V17" s="790">
        <f>R17+S17+T17+U17</f>
        <v>0</v>
      </c>
      <c r="W17" s="139"/>
      <c r="X17" s="139"/>
      <c r="Y17" s="139"/>
      <c r="Z17" s="139"/>
      <c r="AA17" s="138">
        <f t="shared" si="4"/>
        <v>0</v>
      </c>
      <c r="AB17" s="737"/>
      <c r="AC17" s="737"/>
      <c r="AD17" s="737"/>
      <c r="AE17" s="737"/>
      <c r="AF17" s="739">
        <f t="shared" si="5"/>
        <v>0</v>
      </c>
    </row>
    <row r="18" spans="1:32" ht="27" customHeight="1">
      <c r="A18" s="65" t="s">
        <v>21</v>
      </c>
      <c r="B18" s="71" t="s">
        <v>151</v>
      </c>
      <c r="C18" s="149">
        <f>SUM(Önkormányzat!C92)</f>
        <v>0</v>
      </c>
      <c r="D18" s="149">
        <f>SUM(Önkormányzat!D92)</f>
        <v>0</v>
      </c>
      <c r="E18" s="149">
        <f>SUM(Önkormányzat!E92)</f>
        <v>0</v>
      </c>
      <c r="F18" s="150">
        <f>SUM(F17)</f>
        <v>0</v>
      </c>
      <c r="G18" s="149">
        <f>SUM(G17)</f>
        <v>0</v>
      </c>
      <c r="H18" s="149">
        <f t="shared" ref="H18:L18" si="17">SUM(H17)</f>
        <v>0</v>
      </c>
      <c r="I18" s="149">
        <f t="shared" si="17"/>
        <v>0</v>
      </c>
      <c r="J18" s="149">
        <f t="shared" si="17"/>
        <v>0</v>
      </c>
      <c r="K18" s="149">
        <f t="shared" si="17"/>
        <v>0</v>
      </c>
      <c r="L18" s="149">
        <f t="shared" si="17"/>
        <v>0</v>
      </c>
      <c r="M18" s="151"/>
      <c r="N18" s="151"/>
      <c r="O18" s="151"/>
      <c r="P18" s="151"/>
      <c r="Q18" s="138">
        <f t="shared" si="3"/>
        <v>0</v>
      </c>
      <c r="R18" s="740"/>
      <c r="S18" s="740"/>
      <c r="T18" s="740"/>
      <c r="U18" s="740"/>
      <c r="V18" s="788">
        <f>R18+S18+T18+U18</f>
        <v>0</v>
      </c>
      <c r="W18" s="151"/>
      <c r="X18" s="151"/>
      <c r="Y18" s="151"/>
      <c r="Z18" s="151"/>
      <c r="AA18" s="138">
        <f t="shared" si="4"/>
        <v>0</v>
      </c>
      <c r="AB18" s="740"/>
      <c r="AC18" s="740"/>
      <c r="AD18" s="740"/>
      <c r="AE18" s="740"/>
      <c r="AF18" s="740">
        <f t="shared" si="5"/>
        <v>0</v>
      </c>
    </row>
    <row r="19" spans="1:32" ht="27" customHeight="1">
      <c r="A19" s="143"/>
      <c r="B19" s="18" t="s">
        <v>152</v>
      </c>
      <c r="C19" s="135">
        <f>SUM(Önkormányzat!C93)</f>
        <v>0</v>
      </c>
      <c r="D19" s="136">
        <f>SUM(Önkormányzat!D93)</f>
        <v>0</v>
      </c>
      <c r="E19" s="136">
        <f>SUM(Önkormányzat!E93)</f>
        <v>0</v>
      </c>
      <c r="F19" s="137">
        <f>G19+I19+J19</f>
        <v>0</v>
      </c>
      <c r="G19" s="136"/>
      <c r="H19" s="139"/>
      <c r="I19" s="139"/>
      <c r="J19" s="139"/>
      <c r="K19" s="139"/>
      <c r="L19" s="139">
        <f t="shared" ref="L19:L21" si="18">SUM(G19:K19)</f>
        <v>0</v>
      </c>
      <c r="M19" s="138"/>
      <c r="N19" s="138"/>
      <c r="O19" s="138"/>
      <c r="P19" s="138"/>
      <c r="Q19" s="138">
        <f t="shared" si="3"/>
        <v>0</v>
      </c>
      <c r="R19" s="738"/>
      <c r="S19" s="738"/>
      <c r="T19" s="738"/>
      <c r="U19" s="738"/>
      <c r="V19" s="791">
        <f>R19+S19+T19+U19</f>
        <v>0</v>
      </c>
      <c r="W19" s="785"/>
      <c r="X19" s="785"/>
      <c r="Y19" s="785"/>
      <c r="Z19" s="785"/>
      <c r="AA19" s="138">
        <f t="shared" si="4"/>
        <v>0</v>
      </c>
      <c r="AB19" s="738"/>
      <c r="AC19" s="738"/>
      <c r="AD19" s="738"/>
      <c r="AE19" s="738"/>
      <c r="AF19" s="739">
        <f t="shared" si="5"/>
        <v>0</v>
      </c>
    </row>
    <row r="20" spans="1:32" ht="27" customHeight="1">
      <c r="A20" s="143"/>
      <c r="B20" s="18"/>
      <c r="C20" s="135">
        <f>SUM(Önkormányzat!C94)</f>
        <v>0</v>
      </c>
      <c r="D20" s="136">
        <f>SUM(Önkormányzat!D94)</f>
        <v>0</v>
      </c>
      <c r="E20" s="136">
        <f>SUM(Önkormányzat!E94)</f>
        <v>0</v>
      </c>
      <c r="F20" s="137"/>
      <c r="G20" s="135"/>
      <c r="H20" s="139"/>
      <c r="I20" s="139"/>
      <c r="J20" s="139"/>
      <c r="K20" s="139"/>
      <c r="L20" s="139">
        <f t="shared" si="18"/>
        <v>0</v>
      </c>
      <c r="M20" s="138"/>
      <c r="N20" s="138"/>
      <c r="O20" s="138"/>
      <c r="P20" s="138"/>
      <c r="Q20" s="138">
        <f t="shared" si="3"/>
        <v>0</v>
      </c>
      <c r="R20" s="738"/>
      <c r="S20" s="738"/>
      <c r="T20" s="738"/>
      <c r="U20" s="738"/>
      <c r="V20" s="791">
        <f>R20+S20+T20+U20</f>
        <v>0</v>
      </c>
      <c r="W20" s="785"/>
      <c r="X20" s="785"/>
      <c r="Y20" s="785"/>
      <c r="Z20" s="785"/>
      <c r="AA20" s="138">
        <f t="shared" si="4"/>
        <v>0</v>
      </c>
      <c r="AB20" s="738"/>
      <c r="AC20" s="738"/>
      <c r="AD20" s="738"/>
      <c r="AE20" s="738"/>
      <c r="AF20" s="739">
        <f t="shared" si="5"/>
        <v>0</v>
      </c>
    </row>
    <row r="21" spans="1:32" ht="27" customHeight="1">
      <c r="A21" s="143"/>
      <c r="B21" s="18"/>
      <c r="C21" s="135">
        <f>SUM(Önkormányzat!C95)</f>
        <v>0</v>
      </c>
      <c r="D21" s="136">
        <f>SUM(Önkormányzat!D95)</f>
        <v>0</v>
      </c>
      <c r="E21" s="136">
        <f>SUM(Önkormányzat!E95)</f>
        <v>0</v>
      </c>
      <c r="F21" s="137"/>
      <c r="G21" s="135"/>
      <c r="H21" s="139"/>
      <c r="I21" s="139"/>
      <c r="J21" s="139"/>
      <c r="K21" s="139"/>
      <c r="L21" s="139">
        <f t="shared" si="18"/>
        <v>0</v>
      </c>
      <c r="M21" s="138"/>
      <c r="N21" s="138"/>
      <c r="O21" s="138"/>
      <c r="P21" s="138"/>
      <c r="Q21" s="138">
        <f t="shared" si="3"/>
        <v>0</v>
      </c>
      <c r="R21" s="738"/>
      <c r="S21" s="738"/>
      <c r="T21" s="738"/>
      <c r="U21" s="738"/>
      <c r="V21" s="791">
        <f>S21+R21+T21+U21</f>
        <v>0</v>
      </c>
      <c r="W21" s="785"/>
      <c r="X21" s="785"/>
      <c r="Y21" s="785"/>
      <c r="Z21" s="785"/>
      <c r="AA21" s="138">
        <f t="shared" si="4"/>
        <v>0</v>
      </c>
      <c r="AB21" s="738"/>
      <c r="AC21" s="738"/>
      <c r="AD21" s="738"/>
      <c r="AE21" s="738"/>
      <c r="AF21" s="739">
        <f t="shared" si="5"/>
        <v>0</v>
      </c>
    </row>
    <row r="22" spans="1:32" ht="27" customHeight="1">
      <c r="A22" s="65" t="s">
        <v>25</v>
      </c>
      <c r="B22" s="71" t="s">
        <v>153</v>
      </c>
      <c r="C22" s="140">
        <f t="shared" ref="C22:H22" si="19">SUM(C19:C21)</f>
        <v>0</v>
      </c>
      <c r="D22" s="141">
        <f t="shared" si="19"/>
        <v>0</v>
      </c>
      <c r="E22" s="141">
        <f t="shared" si="19"/>
        <v>0</v>
      </c>
      <c r="F22" s="142">
        <f t="shared" si="19"/>
        <v>0</v>
      </c>
      <c r="G22" s="141">
        <f t="shared" si="19"/>
        <v>0</v>
      </c>
      <c r="H22" s="141">
        <f t="shared" si="19"/>
        <v>0</v>
      </c>
      <c r="I22" s="141"/>
      <c r="J22" s="141">
        <f>SUM(J19:J21)</f>
        <v>0</v>
      </c>
      <c r="K22" s="141"/>
      <c r="L22" s="141">
        <f>SUM(L19:L21)</f>
        <v>0</v>
      </c>
      <c r="M22" s="141"/>
      <c r="N22" s="141"/>
      <c r="O22" s="141"/>
      <c r="P22" s="141"/>
      <c r="Q22" s="775">
        <f t="shared" si="3"/>
        <v>0</v>
      </c>
      <c r="R22" s="740"/>
      <c r="S22" s="740"/>
      <c r="T22" s="740"/>
      <c r="U22" s="740"/>
      <c r="V22" s="788">
        <f t="shared" ref="V22:V29" si="20">R22+S22+T22+U22</f>
        <v>0</v>
      </c>
      <c r="W22" s="140"/>
      <c r="X22" s="140"/>
      <c r="Y22" s="140"/>
      <c r="Z22" s="140"/>
      <c r="AA22" s="775">
        <f t="shared" si="4"/>
        <v>0</v>
      </c>
      <c r="AB22" s="740"/>
      <c r="AC22" s="740"/>
      <c r="AD22" s="740"/>
      <c r="AE22" s="740"/>
      <c r="AF22" s="740">
        <f t="shared" si="5"/>
        <v>0</v>
      </c>
    </row>
    <row r="23" spans="1:32" ht="27" customHeight="1">
      <c r="A23" s="40" t="s">
        <v>29</v>
      </c>
      <c r="B23" s="144" t="s">
        <v>154</v>
      </c>
      <c r="C23" s="9">
        <f t="shared" ref="C23:H23" si="21">SUM(C18,C22)</f>
        <v>0</v>
      </c>
      <c r="D23" s="9">
        <f t="shared" si="21"/>
        <v>0</v>
      </c>
      <c r="E23" s="9">
        <f t="shared" si="21"/>
        <v>0</v>
      </c>
      <c r="F23" s="12">
        <f t="shared" si="21"/>
        <v>0</v>
      </c>
      <c r="G23" s="9">
        <f>SUM(G18,G22)</f>
        <v>0</v>
      </c>
      <c r="H23" s="9">
        <f t="shared" si="21"/>
        <v>0</v>
      </c>
      <c r="I23" s="9"/>
      <c r="J23" s="9">
        <f>SUM(J18,J22)</f>
        <v>0</v>
      </c>
      <c r="K23" s="9"/>
      <c r="L23" s="9">
        <f>SUM(L18,L22)</f>
        <v>0</v>
      </c>
      <c r="M23" s="9"/>
      <c r="N23" s="9"/>
      <c r="O23" s="9"/>
      <c r="P23" s="9"/>
      <c r="Q23" s="771">
        <f t="shared" si="3"/>
        <v>0</v>
      </c>
      <c r="R23" s="741"/>
      <c r="S23" s="741"/>
      <c r="T23" s="741"/>
      <c r="U23" s="741"/>
      <c r="V23" s="789">
        <f t="shared" si="20"/>
        <v>0</v>
      </c>
      <c r="W23" s="15"/>
      <c r="X23" s="15"/>
      <c r="Y23" s="15"/>
      <c r="Z23" s="15"/>
      <c r="AA23" s="771">
        <f t="shared" si="4"/>
        <v>0</v>
      </c>
      <c r="AB23" s="741"/>
      <c r="AC23" s="741"/>
      <c r="AD23" s="741"/>
      <c r="AE23" s="741"/>
      <c r="AF23" s="741">
        <f t="shared" si="5"/>
        <v>0</v>
      </c>
    </row>
    <row r="24" spans="1:32" ht="27" customHeight="1">
      <c r="A24" s="143" t="s">
        <v>33</v>
      </c>
      <c r="B24" s="152" t="s">
        <v>155</v>
      </c>
      <c r="C24" s="135">
        <f>SUM(Önkormányzat!C98)</f>
        <v>0</v>
      </c>
      <c r="D24" s="136">
        <f>SUM(Önkormányzat!D98)</f>
        <v>0</v>
      </c>
      <c r="E24" s="136">
        <f>SUM(Önkormányzat!E98)</f>
        <v>0</v>
      </c>
      <c r="F24" s="137">
        <f>SUM(Önkormányzat!F98)</f>
        <v>0</v>
      </c>
      <c r="G24" s="136">
        <f>Önkormányzat!F98</f>
        <v>0</v>
      </c>
      <c r="H24" s="139"/>
      <c r="I24" s="139"/>
      <c r="J24" s="139"/>
      <c r="K24" s="139"/>
      <c r="L24" s="138">
        <f>SUM(G24:K24)</f>
        <v>0</v>
      </c>
      <c r="M24" s="138"/>
      <c r="N24" s="138"/>
      <c r="O24" s="138"/>
      <c r="P24" s="138"/>
      <c r="Q24" s="138">
        <f t="shared" si="3"/>
        <v>0</v>
      </c>
      <c r="R24" s="739"/>
      <c r="S24" s="739"/>
      <c r="T24" s="739"/>
      <c r="U24" s="739"/>
      <c r="V24" s="787">
        <f t="shared" si="20"/>
        <v>0</v>
      </c>
      <c r="W24" s="785"/>
      <c r="X24" s="785"/>
      <c r="Y24" s="785"/>
      <c r="Z24" s="785"/>
      <c r="AA24" s="138">
        <f t="shared" si="4"/>
        <v>0</v>
      </c>
      <c r="AB24" s="739"/>
      <c r="AC24" s="739"/>
      <c r="AD24" s="739"/>
      <c r="AE24" s="739"/>
      <c r="AF24" s="739">
        <f t="shared" si="5"/>
        <v>0</v>
      </c>
    </row>
    <row r="25" spans="1:32" ht="27" customHeight="1">
      <c r="A25" s="143" t="s">
        <v>37</v>
      </c>
      <c r="B25" s="152" t="s">
        <v>156</v>
      </c>
      <c r="C25" s="135">
        <f>SUM(Önkormányzat!C99)</f>
        <v>0</v>
      </c>
      <c r="D25" s="136">
        <f>SUM(Önkormányzat!D99)</f>
        <v>0</v>
      </c>
      <c r="E25" s="136">
        <f>SUM(Önkormányzat!E99)</f>
        <v>0</v>
      </c>
      <c r="F25" s="137">
        <f>L25</f>
        <v>65000000</v>
      </c>
      <c r="G25" s="136">
        <f>Önkormányzat!F99</f>
        <v>65000000</v>
      </c>
      <c r="H25" s="139"/>
      <c r="I25" s="139"/>
      <c r="J25" s="139"/>
      <c r="K25" s="139"/>
      <c r="L25" s="138">
        <f t="shared" ref="L25:L29" si="22">SUM(G25:K25)</f>
        <v>65000000</v>
      </c>
      <c r="M25" s="138">
        <f>Önkormányzat!G99</f>
        <v>73000000</v>
      </c>
      <c r="N25" s="138"/>
      <c r="O25" s="138"/>
      <c r="P25" s="138"/>
      <c r="Q25" s="138">
        <f t="shared" si="3"/>
        <v>73000000</v>
      </c>
      <c r="R25" s="739">
        <f>Önkormányzat!H99</f>
        <v>52448121</v>
      </c>
      <c r="S25" s="739"/>
      <c r="T25" s="739"/>
      <c r="U25" s="739"/>
      <c r="V25" s="787">
        <f t="shared" si="20"/>
        <v>52448121</v>
      </c>
      <c r="W25" s="785">
        <f>Önkormányzat!I99</f>
        <v>83000000</v>
      </c>
      <c r="X25" s="785"/>
      <c r="Y25" s="785"/>
      <c r="Z25" s="785"/>
      <c r="AA25" s="138">
        <f t="shared" si="4"/>
        <v>83000000</v>
      </c>
      <c r="AB25" s="739">
        <f>Önkormányzat!J99</f>
        <v>86027072</v>
      </c>
      <c r="AC25" s="739"/>
      <c r="AD25" s="739"/>
      <c r="AE25" s="739"/>
      <c r="AF25" s="739">
        <f t="shared" si="5"/>
        <v>86027072</v>
      </c>
    </row>
    <row r="26" spans="1:32" ht="27" customHeight="1">
      <c r="A26" s="143" t="s">
        <v>41</v>
      </c>
      <c r="B26" s="26" t="s">
        <v>157</v>
      </c>
      <c r="C26" s="135">
        <f>SUM(Önkormányzat!C100)</f>
        <v>0</v>
      </c>
      <c r="D26" s="136">
        <f>SUM(Önkormányzat!D100)</f>
        <v>0</v>
      </c>
      <c r="E26" s="136">
        <f>SUM(Önkormányzat!E100)</f>
        <v>0</v>
      </c>
      <c r="F26" s="137">
        <f>L26</f>
        <v>130000000</v>
      </c>
      <c r="G26" s="136">
        <f>Önkormányzat!F100</f>
        <v>130000000</v>
      </c>
      <c r="H26" s="139"/>
      <c r="I26" s="139"/>
      <c r="J26" s="139"/>
      <c r="K26" s="139"/>
      <c r="L26" s="138">
        <f t="shared" si="22"/>
        <v>130000000</v>
      </c>
      <c r="M26" s="138">
        <f>Önkormányzat!G100</f>
        <v>155000000</v>
      </c>
      <c r="N26" s="138"/>
      <c r="O26" s="138"/>
      <c r="P26" s="138"/>
      <c r="Q26" s="138">
        <f t="shared" si="3"/>
        <v>155000000</v>
      </c>
      <c r="R26" s="739">
        <f>Önkormányzat!H100</f>
        <v>102326585</v>
      </c>
      <c r="S26" s="739"/>
      <c r="T26" s="739"/>
      <c r="U26" s="739"/>
      <c r="V26" s="787">
        <f t="shared" si="20"/>
        <v>102326585</v>
      </c>
      <c r="W26" s="785">
        <f>Önkormányzat!I100</f>
        <v>168867288</v>
      </c>
      <c r="X26" s="785"/>
      <c r="Y26" s="785"/>
      <c r="Z26" s="785"/>
      <c r="AA26" s="138">
        <f t="shared" si="4"/>
        <v>168867288</v>
      </c>
      <c r="AB26" s="739">
        <f>Önkormányzat!J100</f>
        <v>292910289</v>
      </c>
      <c r="AC26" s="739"/>
      <c r="AD26" s="739"/>
      <c r="AE26" s="739"/>
      <c r="AF26" s="739">
        <f t="shared" si="5"/>
        <v>292910289</v>
      </c>
    </row>
    <row r="27" spans="1:32" ht="27" customHeight="1">
      <c r="A27" s="143" t="s">
        <v>45</v>
      </c>
      <c r="B27" s="26" t="s">
        <v>46</v>
      </c>
      <c r="C27" s="135">
        <f>SUM(Önkormányzat!C101)</f>
        <v>0</v>
      </c>
      <c r="D27" s="136">
        <f>SUM(Önkormányzat!D101)</f>
        <v>0</v>
      </c>
      <c r="E27" s="136">
        <f>SUM(Önkormányzat!E101)</f>
        <v>0</v>
      </c>
      <c r="F27" s="137">
        <f>L27</f>
        <v>8000000</v>
      </c>
      <c r="G27" s="136">
        <f>Önkormányzat!F101</f>
        <v>8000000</v>
      </c>
      <c r="H27" s="139"/>
      <c r="I27" s="139"/>
      <c r="J27" s="139"/>
      <c r="K27" s="139"/>
      <c r="L27" s="138">
        <f t="shared" si="22"/>
        <v>8000000</v>
      </c>
      <c r="M27" s="138">
        <f>Önkormányzat!G101</f>
        <v>8000000</v>
      </c>
      <c r="N27" s="138"/>
      <c r="O27" s="138"/>
      <c r="P27" s="138"/>
      <c r="Q27" s="138">
        <f t="shared" si="3"/>
        <v>8000000</v>
      </c>
      <c r="R27" s="739">
        <f>Önkormányzat!H101</f>
        <v>5493905</v>
      </c>
      <c r="S27" s="739"/>
      <c r="T27" s="739"/>
      <c r="U27" s="739"/>
      <c r="V27" s="787">
        <f t="shared" si="20"/>
        <v>5493905</v>
      </c>
      <c r="W27" s="785">
        <f>Önkormányzat!I101</f>
        <v>8000000</v>
      </c>
      <c r="X27" s="785"/>
      <c r="Y27" s="785"/>
      <c r="Z27" s="785"/>
      <c r="AA27" s="138">
        <f t="shared" si="4"/>
        <v>8000000</v>
      </c>
      <c r="AB27" s="739">
        <f>Önkormányzat!J101</f>
        <v>10182300</v>
      </c>
      <c r="AC27" s="739"/>
      <c r="AD27" s="739"/>
      <c r="AE27" s="739"/>
      <c r="AF27" s="739">
        <f t="shared" si="5"/>
        <v>10182300</v>
      </c>
    </row>
    <row r="28" spans="1:32" ht="27" customHeight="1">
      <c r="A28" s="143" t="s">
        <v>49</v>
      </c>
      <c r="B28" s="26" t="s">
        <v>158</v>
      </c>
      <c r="C28" s="135">
        <f>SUM(Önkormányzat!C102)</f>
        <v>0</v>
      </c>
      <c r="D28" s="136">
        <f>SUM(Önkormányzat!D102)</f>
        <v>0</v>
      </c>
      <c r="E28" s="136">
        <f>SUM(Önkormányzat!E102)</f>
        <v>0</v>
      </c>
      <c r="F28" s="137">
        <f>L28</f>
        <v>24000000</v>
      </c>
      <c r="G28" s="136">
        <f>Önkormányzat!F102</f>
        <v>24000000</v>
      </c>
      <c r="H28" s="139"/>
      <c r="I28" s="139"/>
      <c r="J28" s="139"/>
      <c r="K28" s="139"/>
      <c r="L28" s="138">
        <f t="shared" si="22"/>
        <v>24000000</v>
      </c>
      <c r="M28" s="138">
        <f>Önkormányzat!G102</f>
        <v>16000000</v>
      </c>
      <c r="N28" s="138"/>
      <c r="O28" s="138"/>
      <c r="P28" s="138"/>
      <c r="Q28" s="138">
        <f t="shared" si="3"/>
        <v>16000000</v>
      </c>
      <c r="R28" s="739">
        <f>Önkormányzat!H102</f>
        <v>9656113</v>
      </c>
      <c r="S28" s="739"/>
      <c r="T28" s="739"/>
      <c r="U28" s="739"/>
      <c r="V28" s="787">
        <f t="shared" si="20"/>
        <v>9656113</v>
      </c>
      <c r="W28" s="785">
        <f>Önkormányzat!I102</f>
        <v>16000000</v>
      </c>
      <c r="X28" s="785"/>
      <c r="Y28" s="785"/>
      <c r="Z28" s="785"/>
      <c r="AA28" s="138">
        <f t="shared" si="4"/>
        <v>16000000</v>
      </c>
      <c r="AB28" s="739">
        <f>Önkormányzat!J102</f>
        <v>26734725</v>
      </c>
      <c r="AC28" s="739"/>
      <c r="AD28" s="739"/>
      <c r="AE28" s="739"/>
      <c r="AF28" s="739">
        <f t="shared" si="5"/>
        <v>26734725</v>
      </c>
    </row>
    <row r="29" spans="1:32" ht="27" customHeight="1">
      <c r="A29" s="143" t="s">
        <v>33</v>
      </c>
      <c r="B29" s="153" t="s">
        <v>705</v>
      </c>
      <c r="C29" s="135">
        <f>SUM(Önkormányzat!C103)</f>
        <v>0</v>
      </c>
      <c r="D29" s="136">
        <f>SUM(Önkormányzat!D103)</f>
        <v>0</v>
      </c>
      <c r="E29" s="136">
        <f>SUM(Önkormányzat!E103)</f>
        <v>0</v>
      </c>
      <c r="F29" s="137">
        <f>L29</f>
        <v>0</v>
      </c>
      <c r="G29" s="136">
        <f>Önkormányzat!F103</f>
        <v>0</v>
      </c>
      <c r="H29" s="139"/>
      <c r="I29" s="139"/>
      <c r="J29" s="139"/>
      <c r="K29" s="139"/>
      <c r="L29" s="138">
        <f t="shared" si="22"/>
        <v>0</v>
      </c>
      <c r="M29" s="138"/>
      <c r="N29" s="138"/>
      <c r="O29" s="138"/>
      <c r="P29" s="138"/>
      <c r="Q29" s="138">
        <f t="shared" si="3"/>
        <v>0</v>
      </c>
      <c r="R29" s="739">
        <f>Önkormányzat!H103</f>
        <v>0</v>
      </c>
      <c r="S29" s="739"/>
      <c r="T29" s="739"/>
      <c r="U29" s="739"/>
      <c r="V29" s="787">
        <f t="shared" si="20"/>
        <v>0</v>
      </c>
      <c r="W29" s="785">
        <f>Önkormányzat!I103</f>
        <v>0</v>
      </c>
      <c r="X29" s="785"/>
      <c r="Y29" s="785"/>
      <c r="Z29" s="785"/>
      <c r="AA29" s="138">
        <f t="shared" si="4"/>
        <v>0</v>
      </c>
      <c r="AB29" s="739">
        <f>Önkormányzat!J98</f>
        <v>832402</v>
      </c>
      <c r="AC29" s="739"/>
      <c r="AD29" s="739"/>
      <c r="AE29" s="739"/>
      <c r="AF29" s="739">
        <f t="shared" si="5"/>
        <v>832402</v>
      </c>
    </row>
    <row r="30" spans="1:32" ht="27" customHeight="1">
      <c r="A30" s="40" t="s">
        <v>56</v>
      </c>
      <c r="B30" s="144" t="s">
        <v>159</v>
      </c>
      <c r="C30" s="15">
        <f t="shared" ref="C30:H30" si="23">SUM(C24:C29)</f>
        <v>0</v>
      </c>
      <c r="D30" s="9">
        <f t="shared" si="23"/>
        <v>0</v>
      </c>
      <c r="E30" s="9">
        <f t="shared" si="23"/>
        <v>0</v>
      </c>
      <c r="F30" s="38">
        <f t="shared" si="23"/>
        <v>227000000</v>
      </c>
      <c r="G30" s="9">
        <f t="shared" si="23"/>
        <v>227000000</v>
      </c>
      <c r="H30" s="9">
        <f t="shared" si="23"/>
        <v>0</v>
      </c>
      <c r="I30" s="9"/>
      <c r="J30" s="9">
        <f>SUM(J24:J29)</f>
        <v>0</v>
      </c>
      <c r="K30" s="9"/>
      <c r="L30" s="9">
        <f>SUM(L24:L29)</f>
        <v>227000000</v>
      </c>
      <c r="M30" s="9">
        <f>SUM(M24:M29)</f>
        <v>252000000</v>
      </c>
      <c r="N30" s="9"/>
      <c r="O30" s="9"/>
      <c r="P30" s="9"/>
      <c r="Q30" s="771">
        <f t="shared" si="3"/>
        <v>252000000</v>
      </c>
      <c r="R30" s="771">
        <f>R25+R26+R27+R28+R29</f>
        <v>169924724</v>
      </c>
      <c r="S30" s="741"/>
      <c r="T30" s="741"/>
      <c r="U30" s="741"/>
      <c r="V30" s="789">
        <f>SUM(V24:V29)</f>
        <v>169924724</v>
      </c>
      <c r="W30" s="15">
        <f>SUM(W24:W29)</f>
        <v>275867288</v>
      </c>
      <c r="X30" s="15"/>
      <c r="Y30" s="15"/>
      <c r="Z30" s="15"/>
      <c r="AA30" s="771">
        <f t="shared" si="4"/>
        <v>275867288</v>
      </c>
      <c r="AB30" s="771">
        <f>AB25+AB26+AB27+AB28+AB29</f>
        <v>416686788</v>
      </c>
      <c r="AC30" s="771">
        <f t="shared" ref="AC30:AE30" si="24">AC25+AC26+AC27+AC28+AC29</f>
        <v>0</v>
      </c>
      <c r="AD30" s="771">
        <f t="shared" si="24"/>
        <v>0</v>
      </c>
      <c r="AE30" s="771">
        <f t="shared" si="24"/>
        <v>0</v>
      </c>
      <c r="AF30" s="741">
        <f t="shared" si="5"/>
        <v>416686788</v>
      </c>
    </row>
    <row r="31" spans="1:32" ht="27" customHeight="1">
      <c r="A31" s="143" t="s">
        <v>160</v>
      </c>
      <c r="B31" s="153" t="s">
        <v>614</v>
      </c>
      <c r="C31" s="154" t="e">
        <f>#N/A</f>
        <v>#N/A</v>
      </c>
      <c r="D31" s="155" t="e">
        <f>#N/A</f>
        <v>#N/A</v>
      </c>
      <c r="E31" s="154" t="e">
        <f>#N/A</f>
        <v>#N/A</v>
      </c>
      <c r="F31" s="137">
        <f>G31+I31+J31</f>
        <v>2073700</v>
      </c>
      <c r="G31" s="136">
        <f>Önkormányzat!F105</f>
        <v>2073700</v>
      </c>
      <c r="H31" s="135"/>
      <c r="I31" s="135"/>
      <c r="J31" s="136"/>
      <c r="K31" s="31"/>
      <c r="L31" s="138">
        <f>G31+I31+J31+K31</f>
        <v>2073700</v>
      </c>
      <c r="M31" s="138"/>
      <c r="N31" s="138"/>
      <c r="O31" s="138"/>
      <c r="P31" s="138"/>
      <c r="Q31" s="138">
        <f t="shared" si="3"/>
        <v>0</v>
      </c>
      <c r="R31" s="739"/>
      <c r="S31" s="739"/>
      <c r="T31" s="739"/>
      <c r="U31" s="739"/>
      <c r="V31" s="787">
        <f t="shared" ref="V31:V36" si="25">R31+S31+T31+U31</f>
        <v>0</v>
      </c>
      <c r="W31" s="785"/>
      <c r="X31" s="785"/>
      <c r="Y31" s="785"/>
      <c r="Z31" s="785"/>
      <c r="AA31" s="138">
        <f t="shared" si="4"/>
        <v>0</v>
      </c>
      <c r="AB31" s="739">
        <f>Önkormányzat!J105</f>
        <v>88000</v>
      </c>
      <c r="AC31" s="739"/>
      <c r="AD31" s="739"/>
      <c r="AE31" s="739"/>
      <c r="AF31" s="739">
        <f t="shared" si="5"/>
        <v>88000</v>
      </c>
    </row>
    <row r="32" spans="1:32" ht="27" customHeight="1">
      <c r="A32" s="143" t="s">
        <v>161</v>
      </c>
      <c r="B32" s="153" t="s">
        <v>162</v>
      </c>
      <c r="C32" s="154" t="e">
        <f>#N/A</f>
        <v>#N/A</v>
      </c>
      <c r="D32" s="155" t="e">
        <f>#N/A</f>
        <v>#N/A</v>
      </c>
      <c r="E32" s="154" t="e">
        <f>#N/A</f>
        <v>#N/A</v>
      </c>
      <c r="F32" s="137">
        <f t="shared" ref="F32:F39" si="26">G32+I32+J32</f>
        <v>2230000</v>
      </c>
      <c r="G32" s="136">
        <f>Önkormányzat!F106</f>
        <v>0</v>
      </c>
      <c r="H32" s="135" t="e">
        <f>#N/A</f>
        <v>#N/A</v>
      </c>
      <c r="I32" s="135"/>
      <c r="J32" s="136">
        <f>Óvoda!F103+Óvoda!F108</f>
        <v>2230000</v>
      </c>
      <c r="K32" s="139">
        <f>Könyvtár!F108</f>
        <v>0</v>
      </c>
      <c r="L32" s="138">
        <f t="shared" ref="L32:L39" si="27">G32+I32+J32+K32</f>
        <v>2230000</v>
      </c>
      <c r="M32" s="138"/>
      <c r="N32" s="138"/>
      <c r="O32" s="138"/>
      <c r="P32" s="138"/>
      <c r="Q32" s="138">
        <f t="shared" si="3"/>
        <v>0</v>
      </c>
      <c r="R32" s="739">
        <f>Önkormányzat!H106</f>
        <v>1450247</v>
      </c>
      <c r="S32" s="739"/>
      <c r="T32" s="739"/>
      <c r="U32" s="739"/>
      <c r="V32" s="787">
        <f t="shared" si="25"/>
        <v>1450247</v>
      </c>
      <c r="W32" s="785"/>
      <c r="X32" s="785"/>
      <c r="Y32" s="785"/>
      <c r="Z32" s="785"/>
      <c r="AA32" s="138">
        <f t="shared" si="4"/>
        <v>0</v>
      </c>
      <c r="AB32" s="739">
        <f>Önkormányzat!J106</f>
        <v>2375588</v>
      </c>
      <c r="AC32" s="739"/>
      <c r="AD32" s="739">
        <f>Óvoda!J103</f>
        <v>1915963</v>
      </c>
      <c r="AE32" s="739">
        <f>Könyvtár!J108</f>
        <v>35000</v>
      </c>
      <c r="AF32" s="739">
        <f t="shared" si="5"/>
        <v>4326551</v>
      </c>
    </row>
    <row r="33" spans="1:32" ht="27" customHeight="1">
      <c r="A33" s="143" t="s">
        <v>163</v>
      </c>
      <c r="B33" s="153" t="s">
        <v>164</v>
      </c>
      <c r="C33" s="154" t="e">
        <f>#N/A</f>
        <v>#N/A</v>
      </c>
      <c r="D33" s="155" t="e">
        <f>#N/A</f>
        <v>#N/A</v>
      </c>
      <c r="E33" s="154" t="e">
        <f>#N/A</f>
        <v>#N/A</v>
      </c>
      <c r="F33" s="137">
        <f t="shared" si="26"/>
        <v>16810140</v>
      </c>
      <c r="G33" s="136">
        <f>Önkormányzat!F107</f>
        <v>16810140</v>
      </c>
      <c r="H33" s="135"/>
      <c r="I33" s="135"/>
      <c r="J33" s="136">
        <v>0</v>
      </c>
      <c r="K33" s="139"/>
      <c r="L33" s="138">
        <f t="shared" si="27"/>
        <v>16810140</v>
      </c>
      <c r="M33" s="138">
        <f>Önkormányzat!G107</f>
        <v>16810140</v>
      </c>
      <c r="N33" s="138"/>
      <c r="O33" s="138"/>
      <c r="P33" s="138"/>
      <c r="Q33" s="138">
        <f t="shared" si="3"/>
        <v>16810140</v>
      </c>
      <c r="R33" s="739">
        <f>Önkormányzat!H107</f>
        <v>7660653</v>
      </c>
      <c r="S33" s="739"/>
      <c r="T33" s="739"/>
      <c r="U33" s="739"/>
      <c r="V33" s="787">
        <f t="shared" si="25"/>
        <v>7660653</v>
      </c>
      <c r="W33" s="785">
        <f>Önkormányzat!I107</f>
        <v>16810140</v>
      </c>
      <c r="X33" s="785"/>
      <c r="Y33" s="785"/>
      <c r="Z33" s="785"/>
      <c r="AA33" s="138">
        <f t="shared" si="4"/>
        <v>16810140</v>
      </c>
      <c r="AB33" s="739">
        <f>Önkormányzat!J107</f>
        <v>17624810</v>
      </c>
      <c r="AC33" s="739"/>
      <c r="AD33" s="739"/>
      <c r="AE33" s="739"/>
      <c r="AF33" s="739">
        <f t="shared" si="5"/>
        <v>17624810</v>
      </c>
    </row>
    <row r="34" spans="1:32" ht="27" customHeight="1">
      <c r="A34" s="143" t="s">
        <v>165</v>
      </c>
      <c r="B34" s="153" t="s">
        <v>166</v>
      </c>
      <c r="C34" s="154" t="e">
        <f>#N/A</f>
        <v>#N/A</v>
      </c>
      <c r="D34" s="155" t="e">
        <f>#N/A</f>
        <v>#N/A</v>
      </c>
      <c r="E34" s="154" t="e">
        <f>#N/A</f>
        <v>#N/A</v>
      </c>
      <c r="F34" s="137">
        <f>G34+I34+J34</f>
        <v>13402353</v>
      </c>
      <c r="G34" s="136">
        <f>Önkormányzat!F108</f>
        <v>13402353</v>
      </c>
      <c r="H34" s="135"/>
      <c r="I34" s="135"/>
      <c r="J34" s="136"/>
      <c r="K34" s="139"/>
      <c r="L34" s="138">
        <f t="shared" si="27"/>
        <v>13402353</v>
      </c>
      <c r="M34" s="138">
        <f>Önkormányzat!G108</f>
        <v>13001953</v>
      </c>
      <c r="N34" s="138"/>
      <c r="O34" s="138"/>
      <c r="P34" s="138"/>
      <c r="Q34" s="138">
        <f t="shared" si="3"/>
        <v>13001953</v>
      </c>
      <c r="R34" s="739">
        <f>Önkormányzat!H108</f>
        <v>12804349</v>
      </c>
      <c r="S34" s="739"/>
      <c r="T34" s="739"/>
      <c r="U34" s="739"/>
      <c r="V34" s="787">
        <f t="shared" si="25"/>
        <v>12804349</v>
      </c>
      <c r="W34" s="785">
        <f>Önkormányzat!I108</f>
        <v>13001953</v>
      </c>
      <c r="X34" s="785"/>
      <c r="Y34" s="785"/>
      <c r="Z34" s="785"/>
      <c r="AA34" s="138">
        <f t="shared" si="4"/>
        <v>13001953</v>
      </c>
      <c r="AB34" s="739">
        <f>Önkormányzat!J108</f>
        <v>26935809</v>
      </c>
      <c r="AC34" s="739"/>
      <c r="AD34" s="739"/>
      <c r="AE34" s="739"/>
      <c r="AF34" s="739">
        <f t="shared" si="5"/>
        <v>26935809</v>
      </c>
    </row>
    <row r="35" spans="1:32" ht="27" customHeight="1">
      <c r="A35" s="143" t="s">
        <v>167</v>
      </c>
      <c r="B35" s="153" t="s">
        <v>168</v>
      </c>
      <c r="C35" s="154" t="e">
        <f>#N/A</f>
        <v>#N/A</v>
      </c>
      <c r="D35" s="155" t="e">
        <f>#N/A</f>
        <v>#N/A</v>
      </c>
      <c r="E35" s="154" t="e">
        <f>#N/A</f>
        <v>#N/A</v>
      </c>
      <c r="F35" s="137">
        <f t="shared" si="26"/>
        <v>5301425</v>
      </c>
      <c r="G35" s="136">
        <f>Önkormányzat!F109</f>
        <v>0</v>
      </c>
      <c r="H35" s="135"/>
      <c r="I35" s="135"/>
      <c r="J35" s="136">
        <f>Óvoda!F104+Óvoda!F106+Óvoda!F107</f>
        <v>5301425</v>
      </c>
      <c r="K35" s="139"/>
      <c r="L35" s="138">
        <f t="shared" si="27"/>
        <v>5301425</v>
      </c>
      <c r="M35" s="138">
        <f>Önkormányzat!G109</f>
        <v>0</v>
      </c>
      <c r="N35" s="138"/>
      <c r="O35" s="138"/>
      <c r="P35" s="138"/>
      <c r="Q35" s="138">
        <f t="shared" si="3"/>
        <v>0</v>
      </c>
      <c r="R35" s="739"/>
      <c r="S35" s="739"/>
      <c r="T35" s="739"/>
      <c r="U35" s="739"/>
      <c r="V35" s="787">
        <f t="shared" si="25"/>
        <v>0</v>
      </c>
      <c r="W35" s="785">
        <f>Önkormányzat!I109</f>
        <v>0</v>
      </c>
      <c r="X35" s="785"/>
      <c r="Y35" s="785"/>
      <c r="Z35" s="785"/>
      <c r="AA35" s="138">
        <f t="shared" si="4"/>
        <v>0</v>
      </c>
      <c r="AB35" s="739"/>
      <c r="AC35" s="739"/>
      <c r="AD35" s="739">
        <f>Óvoda!J106</f>
        <v>4489889</v>
      </c>
      <c r="AE35" s="739"/>
      <c r="AF35" s="739">
        <f t="shared" si="5"/>
        <v>4489889</v>
      </c>
    </row>
    <row r="36" spans="1:32" ht="27" customHeight="1">
      <c r="A36" s="143" t="s">
        <v>169</v>
      </c>
      <c r="B36" s="153" t="s">
        <v>170</v>
      </c>
      <c r="C36" s="154" t="e">
        <f>#N/A</f>
        <v>#N/A</v>
      </c>
      <c r="D36" s="155">
        <f>SUM(Önkormányzat!D110,Óvoda!D109)</f>
        <v>0</v>
      </c>
      <c r="E36" s="154" t="e">
        <f>#N/A</f>
        <v>#N/A</v>
      </c>
      <c r="F36" s="137">
        <f t="shared" si="26"/>
        <v>14214372</v>
      </c>
      <c r="G36" s="136">
        <f>Önkormányzat!F110</f>
        <v>12180888</v>
      </c>
      <c r="H36" s="135"/>
      <c r="I36" s="135"/>
      <c r="J36" s="136">
        <f>Óvoda!F109</f>
        <v>2033484</v>
      </c>
      <c r="K36" s="139"/>
      <c r="L36" s="138">
        <f t="shared" si="27"/>
        <v>14214372</v>
      </c>
      <c r="M36" s="138">
        <f>Önkormányzat!G110</f>
        <v>12180888</v>
      </c>
      <c r="N36" s="138"/>
      <c r="O36" s="138"/>
      <c r="P36" s="138"/>
      <c r="Q36" s="138">
        <f t="shared" si="3"/>
        <v>12180888</v>
      </c>
      <c r="R36" s="739">
        <f>Önkormányzat!H110</f>
        <v>5923609</v>
      </c>
      <c r="S36" s="739"/>
      <c r="T36" s="739"/>
      <c r="U36" s="739"/>
      <c r="V36" s="787">
        <f t="shared" si="25"/>
        <v>5923609</v>
      </c>
      <c r="W36" s="785">
        <f>Önkormányzat!I110</f>
        <v>12367888</v>
      </c>
      <c r="X36" s="785"/>
      <c r="Y36" s="785"/>
      <c r="Z36" s="785"/>
      <c r="AA36" s="138">
        <f t="shared" si="4"/>
        <v>12367888</v>
      </c>
      <c r="AB36" s="739">
        <f>Önkormányzat!J110</f>
        <v>11981987</v>
      </c>
      <c r="AC36" s="739"/>
      <c r="AD36" s="739">
        <f>Óvoda!J109</f>
        <v>1731387</v>
      </c>
      <c r="AE36" s="739"/>
      <c r="AF36" s="739">
        <f t="shared" si="5"/>
        <v>13713374</v>
      </c>
    </row>
    <row r="37" spans="1:32" ht="27" customHeight="1">
      <c r="A37" s="143" t="s">
        <v>171</v>
      </c>
      <c r="B37" s="153" t="s">
        <v>172</v>
      </c>
      <c r="C37" s="154" t="e">
        <f>#N/A</f>
        <v>#N/A</v>
      </c>
      <c r="D37" s="155" t="e">
        <f>#N/A</f>
        <v>#N/A</v>
      </c>
      <c r="E37" s="154" t="e">
        <f>#N/A</f>
        <v>#N/A</v>
      </c>
      <c r="F37" s="137">
        <f t="shared" si="26"/>
        <v>0</v>
      </c>
      <c r="G37" s="136">
        <f>Önkormányzat!F111</f>
        <v>0</v>
      </c>
      <c r="H37" s="135"/>
      <c r="I37" s="135"/>
      <c r="J37" s="136">
        <v>0</v>
      </c>
      <c r="K37" s="139"/>
      <c r="L37" s="138">
        <f t="shared" si="27"/>
        <v>0</v>
      </c>
      <c r="M37" s="138">
        <f>Önkormányzat!G111</f>
        <v>0</v>
      </c>
      <c r="N37" s="138"/>
      <c r="O37" s="138"/>
      <c r="P37" s="138"/>
      <c r="Q37" s="138">
        <f t="shared" si="3"/>
        <v>0</v>
      </c>
      <c r="R37" s="739"/>
      <c r="S37" s="739"/>
      <c r="T37" s="739"/>
      <c r="U37" s="739"/>
      <c r="V37" s="787">
        <f>R37+S37+U37+T37</f>
        <v>0</v>
      </c>
      <c r="W37" s="785">
        <f>Önkormányzat!I111</f>
        <v>0</v>
      </c>
      <c r="X37" s="785"/>
      <c r="Y37" s="785"/>
      <c r="Z37" s="785"/>
      <c r="AA37" s="138">
        <f t="shared" si="4"/>
        <v>0</v>
      </c>
      <c r="AB37" s="739"/>
      <c r="AC37" s="739"/>
      <c r="AD37" s="739">
        <f>Óvoda!J110</f>
        <v>70000</v>
      </c>
      <c r="AE37" s="739"/>
      <c r="AF37" s="739">
        <f t="shared" si="5"/>
        <v>70000</v>
      </c>
    </row>
    <row r="38" spans="1:32" ht="27" customHeight="1">
      <c r="A38" s="143" t="s">
        <v>173</v>
      </c>
      <c r="B38" s="153" t="s">
        <v>174</v>
      </c>
      <c r="C38" s="154" t="e">
        <f>#N/A</f>
        <v>#N/A</v>
      </c>
      <c r="D38" s="155" t="e">
        <f>#N/A</f>
        <v>#N/A</v>
      </c>
      <c r="E38" s="154" t="e">
        <f>#N/A</f>
        <v>#N/A</v>
      </c>
      <c r="F38" s="137">
        <f t="shared" si="26"/>
        <v>20000</v>
      </c>
      <c r="G38" s="136">
        <f>Önkormányzat!F112</f>
        <v>20000</v>
      </c>
      <c r="H38" s="135" t="e">
        <f>#N/A</f>
        <v>#N/A</v>
      </c>
      <c r="I38" s="135"/>
      <c r="J38" s="136"/>
      <c r="K38" s="139"/>
      <c r="L38" s="138">
        <f t="shared" si="27"/>
        <v>20000</v>
      </c>
      <c r="M38" s="138">
        <f>Önkormányzat!G112</f>
        <v>20000</v>
      </c>
      <c r="N38" s="138"/>
      <c r="O38" s="138"/>
      <c r="P38" s="138"/>
      <c r="Q38" s="138">
        <f t="shared" si="3"/>
        <v>20000</v>
      </c>
      <c r="R38" s="739">
        <f>Önkormányzat!H112</f>
        <v>150</v>
      </c>
      <c r="S38" s="739"/>
      <c r="T38" s="739"/>
      <c r="U38" s="739"/>
      <c r="V38" s="787">
        <f>R38+S38+T38+U38</f>
        <v>150</v>
      </c>
      <c r="W38" s="785">
        <f>Önkormányzat!I112</f>
        <v>20000</v>
      </c>
      <c r="X38" s="785"/>
      <c r="Y38" s="785"/>
      <c r="Z38" s="785"/>
      <c r="AA38" s="138">
        <f t="shared" si="4"/>
        <v>20000</v>
      </c>
      <c r="AB38" s="739">
        <f>Önkormányzat!J112</f>
        <v>269</v>
      </c>
      <c r="AC38" s="739">
        <f>KÖH!J108</f>
        <v>4</v>
      </c>
      <c r="AD38" s="739">
        <f>Óvoda!J112</f>
        <v>1</v>
      </c>
      <c r="AE38" s="739"/>
      <c r="AF38" s="739">
        <f t="shared" si="5"/>
        <v>274</v>
      </c>
    </row>
    <row r="39" spans="1:32" ht="27" customHeight="1">
      <c r="A39" s="143" t="s">
        <v>175</v>
      </c>
      <c r="B39" s="153" t="s">
        <v>176</v>
      </c>
      <c r="C39" s="154" t="e">
        <f>#N/A</f>
        <v>#N/A</v>
      </c>
      <c r="D39" s="155" t="e">
        <f>#N/A</f>
        <v>#N/A</v>
      </c>
      <c r="E39" s="154" t="e">
        <f>#N/A</f>
        <v>#N/A</v>
      </c>
      <c r="F39" s="137">
        <f t="shared" si="26"/>
        <v>631660</v>
      </c>
      <c r="G39" s="136">
        <f>Önkormányzat!F113</f>
        <v>631660</v>
      </c>
      <c r="H39" s="135"/>
      <c r="I39" s="135"/>
      <c r="J39" s="136"/>
      <c r="K39" s="139"/>
      <c r="L39" s="138">
        <f t="shared" si="27"/>
        <v>631660</v>
      </c>
      <c r="M39" s="138">
        <f>Önkormányzat!G113</f>
        <v>2705360</v>
      </c>
      <c r="N39" s="138"/>
      <c r="O39" s="138"/>
      <c r="P39" s="138"/>
      <c r="Q39" s="138">
        <f t="shared" si="3"/>
        <v>2705360</v>
      </c>
      <c r="R39" s="739">
        <f>Önkormányzat!H113</f>
        <v>165135</v>
      </c>
      <c r="S39" s="739"/>
      <c r="T39" s="739"/>
      <c r="U39" s="739"/>
      <c r="V39" s="787">
        <f>R39+S39+T39+U39</f>
        <v>165135</v>
      </c>
      <c r="W39" s="785">
        <f>Önkormányzat!I113</f>
        <v>2709804</v>
      </c>
      <c r="X39" s="785"/>
      <c r="Y39" s="785"/>
      <c r="Z39" s="785"/>
      <c r="AA39" s="138">
        <f t="shared" si="4"/>
        <v>2709804</v>
      </c>
      <c r="AB39" s="739">
        <f>Önkormányzat!J113</f>
        <v>1045246</v>
      </c>
      <c r="AC39" s="739">
        <f>KÖH!J107</f>
        <v>86779</v>
      </c>
      <c r="AD39" s="739">
        <f>Óvoda!J111</f>
        <v>93434</v>
      </c>
      <c r="AE39" s="739">
        <f>Könyvtár!J107</f>
        <v>3202</v>
      </c>
      <c r="AF39" s="739">
        <f t="shared" si="5"/>
        <v>1228661</v>
      </c>
    </row>
    <row r="40" spans="1:32" ht="27" customHeight="1">
      <c r="A40" s="143"/>
      <c r="B40" s="153" t="s">
        <v>654</v>
      </c>
      <c r="C40" s="154"/>
      <c r="D40" s="155"/>
      <c r="E40" s="154"/>
      <c r="F40" s="137"/>
      <c r="G40" s="136"/>
      <c r="H40" s="135"/>
      <c r="I40" s="135"/>
      <c r="J40" s="136"/>
      <c r="K40" s="139"/>
      <c r="L40" s="138"/>
      <c r="M40" s="138"/>
      <c r="N40" s="138"/>
      <c r="O40" s="138"/>
      <c r="P40" s="138"/>
      <c r="Q40" s="138"/>
      <c r="R40" s="739"/>
      <c r="S40" s="739"/>
      <c r="T40" s="739"/>
      <c r="U40" s="739"/>
      <c r="V40" s="787">
        <f>R40+S40+T40+U40</f>
        <v>0</v>
      </c>
      <c r="W40" s="785"/>
      <c r="X40" s="785"/>
      <c r="Y40" s="785"/>
      <c r="Z40" s="785"/>
      <c r="AA40" s="138"/>
      <c r="AB40" s="739"/>
      <c r="AC40" s="739"/>
      <c r="AD40" s="739">
        <f>Óvoda!J105</f>
        <v>6678</v>
      </c>
      <c r="AE40" s="739"/>
      <c r="AF40" s="739">
        <f t="shared" si="5"/>
        <v>6678</v>
      </c>
    </row>
    <row r="41" spans="1:32" ht="27" customHeight="1">
      <c r="A41" s="40" t="s">
        <v>60</v>
      </c>
      <c r="B41" s="144" t="s">
        <v>177</v>
      </c>
      <c r="C41" s="15" t="e">
        <f>SUM(C31:C39)</f>
        <v>#N/A</v>
      </c>
      <c r="D41" s="9" t="e">
        <f>SUM(D31:D39)</f>
        <v>#N/A</v>
      </c>
      <c r="E41" s="9" t="e">
        <f>SUM(E31:E39)</f>
        <v>#N/A</v>
      </c>
      <c r="F41" s="137">
        <f>F31+F32+F33+F34+F35+F36+F37+F38+F39</f>
        <v>54683650</v>
      </c>
      <c r="G41" s="9">
        <f>SUM(G31:G39)</f>
        <v>45118741</v>
      </c>
      <c r="H41" s="9" t="e">
        <f t="shared" ref="H41:L41" si="28">SUM(H31:H39)</f>
        <v>#N/A</v>
      </c>
      <c r="I41" s="9">
        <f t="shared" si="28"/>
        <v>0</v>
      </c>
      <c r="J41" s="9">
        <f t="shared" si="28"/>
        <v>9564909</v>
      </c>
      <c r="K41" s="9">
        <f t="shared" si="28"/>
        <v>0</v>
      </c>
      <c r="L41" s="9">
        <f t="shared" si="28"/>
        <v>54683650</v>
      </c>
      <c r="M41" s="771">
        <f>M31+M32+M33+M34+M35+M36+M37+M38+M39</f>
        <v>44718341</v>
      </c>
      <c r="N41" s="771"/>
      <c r="O41" s="771">
        <f>Óvoda!G113</f>
        <v>9564909</v>
      </c>
      <c r="P41" s="771">
        <f>Könyvtár!G109</f>
        <v>66060</v>
      </c>
      <c r="Q41" s="771">
        <f t="shared" si="3"/>
        <v>54349310</v>
      </c>
      <c r="R41" s="771">
        <f>R31+R32+R33+R34+R35+R36+R37+R38+R39</f>
        <v>28004143</v>
      </c>
      <c r="S41" s="741"/>
      <c r="T41" s="741">
        <f>Óvoda!H113</f>
        <v>4571227</v>
      </c>
      <c r="U41" s="789">
        <f>Könyvtár!H109</f>
        <v>29346</v>
      </c>
      <c r="V41" s="789">
        <f>SUM(V31:V40)</f>
        <v>28004143</v>
      </c>
      <c r="W41" s="786">
        <f>W31+W32+W33+W34+W35+W36+W37+W38+W39</f>
        <v>44909785</v>
      </c>
      <c r="X41" s="786"/>
      <c r="Y41" s="786">
        <f>Óvoda!I113</f>
        <v>9564909</v>
      </c>
      <c r="Z41" s="786">
        <f>Könyvtár!I109</f>
        <v>67632</v>
      </c>
      <c r="AA41" s="771">
        <f t="shared" si="4"/>
        <v>54542326</v>
      </c>
      <c r="AB41" s="771">
        <f>AB31+AB32+AB33+AB34+AB35+AB36+AB37+AB38+AB39</f>
        <v>60051709</v>
      </c>
      <c r="AC41" s="771">
        <f t="shared" ref="AC41:AE41" si="29">AC31+AC32+AC33+AC34+AC35+AC36+AC37+AC38+AC39</f>
        <v>86783</v>
      </c>
      <c r="AD41" s="771">
        <f>AD31+AD32+AD33+AD34+AD35+AD36+AD37+AD38+AD39+AD40</f>
        <v>8307352</v>
      </c>
      <c r="AE41" s="771">
        <f t="shared" si="29"/>
        <v>38202</v>
      </c>
      <c r="AF41" s="741">
        <f t="shared" si="5"/>
        <v>68484046</v>
      </c>
    </row>
    <row r="42" spans="1:32" ht="27" customHeight="1">
      <c r="A42" s="143" t="s">
        <v>178</v>
      </c>
      <c r="B42" s="18" t="s">
        <v>179</v>
      </c>
      <c r="C42" s="135">
        <f>SUM(Önkormányzat!C115)</f>
        <v>0</v>
      </c>
      <c r="D42" s="136">
        <f>SUM(Önkormányzat!D115)</f>
        <v>0</v>
      </c>
      <c r="E42" s="136">
        <f>SUM(Önkormányzat!E115)</f>
        <v>0</v>
      </c>
      <c r="F42" s="137">
        <f>L42</f>
        <v>3000000</v>
      </c>
      <c r="G42" s="136">
        <f>Önkormányzat!F115</f>
        <v>3000000</v>
      </c>
      <c r="H42" s="31"/>
      <c r="I42" s="31"/>
      <c r="J42" s="31"/>
      <c r="K42" s="31"/>
      <c r="L42" s="138">
        <f>SUM(G42:K42)</f>
        <v>3000000</v>
      </c>
      <c r="M42" s="138">
        <f>Önkormányzat!G115</f>
        <v>3000000</v>
      </c>
      <c r="N42" s="138"/>
      <c r="O42" s="138"/>
      <c r="P42" s="138"/>
      <c r="Q42" s="138">
        <f t="shared" si="3"/>
        <v>3000000</v>
      </c>
      <c r="R42" s="739">
        <f>Önkormányzat!H115</f>
        <v>133858</v>
      </c>
      <c r="S42" s="739"/>
      <c r="T42" s="739"/>
      <c r="U42" s="739"/>
      <c r="V42" s="787">
        <f>R42+S42+T42+U42</f>
        <v>133858</v>
      </c>
      <c r="W42" s="785">
        <f>Önkormányzat!I115</f>
        <v>3000000</v>
      </c>
      <c r="X42" s="785"/>
      <c r="Y42" s="785"/>
      <c r="Z42" s="785"/>
      <c r="AA42" s="138">
        <f t="shared" si="4"/>
        <v>3000000</v>
      </c>
      <c r="AB42" s="739">
        <f>Önkormányzat!J115</f>
        <v>133858</v>
      </c>
      <c r="AC42" s="739"/>
      <c r="AD42" s="739"/>
      <c r="AE42" s="739"/>
      <c r="AF42" s="739">
        <f t="shared" si="5"/>
        <v>133858</v>
      </c>
    </row>
    <row r="43" spans="1:32" ht="27" customHeight="1">
      <c r="A43" s="143" t="s">
        <v>180</v>
      </c>
      <c r="B43" s="153" t="s">
        <v>612</v>
      </c>
      <c r="C43" s="135">
        <f>SUM(Önkormányzat!C116)</f>
        <v>0</v>
      </c>
      <c r="D43" s="136">
        <f>SUM(Önkormányzat!D116)</f>
        <v>0</v>
      </c>
      <c r="E43" s="136">
        <f>SUM(Önkormányzat!E116)</f>
        <v>0</v>
      </c>
      <c r="F43" s="137">
        <f>SUM(Önkormányzat!F116)</f>
        <v>15859283</v>
      </c>
      <c r="G43" s="136">
        <f>SUM(Önkormányzat!F116)</f>
        <v>15859283</v>
      </c>
      <c r="H43" s="139"/>
      <c r="I43" s="139"/>
      <c r="J43" s="139"/>
      <c r="K43" s="139"/>
      <c r="L43" s="138">
        <f>SUM(G43:K43)</f>
        <v>15859283</v>
      </c>
      <c r="M43" s="138">
        <f>Önkormányzat!G116</f>
        <v>15509283</v>
      </c>
      <c r="N43" s="138"/>
      <c r="O43" s="138"/>
      <c r="P43" s="138"/>
      <c r="Q43" s="138">
        <f t="shared" si="3"/>
        <v>15509283</v>
      </c>
      <c r="R43" s="739">
        <f>Önkormányzat!H116</f>
        <v>15509283</v>
      </c>
      <c r="S43" s="739"/>
      <c r="T43" s="739"/>
      <c r="U43" s="739"/>
      <c r="V43" s="787">
        <f>R43+S43+T43+U43</f>
        <v>15509283</v>
      </c>
      <c r="W43" s="785">
        <f>Önkormányzat!I116</f>
        <v>15509283</v>
      </c>
      <c r="X43" s="785"/>
      <c r="Y43" s="785"/>
      <c r="Z43" s="785"/>
      <c r="AA43" s="138">
        <f t="shared" si="4"/>
        <v>15509283</v>
      </c>
      <c r="AB43" s="739">
        <f>Önkormányzat!J116</f>
        <v>15509283</v>
      </c>
      <c r="AC43" s="739"/>
      <c r="AD43" s="739"/>
      <c r="AE43" s="739"/>
      <c r="AF43" s="739">
        <f t="shared" si="5"/>
        <v>15509283</v>
      </c>
    </row>
    <row r="44" spans="1:32" ht="27" customHeight="1">
      <c r="A44" s="40" t="s">
        <v>182</v>
      </c>
      <c r="B44" s="144" t="s">
        <v>183</v>
      </c>
      <c r="C44" s="15">
        <f t="shared" ref="C44:H44" si="30">SUM(C42:C43)</f>
        <v>0</v>
      </c>
      <c r="D44" s="9">
        <f t="shared" si="30"/>
        <v>0</v>
      </c>
      <c r="E44" s="9">
        <f t="shared" si="30"/>
        <v>0</v>
      </c>
      <c r="F44" s="38">
        <f t="shared" si="30"/>
        <v>18859283</v>
      </c>
      <c r="G44" s="9">
        <f t="shared" si="30"/>
        <v>18859283</v>
      </c>
      <c r="H44" s="9">
        <f t="shared" si="30"/>
        <v>0</v>
      </c>
      <c r="I44" s="9"/>
      <c r="J44" s="9">
        <f>SUM(J42:J43)</f>
        <v>0</v>
      </c>
      <c r="K44" s="9"/>
      <c r="L44" s="138">
        <f>SUM(G44:K44)</f>
        <v>18859283</v>
      </c>
      <c r="M44" s="771">
        <f>M42+M43</f>
        <v>18509283</v>
      </c>
      <c r="N44" s="771">
        <f>SUM(I44+K44)</f>
        <v>0</v>
      </c>
      <c r="O44" s="771"/>
      <c r="P44" s="771"/>
      <c r="Q44" s="771">
        <f t="shared" si="3"/>
        <v>18509283</v>
      </c>
      <c r="R44" s="771">
        <f>R42+R43</f>
        <v>15643141</v>
      </c>
      <c r="S44" s="771"/>
      <c r="T44" s="771"/>
      <c r="U44" s="771"/>
      <c r="V44" s="771">
        <f>V42+V43</f>
        <v>15643141</v>
      </c>
      <c r="W44" s="786">
        <f>W42+W43</f>
        <v>18509283</v>
      </c>
      <c r="X44" s="786"/>
      <c r="Y44" s="786"/>
      <c r="Z44" s="786"/>
      <c r="AA44" s="771">
        <f t="shared" si="4"/>
        <v>18509283</v>
      </c>
      <c r="AB44" s="771">
        <f>AB42+AB43</f>
        <v>15643141</v>
      </c>
      <c r="AC44" s="771"/>
      <c r="AD44" s="771"/>
      <c r="AE44" s="771"/>
      <c r="AF44" s="741">
        <f t="shared" si="5"/>
        <v>15643141</v>
      </c>
    </row>
    <row r="45" spans="1:32" ht="27" customHeight="1">
      <c r="A45" s="143" t="s">
        <v>68</v>
      </c>
      <c r="B45" s="18" t="s">
        <v>184</v>
      </c>
      <c r="C45" s="135">
        <f>SUM(Önkormányzat!C118)</f>
        <v>0</v>
      </c>
      <c r="D45" s="136">
        <f>SUM(Önkormányzat!D118)</f>
        <v>0</v>
      </c>
      <c r="E45" s="136">
        <f>SUM(Önkormányzat!E118)</f>
        <v>0</v>
      </c>
      <c r="F45" s="137">
        <f>SUM(Önkormányzat!F118)</f>
        <v>0</v>
      </c>
      <c r="G45" s="136">
        <f>SUM(Önkormányzat!F118)</f>
        <v>0</v>
      </c>
      <c r="H45" s="139"/>
      <c r="I45" s="139"/>
      <c r="J45" s="139"/>
      <c r="K45" s="139"/>
      <c r="L45" s="138">
        <f t="shared" ref="L45:L50" si="31">SUM(G45:K45)</f>
        <v>0</v>
      </c>
      <c r="M45" s="138"/>
      <c r="N45" s="138"/>
      <c r="O45" s="138"/>
      <c r="P45" s="138"/>
      <c r="Q45" s="138">
        <f t="shared" si="3"/>
        <v>0</v>
      </c>
      <c r="R45" s="739"/>
      <c r="S45" s="739"/>
      <c r="T45" s="739"/>
      <c r="U45" s="739"/>
      <c r="V45" s="787">
        <f>R45+S45+T45+U45</f>
        <v>0</v>
      </c>
      <c r="W45" s="785"/>
      <c r="X45" s="785"/>
      <c r="Y45" s="785"/>
      <c r="Z45" s="785"/>
      <c r="AA45" s="138">
        <f t="shared" si="4"/>
        <v>0</v>
      </c>
      <c r="AB45" s="739"/>
      <c r="AC45" s="739"/>
      <c r="AD45" s="739"/>
      <c r="AE45" s="739"/>
      <c r="AF45" s="739">
        <f t="shared" si="5"/>
        <v>0</v>
      </c>
    </row>
    <row r="46" spans="1:32" ht="27" customHeight="1">
      <c r="A46" s="143" t="s">
        <v>70</v>
      </c>
      <c r="B46" s="18" t="s">
        <v>185</v>
      </c>
      <c r="C46" s="135">
        <f>SUM(Önkormányzat!C119)</f>
        <v>0</v>
      </c>
      <c r="D46" s="136">
        <f>SUM(Önkormányzat!D119)</f>
        <v>0</v>
      </c>
      <c r="E46" s="136">
        <f>SUM(Önkormányzat!E119)</f>
        <v>0</v>
      </c>
      <c r="F46" s="137">
        <f>SUM(Önkormányzat!F119)</f>
        <v>0</v>
      </c>
      <c r="G46" s="136">
        <f>SUM(Önkormányzat!F119)</f>
        <v>0</v>
      </c>
      <c r="H46" s="139"/>
      <c r="I46" s="139"/>
      <c r="J46" s="139"/>
      <c r="K46" s="139"/>
      <c r="L46" s="138">
        <f t="shared" si="31"/>
        <v>0</v>
      </c>
      <c r="M46" s="138"/>
      <c r="N46" s="138"/>
      <c r="O46" s="138"/>
      <c r="P46" s="138"/>
      <c r="Q46" s="138">
        <f t="shared" si="3"/>
        <v>0</v>
      </c>
      <c r="R46" s="739">
        <f>Önkormányzat!H119</f>
        <v>118276</v>
      </c>
      <c r="S46" s="739"/>
      <c r="T46" s="739"/>
      <c r="U46" s="739"/>
      <c r="V46" s="787">
        <f>R46+S46+T46+U46</f>
        <v>118276</v>
      </c>
      <c r="W46" s="785"/>
      <c r="X46" s="785"/>
      <c r="Y46" s="785"/>
      <c r="Z46" s="785"/>
      <c r="AA46" s="138">
        <f t="shared" si="4"/>
        <v>0</v>
      </c>
      <c r="AB46" s="739">
        <f>Önkormányzat!J119</f>
        <v>118276</v>
      </c>
      <c r="AC46" s="739"/>
      <c r="AD46" s="739"/>
      <c r="AE46" s="739"/>
      <c r="AF46" s="739">
        <f t="shared" si="5"/>
        <v>118276</v>
      </c>
    </row>
    <row r="47" spans="1:32" ht="27" customHeight="1">
      <c r="A47" s="40" t="s">
        <v>72</v>
      </c>
      <c r="B47" s="144" t="s">
        <v>186</v>
      </c>
      <c r="C47" s="15">
        <f t="shared" ref="C47:H47" si="32">SUM(C45:C46)</f>
        <v>0</v>
      </c>
      <c r="D47" s="9">
        <f t="shared" si="32"/>
        <v>0</v>
      </c>
      <c r="E47" s="9">
        <f t="shared" si="32"/>
        <v>0</v>
      </c>
      <c r="F47" s="38">
        <f t="shared" si="32"/>
        <v>0</v>
      </c>
      <c r="G47" s="9">
        <f t="shared" si="32"/>
        <v>0</v>
      </c>
      <c r="H47" s="9">
        <f t="shared" si="32"/>
        <v>0</v>
      </c>
      <c r="I47" s="9"/>
      <c r="J47" s="9">
        <f>SUM(J45:J46)</f>
        <v>0</v>
      </c>
      <c r="K47" s="9"/>
      <c r="L47" s="138">
        <f t="shared" si="31"/>
        <v>0</v>
      </c>
      <c r="M47" s="771"/>
      <c r="N47" s="771"/>
      <c r="O47" s="771"/>
      <c r="P47" s="771"/>
      <c r="Q47" s="771">
        <f t="shared" si="3"/>
        <v>0</v>
      </c>
      <c r="R47" s="741">
        <f>R46</f>
        <v>118276</v>
      </c>
      <c r="S47" s="741"/>
      <c r="T47" s="741"/>
      <c r="U47" s="741"/>
      <c r="V47" s="789">
        <f>V45+V46</f>
        <v>118276</v>
      </c>
      <c r="W47" s="786"/>
      <c r="X47" s="786"/>
      <c r="Y47" s="786"/>
      <c r="Z47" s="786"/>
      <c r="AA47" s="771">
        <f t="shared" si="4"/>
        <v>0</v>
      </c>
      <c r="AB47" s="741">
        <f>AB46</f>
        <v>118276</v>
      </c>
      <c r="AC47" s="741"/>
      <c r="AD47" s="741"/>
      <c r="AE47" s="741"/>
      <c r="AF47" s="741">
        <f t="shared" si="5"/>
        <v>118276</v>
      </c>
    </row>
    <row r="48" spans="1:32" ht="27" customHeight="1">
      <c r="A48" s="143" t="s">
        <v>74</v>
      </c>
      <c r="B48" s="18" t="s">
        <v>75</v>
      </c>
      <c r="C48" s="135">
        <f>SUM(Önkormányzat!C121)</f>
        <v>0</v>
      </c>
      <c r="D48" s="136">
        <f>SUM(Önkormányzat!D121)</f>
        <v>0</v>
      </c>
      <c r="E48" s="136">
        <f>SUM(Önkormányzat!E121)</f>
        <v>0</v>
      </c>
      <c r="F48" s="137">
        <f>SUM(Önkormányzat!F121)</f>
        <v>0</v>
      </c>
      <c r="G48" s="136">
        <f>SUM(Önkormányzat!F121)</f>
        <v>0</v>
      </c>
      <c r="H48" s="139"/>
      <c r="I48" s="139"/>
      <c r="J48" s="139"/>
      <c r="K48" s="139"/>
      <c r="L48" s="138">
        <f t="shared" si="31"/>
        <v>0</v>
      </c>
      <c r="M48" s="138"/>
      <c r="N48" s="138"/>
      <c r="O48" s="138"/>
      <c r="P48" s="138"/>
      <c r="Q48" s="138">
        <f t="shared" si="3"/>
        <v>0</v>
      </c>
      <c r="R48" s="739"/>
      <c r="S48" s="739"/>
      <c r="T48" s="739"/>
      <c r="U48" s="739"/>
      <c r="V48" s="787">
        <f>R48+S48+T48+U48</f>
        <v>0</v>
      </c>
      <c r="W48" s="785"/>
      <c r="X48" s="785"/>
      <c r="Y48" s="785"/>
      <c r="Z48" s="785"/>
      <c r="AA48" s="138">
        <f t="shared" si="4"/>
        <v>0</v>
      </c>
      <c r="AB48" s="739"/>
      <c r="AC48" s="739"/>
      <c r="AD48" s="739"/>
      <c r="AE48" s="739"/>
      <c r="AF48" s="739">
        <f t="shared" si="5"/>
        <v>0</v>
      </c>
    </row>
    <row r="49" spans="1:32" ht="27" customHeight="1">
      <c r="A49" s="143" t="s">
        <v>76</v>
      </c>
      <c r="B49" s="18" t="s">
        <v>187</v>
      </c>
      <c r="C49" s="135">
        <f>SUM(Önkormányzat!C122)</f>
        <v>0</v>
      </c>
      <c r="D49" s="136">
        <f>SUM(Önkormányzat!D122)</f>
        <v>0</v>
      </c>
      <c r="E49" s="136">
        <f>SUM(Önkormányzat!E122)</f>
        <v>0</v>
      </c>
      <c r="F49" s="137">
        <f>SUM(Önkormányzat!F122)</f>
        <v>0</v>
      </c>
      <c r="G49" s="135">
        <f>SUM(Önkormányzat!G122)</f>
        <v>0</v>
      </c>
      <c r="H49" s="31"/>
      <c r="I49" s="31"/>
      <c r="J49" s="31"/>
      <c r="K49" s="31"/>
      <c r="L49" s="138">
        <f t="shared" si="31"/>
        <v>0</v>
      </c>
      <c r="M49" s="138"/>
      <c r="N49" s="138"/>
      <c r="O49" s="138"/>
      <c r="P49" s="138"/>
      <c r="Q49" s="138">
        <f t="shared" si="3"/>
        <v>0</v>
      </c>
      <c r="R49" s="739">
        <f>Önkormányzat!H122</f>
        <v>35000</v>
      </c>
      <c r="S49" s="739"/>
      <c r="T49" s="739"/>
      <c r="U49" s="739"/>
      <c r="V49" s="787">
        <f>R49+S49+U49+T49</f>
        <v>35000</v>
      </c>
      <c r="W49" s="785"/>
      <c r="X49" s="785"/>
      <c r="Y49" s="785"/>
      <c r="Z49" s="785"/>
      <c r="AA49" s="138">
        <f t="shared" si="4"/>
        <v>0</v>
      </c>
      <c r="AB49" s="739">
        <f>Önkormányzat!J122</f>
        <v>113500</v>
      </c>
      <c r="AC49" s="739"/>
      <c r="AD49" s="739"/>
      <c r="AE49" s="739"/>
      <c r="AF49" s="739">
        <f t="shared" si="5"/>
        <v>113500</v>
      </c>
    </row>
    <row r="50" spans="1:32" ht="27" customHeight="1">
      <c r="A50" s="40" t="s">
        <v>78</v>
      </c>
      <c r="B50" s="144" t="s">
        <v>188</v>
      </c>
      <c r="C50" s="15">
        <f t="shared" ref="C50:H50" si="33">SUM(C48:C49)</f>
        <v>0</v>
      </c>
      <c r="D50" s="9">
        <f t="shared" si="33"/>
        <v>0</v>
      </c>
      <c r="E50" s="9">
        <f t="shared" si="33"/>
        <v>0</v>
      </c>
      <c r="F50" s="38">
        <f t="shared" si="33"/>
        <v>0</v>
      </c>
      <c r="G50" s="9">
        <f t="shared" si="33"/>
        <v>0</v>
      </c>
      <c r="H50" s="9">
        <f t="shared" si="33"/>
        <v>0</v>
      </c>
      <c r="I50" s="9"/>
      <c r="J50" s="9">
        <f>SUM(J48:J49)</f>
        <v>0</v>
      </c>
      <c r="K50" s="9"/>
      <c r="L50" s="138">
        <f t="shared" si="31"/>
        <v>0</v>
      </c>
      <c r="M50" s="771"/>
      <c r="N50" s="771"/>
      <c r="O50" s="771"/>
      <c r="P50" s="771"/>
      <c r="Q50" s="771">
        <f t="shared" si="3"/>
        <v>0</v>
      </c>
      <c r="R50" s="741">
        <f>R49</f>
        <v>35000</v>
      </c>
      <c r="S50" s="741"/>
      <c r="T50" s="741"/>
      <c r="U50" s="741"/>
      <c r="V50" s="789">
        <f>V48+V49</f>
        <v>35000</v>
      </c>
      <c r="W50" s="786"/>
      <c r="X50" s="786"/>
      <c r="Y50" s="786"/>
      <c r="Z50" s="786"/>
      <c r="AA50" s="771">
        <f t="shared" si="4"/>
        <v>0</v>
      </c>
      <c r="AB50" s="741">
        <f>AB49</f>
        <v>113500</v>
      </c>
      <c r="AC50" s="741"/>
      <c r="AD50" s="741"/>
      <c r="AE50" s="741"/>
      <c r="AF50" s="741">
        <f t="shared" si="5"/>
        <v>113500</v>
      </c>
    </row>
    <row r="51" spans="1:32" ht="27" customHeight="1">
      <c r="A51" s="28" t="s">
        <v>86</v>
      </c>
      <c r="B51" s="25" t="s">
        <v>87</v>
      </c>
      <c r="C51" s="135" t="e">
        <f>#N/A</f>
        <v>#N/A</v>
      </c>
      <c r="D51" s="135" t="e">
        <f>#N/A</f>
        <v>#N/A</v>
      </c>
      <c r="E51" s="135" t="e">
        <f>#N/A</f>
        <v>#N/A</v>
      </c>
      <c r="F51" s="137">
        <f>G51</f>
        <v>282839634</v>
      </c>
      <c r="G51" s="136">
        <f>Önkormányzat!F126</f>
        <v>282839634</v>
      </c>
      <c r="H51" s="30" t="e">
        <f>#N/A</f>
        <v>#N/A</v>
      </c>
      <c r="I51" s="30">
        <f>KÖH!F121</f>
        <v>3771741</v>
      </c>
      <c r="J51" s="30">
        <f>Óvoda!F125</f>
        <v>14973</v>
      </c>
      <c r="K51" s="30">
        <f>Könyvtár!F121</f>
        <v>35348</v>
      </c>
      <c r="L51" s="138">
        <f>SUM(G51+J51+I51+K51)</f>
        <v>286661696</v>
      </c>
      <c r="M51" s="138">
        <f>Önkormányzat!G126</f>
        <v>279665547</v>
      </c>
      <c r="N51" s="138">
        <v>3771741</v>
      </c>
      <c r="O51" s="138">
        <v>14973</v>
      </c>
      <c r="P51" s="138">
        <v>35348</v>
      </c>
      <c r="Q51" s="138">
        <f t="shared" si="3"/>
        <v>283487609</v>
      </c>
      <c r="R51" s="739">
        <f>Önkormányzat!H126</f>
        <v>279665547</v>
      </c>
      <c r="S51" s="739">
        <f>KÖH!H121</f>
        <v>3771741</v>
      </c>
      <c r="T51" s="739">
        <v>1047224</v>
      </c>
      <c r="U51" s="787">
        <f>Könyvtár!H121</f>
        <v>35348</v>
      </c>
      <c r="V51" s="787">
        <f>R51+S51+T51+U51</f>
        <v>284519860</v>
      </c>
      <c r="W51" s="785">
        <f>Önkormányzat!I126</f>
        <v>279665547</v>
      </c>
      <c r="X51" s="785">
        <f>KÖH!I121</f>
        <v>3771741</v>
      </c>
      <c r="Y51" s="785">
        <f>Óvoda!I125</f>
        <v>14973</v>
      </c>
      <c r="Z51" s="785">
        <f>Könyvtár!J121</f>
        <v>35348</v>
      </c>
      <c r="AA51" s="138">
        <f t="shared" si="4"/>
        <v>283487609</v>
      </c>
      <c r="AB51" s="739">
        <f>Önkormányzat!J126</f>
        <v>279665547</v>
      </c>
      <c r="AC51" s="739">
        <f>KÖH!J121</f>
        <v>3771741</v>
      </c>
      <c r="AD51" s="739">
        <f>Óvoda!J125</f>
        <v>1047224</v>
      </c>
      <c r="AE51" s="739">
        <f>Könyvtár!J121</f>
        <v>35348</v>
      </c>
      <c r="AF51" s="739">
        <f t="shared" si="5"/>
        <v>284519860</v>
      </c>
    </row>
    <row r="52" spans="1:32" ht="27" customHeight="1">
      <c r="A52" s="156"/>
      <c r="B52" s="157" t="s">
        <v>189</v>
      </c>
      <c r="C52" s="158" t="e">
        <f>SUM(C16,C23,C30,C41,C44,C47,C50)</f>
        <v>#N/A</v>
      </c>
      <c r="D52" s="158" t="e">
        <f>SUM(D16,D23,D30,D41,D44,D47,D50)</f>
        <v>#N/A</v>
      </c>
      <c r="E52" s="158" t="e">
        <f>SUM(E16,E23,E30,E41,E44,E47,E50)</f>
        <v>#N/A</v>
      </c>
      <c r="F52" s="159">
        <f>SUM(F16,F23,F30,F41,F44,F47,F50)+F51</f>
        <v>837898001</v>
      </c>
      <c r="G52" s="159">
        <f>SUM(G16,G23,G30,G41,G44,G47,G50)+G51</f>
        <v>828333092</v>
      </c>
      <c r="H52" s="159" t="e">
        <f>SUM(H16,H23,H30,H41,H44,H47,H50)+H51</f>
        <v>#N/A</v>
      </c>
      <c r="I52" s="159">
        <f>SUM(I16,I23,I30,I41,I44,I47,I50)+I51</f>
        <v>3771741</v>
      </c>
      <c r="J52" s="159">
        <f>SUM(J16,J23,J30,J41,J44,J47,J50)+J51</f>
        <v>9579882</v>
      </c>
      <c r="K52" s="158">
        <f>SUM(K41+K44+K47+K50+K51)</f>
        <v>35348</v>
      </c>
      <c r="L52" s="158">
        <f>SUM(L16,L23,L30,L41,L44,L47,L50)+L51</f>
        <v>841720063</v>
      </c>
      <c r="M52" s="158">
        <f>M16+M23+M30+M41+M44+M47+M50+M51</f>
        <v>851962088</v>
      </c>
      <c r="N52" s="158">
        <f>N16+N23+N30+N41+N44+N47+N50+N51</f>
        <v>5870124</v>
      </c>
      <c r="O52" s="772">
        <f>O41+O51</f>
        <v>9579882</v>
      </c>
      <c r="P52" s="772">
        <f>P41+P51</f>
        <v>101408</v>
      </c>
      <c r="Q52" s="776">
        <f t="shared" si="3"/>
        <v>867513502</v>
      </c>
      <c r="R52" s="780">
        <f>R16+R30+R41+R44+R47+R50+R51+R23</f>
        <v>626411886</v>
      </c>
      <c r="S52" s="780">
        <f>S16+S30+S41+S44+S47+S50+S51</f>
        <v>6179799</v>
      </c>
      <c r="T52" s="780">
        <f>T16+T30+T41+T44+T47+T50+T51</f>
        <v>5618451</v>
      </c>
      <c r="U52" s="780">
        <f>U16+U30+U41+U44+U47+U50+U51</f>
        <v>64694</v>
      </c>
      <c r="V52" s="799">
        <f>R52+S52+T52+U52</f>
        <v>638274830</v>
      </c>
      <c r="W52" s="161">
        <f>W16+W23+W30+W41+W44+W47+W50+W51</f>
        <v>890404004</v>
      </c>
      <c r="X52" s="161">
        <f>X16+X23+X30+X41+X44+X47+X50+X51</f>
        <v>6179799</v>
      </c>
      <c r="Y52" s="795">
        <f>Y41+Y51</f>
        <v>9579882</v>
      </c>
      <c r="Z52" s="795">
        <f>Z41+Z51</f>
        <v>102980</v>
      </c>
      <c r="AA52" s="776">
        <f t="shared" si="4"/>
        <v>906266665</v>
      </c>
      <c r="AB52" s="780">
        <f>AB16+AB30+AB41+AB44+AB47+AB50+AB51</f>
        <v>1039387815</v>
      </c>
      <c r="AC52" s="780">
        <f>AC16+AC30+AC41+AC44+AC47+AC50+AC51</f>
        <v>6266582</v>
      </c>
      <c r="AD52" s="780">
        <f>AD16+AD30+AD41+AD44+AD47+AD50+AD51</f>
        <v>9354576</v>
      </c>
      <c r="AE52" s="780">
        <f>AE16+AE30+AE41+AE44+AE47+AE50+AE51</f>
        <v>73550</v>
      </c>
      <c r="AF52" s="773">
        <f t="shared" si="5"/>
        <v>1055082523</v>
      </c>
    </row>
    <row r="53" spans="1:32" ht="27" customHeight="1">
      <c r="A53" s="28" t="s">
        <v>82</v>
      </c>
      <c r="B53" s="25" t="s">
        <v>83</v>
      </c>
      <c r="C53" s="135">
        <f>SUM(Önkormányzat!C125)</f>
        <v>0</v>
      </c>
      <c r="D53" s="136">
        <f>SUM(Önkormányzat!D125)</f>
        <v>0</v>
      </c>
      <c r="E53" s="136">
        <f>SUM(Önkormányzat!E125)</f>
        <v>0</v>
      </c>
      <c r="F53" s="137">
        <f>G53+I53+J53</f>
        <v>0</v>
      </c>
      <c r="G53" s="135"/>
      <c r="H53" s="139"/>
      <c r="I53" s="139"/>
      <c r="J53" s="139"/>
      <c r="K53" s="139"/>
      <c r="L53" s="138">
        <f>G53+I53+J53</f>
        <v>0</v>
      </c>
      <c r="M53" s="138"/>
      <c r="N53" s="138"/>
      <c r="O53" s="138"/>
      <c r="P53" s="138"/>
      <c r="Q53" s="138">
        <f t="shared" si="3"/>
        <v>0</v>
      </c>
      <c r="R53" s="618"/>
      <c r="S53" s="618"/>
      <c r="T53" s="618"/>
      <c r="U53" s="618"/>
      <c r="V53" s="793"/>
      <c r="W53" s="785"/>
      <c r="X53" s="785"/>
      <c r="Y53" s="785"/>
      <c r="Z53" s="785"/>
      <c r="AA53" s="138">
        <f t="shared" si="4"/>
        <v>0</v>
      </c>
      <c r="AB53" s="618"/>
      <c r="AC53" s="618"/>
      <c r="AD53" s="618"/>
      <c r="AE53" s="618"/>
      <c r="AF53" s="618"/>
    </row>
    <row r="54" spans="1:32" ht="27" customHeight="1">
      <c r="A54" s="28" t="s">
        <v>86</v>
      </c>
      <c r="B54" s="25" t="s">
        <v>87</v>
      </c>
      <c r="C54" s="135" t="e">
        <f>#N/A</f>
        <v>#N/A</v>
      </c>
      <c r="D54" s="135" t="e">
        <f>#N/A</f>
        <v>#N/A</v>
      </c>
      <c r="E54" s="135" t="e">
        <f>#N/A</f>
        <v>#N/A</v>
      </c>
      <c r="F54" s="137"/>
      <c r="G54" s="136"/>
      <c r="H54" s="30" t="e">
        <f>#N/A</f>
        <v>#N/A</v>
      </c>
      <c r="I54" s="30"/>
      <c r="J54" s="30"/>
      <c r="K54" s="30"/>
      <c r="L54" s="138">
        <f>SUM(G54+J54+I54)</f>
        <v>0</v>
      </c>
      <c r="M54" s="138"/>
      <c r="N54" s="138"/>
      <c r="O54" s="138"/>
      <c r="P54" s="138"/>
      <c r="Q54" s="138">
        <f t="shared" si="3"/>
        <v>0</v>
      </c>
      <c r="R54" s="618"/>
      <c r="S54" s="618"/>
      <c r="T54" s="618"/>
      <c r="U54" s="618"/>
      <c r="V54" s="793"/>
      <c r="W54" s="785"/>
      <c r="X54" s="785"/>
      <c r="Y54" s="785"/>
      <c r="Z54" s="785"/>
      <c r="AA54" s="138">
        <f t="shared" si="4"/>
        <v>0</v>
      </c>
      <c r="AB54" s="618"/>
      <c r="AC54" s="618"/>
      <c r="AD54" s="618"/>
      <c r="AE54" s="618"/>
      <c r="AF54" s="618"/>
    </row>
    <row r="55" spans="1:32" ht="27" customHeight="1">
      <c r="A55" s="28" t="s">
        <v>89</v>
      </c>
      <c r="B55" s="25" t="s">
        <v>90</v>
      </c>
      <c r="C55" s="135" t="e">
        <f>#N/A</f>
        <v>#N/A</v>
      </c>
      <c r="D55" s="135" t="e">
        <f>#N/A</f>
        <v>#N/A</v>
      </c>
      <c r="E55" s="135" t="e">
        <f>#N/A</f>
        <v>#N/A</v>
      </c>
      <c r="F55" s="137">
        <f>SUM(L55)</f>
        <v>283166818</v>
      </c>
      <c r="G55" s="135"/>
      <c r="H55" s="139" t="e">
        <f>#N/A</f>
        <v>#N/A</v>
      </c>
      <c r="I55" s="7">
        <f>KÖH!F122</f>
        <v>131969759</v>
      </c>
      <c r="J55" s="139">
        <f>Óvoda!F126</f>
        <v>145622852</v>
      </c>
      <c r="K55" s="139">
        <f>Könyvtár!F122</f>
        <v>5574207</v>
      </c>
      <c r="L55" s="138">
        <f>SUM(I55+J55+K55)</f>
        <v>283166818</v>
      </c>
      <c r="M55" s="138"/>
      <c r="N55" s="138">
        <f>KÖH!G122</f>
        <v>132578766</v>
      </c>
      <c r="O55" s="138">
        <f>Óvoda!G126</f>
        <v>145888109</v>
      </c>
      <c r="P55" s="138">
        <f>Könyvtár!G122</f>
        <v>5746887</v>
      </c>
      <c r="Q55" s="138">
        <f t="shared" si="3"/>
        <v>284213762</v>
      </c>
      <c r="R55" s="618">
        <f>Önkormányzat!H127</f>
        <v>139771643</v>
      </c>
      <c r="S55" s="618">
        <f>KÖH!H122</f>
        <v>63045075</v>
      </c>
      <c r="T55" s="618">
        <v>74503898</v>
      </c>
      <c r="U55" s="618">
        <f>Könyvtár!H122</f>
        <v>2222670</v>
      </c>
      <c r="V55" s="793">
        <f>Könyvtár!H122</f>
        <v>2222670</v>
      </c>
      <c r="W55" s="785"/>
      <c r="X55" s="785">
        <f>KÖH!I122</f>
        <v>137034579</v>
      </c>
      <c r="Y55" s="785">
        <f>Óvoda!I126</f>
        <v>146125621</v>
      </c>
      <c r="Z55" s="785">
        <f>Könyvtár!I122</f>
        <v>5918968</v>
      </c>
      <c r="AA55" s="138">
        <f t="shared" si="4"/>
        <v>289079168</v>
      </c>
      <c r="AB55" s="618"/>
      <c r="AC55" s="618">
        <f>KÖH!J122</f>
        <v>129297902</v>
      </c>
      <c r="AD55" s="618">
        <f>Óvoda!J126</f>
        <v>137762788</v>
      </c>
      <c r="AE55" s="618">
        <f>Könyvtár!J122</f>
        <v>5362086</v>
      </c>
      <c r="AF55" s="618">
        <f>AC55+AD55+AE55+AB55</f>
        <v>272422776</v>
      </c>
    </row>
    <row r="56" spans="1:32" ht="27" customHeight="1">
      <c r="A56" s="28" t="s">
        <v>92</v>
      </c>
      <c r="B56" s="25" t="s">
        <v>93</v>
      </c>
      <c r="C56" s="135">
        <f>SUM(Önkormányzat!C128)</f>
        <v>0</v>
      </c>
      <c r="D56" s="136">
        <f>SUM(Önkormányzat!D128)</f>
        <v>0</v>
      </c>
      <c r="E56" s="136">
        <f>SUM(Önkormányzat!E128)</f>
        <v>0</v>
      </c>
      <c r="F56" s="137">
        <f>J56+I56+G56</f>
        <v>0</v>
      </c>
      <c r="G56" s="135"/>
      <c r="H56" s="139"/>
      <c r="I56" s="139"/>
      <c r="J56" s="139"/>
      <c r="K56" s="139"/>
      <c r="L56" s="138">
        <f>SUM(G56+J56)</f>
        <v>0</v>
      </c>
      <c r="M56" s="138"/>
      <c r="N56" s="138"/>
      <c r="O56" s="138"/>
      <c r="P56" s="138"/>
      <c r="Q56" s="138">
        <f t="shared" si="3"/>
        <v>0</v>
      </c>
      <c r="R56" s="618"/>
      <c r="S56" s="618"/>
      <c r="T56" s="618"/>
      <c r="U56" s="618"/>
      <c r="V56" s="793"/>
      <c r="W56" s="785"/>
      <c r="X56" s="785"/>
      <c r="Y56" s="785"/>
      <c r="Z56" s="785"/>
      <c r="AA56" s="138">
        <f t="shared" si="4"/>
        <v>0</v>
      </c>
      <c r="AB56" s="618"/>
      <c r="AC56" s="618"/>
      <c r="AD56" s="618"/>
      <c r="AE56" s="618"/>
      <c r="AF56" s="618"/>
    </row>
    <row r="57" spans="1:32" ht="27" customHeight="1">
      <c r="A57" s="160"/>
      <c r="B57" s="157" t="s">
        <v>190</v>
      </c>
      <c r="C57" s="158" t="e">
        <f t="shared" ref="C57:H57" si="34">SUM(C52:C56)</f>
        <v>#N/A</v>
      </c>
      <c r="D57" s="161" t="e">
        <f t="shared" si="34"/>
        <v>#N/A</v>
      </c>
      <c r="E57" s="158" t="e">
        <f t="shared" si="34"/>
        <v>#N/A</v>
      </c>
      <c r="F57" s="159">
        <f t="shared" si="34"/>
        <v>1121064819</v>
      </c>
      <c r="G57" s="158">
        <f t="shared" si="34"/>
        <v>828333092</v>
      </c>
      <c r="H57" s="158" t="e">
        <f t="shared" si="34"/>
        <v>#N/A</v>
      </c>
      <c r="I57" s="158">
        <f>I53+I54+I55+I56</f>
        <v>131969759</v>
      </c>
      <c r="J57" s="158">
        <f>J55+J54</f>
        <v>145622852</v>
      </c>
      <c r="K57" s="158">
        <f>K54+K55+K52</f>
        <v>5609555</v>
      </c>
      <c r="L57" s="158">
        <f>SUM(L52:L56)</f>
        <v>1124886881</v>
      </c>
      <c r="M57" s="158">
        <f>SUM(M52:M56)</f>
        <v>851962088</v>
      </c>
      <c r="N57" s="158">
        <f>N52+N54+N55</f>
        <v>138448890</v>
      </c>
      <c r="O57" s="158">
        <f>O52+O54+O55</f>
        <v>155467991</v>
      </c>
      <c r="P57" s="158">
        <f>P52+P54+P55</f>
        <v>5848295</v>
      </c>
      <c r="Q57" s="776">
        <f>M57+N57+O57+P57</f>
        <v>1151727264</v>
      </c>
      <c r="R57" s="773">
        <f>R52+R55</f>
        <v>766183529</v>
      </c>
      <c r="S57" s="773">
        <f>S52+S55</f>
        <v>69224874</v>
      </c>
      <c r="T57" s="773">
        <f>T52+T55</f>
        <v>80122349</v>
      </c>
      <c r="U57" s="773">
        <f>U52+U55</f>
        <v>2287364</v>
      </c>
      <c r="V57" s="792">
        <f>V55+V52</f>
        <v>640497500</v>
      </c>
      <c r="W57" s="161">
        <f>SUM(W52:W56)</f>
        <v>890404004</v>
      </c>
      <c r="X57" s="161">
        <f>X52+X54+X55</f>
        <v>143214378</v>
      </c>
      <c r="Y57" s="161">
        <f>Y52+Y54+Y55</f>
        <v>155705503</v>
      </c>
      <c r="Z57" s="161">
        <f>Z52+Z54+Z55</f>
        <v>6021948</v>
      </c>
      <c r="AA57" s="776">
        <f>W57+X57+Y57+Z57</f>
        <v>1195345833</v>
      </c>
      <c r="AB57" s="773">
        <f>AB52+AB55</f>
        <v>1039387815</v>
      </c>
      <c r="AC57" s="773">
        <f>AC52+AC55</f>
        <v>135564484</v>
      </c>
      <c r="AD57" s="773">
        <f>AD52+AD55</f>
        <v>147117364</v>
      </c>
      <c r="AE57" s="773">
        <f>AE52+AE55</f>
        <v>5435636</v>
      </c>
      <c r="AF57" s="773">
        <f>AF55+AF52</f>
        <v>1327505299</v>
      </c>
    </row>
    <row r="58" spans="1:32">
      <c r="L58" s="162" t="e">
        <f>#N/A</f>
        <v>#N/A</v>
      </c>
      <c r="M58" s="162"/>
      <c r="N58" s="162"/>
      <c r="O58" s="162"/>
      <c r="P58" s="162"/>
      <c r="Q58" s="162"/>
      <c r="W58" s="162"/>
      <c r="X58" s="162"/>
      <c r="Y58" s="162"/>
      <c r="Z58" s="162"/>
      <c r="AA58" s="162"/>
    </row>
    <row r="59" spans="1:32">
      <c r="D59" s="163"/>
    </row>
  </sheetData>
  <sheetProtection selectLockedCells="1" selectUnlockedCells="1"/>
  <mergeCells count="9">
    <mergeCell ref="AB1:AF1"/>
    <mergeCell ref="M1:Q1"/>
    <mergeCell ref="R1:V1"/>
    <mergeCell ref="G1:L1"/>
    <mergeCell ref="A1:A2"/>
    <mergeCell ref="B1:B2"/>
    <mergeCell ref="C1:E1"/>
    <mergeCell ref="F1:F2"/>
    <mergeCell ref="W1:AA1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scale="49" firstPageNumber="0" orientation="portrait" horizontalDpi="300" verticalDpi="300" r:id="rId1"/>
  <headerFooter alignWithMargins="0">
    <oddHeader>&amp;L&amp;"Times New Roman,Normál"&amp;14Hegyeshalom Nagyközségi Önkormányzat&amp;C&amp;"Times New Roman,Normál"&amp;14Bevételi terv 2018.&amp;R&amp;"Times New Roman,Normál"&amp;11 3. melléklet Adatok: Ft-ban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2:BA30"/>
  <sheetViews>
    <sheetView view="pageBreakPreview" topLeftCell="X1" zoomScale="60" zoomScaleNormal="80" workbookViewId="0">
      <selection activeCell="AW1" sqref="AW1:BA30"/>
    </sheetView>
  </sheetViews>
  <sheetFormatPr defaultColWidth="0.5546875" defaultRowHeight="13.2"/>
  <cols>
    <col min="1" max="1" width="5.88671875" customWidth="1"/>
    <col min="2" max="2" width="44.109375" customWidth="1"/>
    <col min="3" max="5" width="0" hidden="1" customWidth="1"/>
    <col min="6" max="6" width="24" customWidth="1"/>
    <col min="7" max="13" width="0" hidden="1" customWidth="1"/>
    <col min="14" max="14" width="20.88671875" customWidth="1"/>
    <col min="15" max="15" width="24.5546875" customWidth="1"/>
    <col min="16" max="21" width="0" hidden="1" customWidth="1"/>
    <col min="22" max="22" width="5.44140625" hidden="1" customWidth="1"/>
    <col min="23" max="23" width="20.33203125" customWidth="1"/>
    <col min="24" max="25" width="24" customWidth="1"/>
    <col min="26" max="32" width="0" hidden="1" customWidth="1"/>
    <col min="33" max="33" width="20.88671875" customWidth="1"/>
    <col min="34" max="34" width="24.5546875" customWidth="1"/>
    <col min="35" max="40" width="0" hidden="1" customWidth="1"/>
    <col min="41" max="41" width="5.44140625" hidden="1" customWidth="1"/>
    <col min="42" max="42" width="20.33203125" customWidth="1"/>
    <col min="43" max="43" width="24" customWidth="1"/>
    <col min="44" max="47" width="20.33203125" customWidth="1"/>
    <col min="48" max="48" width="21.5546875" customWidth="1"/>
    <col min="49" max="52" width="20.33203125" customWidth="1"/>
    <col min="53" max="53" width="22.33203125" customWidth="1"/>
    <col min="54" max="54" width="20.33203125" customWidth="1"/>
  </cols>
  <sheetData>
    <row r="2" spans="1:53">
      <c r="F2" s="900" t="s">
        <v>622</v>
      </c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  <c r="W2" s="868"/>
      <c r="X2" s="885"/>
      <c r="Y2" s="899" t="s">
        <v>623</v>
      </c>
      <c r="Z2" s="899"/>
      <c r="AA2" s="899"/>
      <c r="AB2" s="899"/>
      <c r="AC2" s="899"/>
      <c r="AD2" s="899"/>
      <c r="AE2" s="899"/>
      <c r="AF2" s="899"/>
      <c r="AG2" s="899"/>
      <c r="AH2" s="899"/>
      <c r="AI2" s="899"/>
      <c r="AJ2" s="899"/>
      <c r="AK2" s="899"/>
      <c r="AL2" s="899"/>
      <c r="AM2" s="899"/>
      <c r="AN2" s="899"/>
      <c r="AO2" s="899"/>
      <c r="AP2" s="899"/>
      <c r="AQ2" s="899"/>
      <c r="AR2" s="898" t="s">
        <v>658</v>
      </c>
      <c r="AS2" s="898"/>
      <c r="AT2" s="898"/>
      <c r="AU2" s="898"/>
      <c r="AV2" s="898"/>
      <c r="AW2" s="897" t="s">
        <v>659</v>
      </c>
      <c r="AX2" s="897"/>
      <c r="AY2" s="897"/>
      <c r="AZ2" s="897"/>
      <c r="BA2" s="897"/>
    </row>
    <row r="3" spans="1:53" ht="18" customHeight="1">
      <c r="A3" s="895" t="s">
        <v>127</v>
      </c>
      <c r="B3" s="896" t="s">
        <v>191</v>
      </c>
      <c r="C3" s="870" t="s">
        <v>192</v>
      </c>
      <c r="D3" s="870"/>
      <c r="E3" s="870"/>
      <c r="F3" s="870"/>
      <c r="G3" s="870" t="s">
        <v>193</v>
      </c>
      <c r="H3" s="870"/>
      <c r="I3" s="870"/>
      <c r="J3" s="870"/>
      <c r="K3" s="1" t="s">
        <v>132</v>
      </c>
      <c r="L3" s="1"/>
      <c r="M3" s="1"/>
      <c r="N3" s="1" t="s">
        <v>131</v>
      </c>
      <c r="O3" s="1" t="s">
        <v>132</v>
      </c>
      <c r="P3" s="870" t="s">
        <v>194</v>
      </c>
      <c r="Q3" s="870"/>
      <c r="R3" s="870"/>
      <c r="S3" s="870"/>
      <c r="T3" s="745"/>
      <c r="U3" s="745"/>
      <c r="V3" s="745"/>
      <c r="W3" s="745" t="s">
        <v>606</v>
      </c>
      <c r="X3" s="745" t="s">
        <v>607</v>
      </c>
      <c r="Y3" s="766" t="s">
        <v>192</v>
      </c>
      <c r="Z3" s="870" t="s">
        <v>193</v>
      </c>
      <c r="AA3" s="870"/>
      <c r="AB3" s="870"/>
      <c r="AC3" s="870"/>
      <c r="AD3" s="747" t="s">
        <v>132</v>
      </c>
      <c r="AE3" s="747"/>
      <c r="AF3" s="747"/>
      <c r="AG3" s="747" t="s">
        <v>131</v>
      </c>
      <c r="AH3" s="747" t="s">
        <v>132</v>
      </c>
      <c r="AI3" s="870" t="s">
        <v>194</v>
      </c>
      <c r="AJ3" s="870"/>
      <c r="AK3" s="870"/>
      <c r="AL3" s="870"/>
      <c r="AM3" s="745"/>
      <c r="AN3" s="745"/>
      <c r="AO3" s="745"/>
      <c r="AP3" s="745" t="s">
        <v>606</v>
      </c>
      <c r="AQ3" s="745" t="s">
        <v>607</v>
      </c>
      <c r="AR3" s="766" t="s">
        <v>192</v>
      </c>
      <c r="AS3" s="747" t="s">
        <v>131</v>
      </c>
      <c r="AT3" s="747" t="s">
        <v>132</v>
      </c>
      <c r="AU3" s="745" t="s">
        <v>606</v>
      </c>
      <c r="AV3" s="745" t="s">
        <v>607</v>
      </c>
      <c r="AW3" s="766" t="s">
        <v>192</v>
      </c>
      <c r="AX3" s="796" t="s">
        <v>131</v>
      </c>
      <c r="AY3" s="796" t="s">
        <v>132</v>
      </c>
      <c r="AZ3" s="745" t="s">
        <v>606</v>
      </c>
      <c r="BA3" s="745" t="s">
        <v>607</v>
      </c>
    </row>
    <row r="4" spans="1:53" ht="17.399999999999999">
      <c r="A4" s="895"/>
      <c r="B4" s="896"/>
      <c r="C4" s="871" t="s">
        <v>1</v>
      </c>
      <c r="D4" s="871"/>
      <c r="E4" s="871"/>
      <c r="F4" s="2" t="s">
        <v>611</v>
      </c>
      <c r="G4" s="871" t="s">
        <v>1</v>
      </c>
      <c r="H4" s="871"/>
      <c r="I4" s="871"/>
      <c r="J4" s="2" t="s">
        <v>2</v>
      </c>
      <c r="K4" s="871" t="s">
        <v>1</v>
      </c>
      <c r="L4" s="871"/>
      <c r="M4" s="871"/>
      <c r="N4" s="164" t="s">
        <v>597</v>
      </c>
      <c r="O4" s="2" t="s">
        <v>611</v>
      </c>
      <c r="P4" s="871" t="s">
        <v>1</v>
      </c>
      <c r="Q4" s="871"/>
      <c r="R4" s="871"/>
      <c r="S4" s="2" t="s">
        <v>2</v>
      </c>
      <c r="T4" s="871" t="s">
        <v>1</v>
      </c>
      <c r="U4" s="871"/>
      <c r="V4" s="871"/>
      <c r="W4" s="164" t="s">
        <v>596</v>
      </c>
      <c r="X4" s="2" t="s">
        <v>611</v>
      </c>
      <c r="Y4" s="2" t="s">
        <v>634</v>
      </c>
      <c r="Z4" s="871" t="s">
        <v>1</v>
      </c>
      <c r="AA4" s="871"/>
      <c r="AB4" s="871"/>
      <c r="AC4" s="2" t="s">
        <v>2</v>
      </c>
      <c r="AD4" s="871" t="s">
        <v>1</v>
      </c>
      <c r="AE4" s="871"/>
      <c r="AF4" s="871"/>
      <c r="AG4" s="2" t="s">
        <v>634</v>
      </c>
      <c r="AH4" s="2" t="s">
        <v>634</v>
      </c>
      <c r="AI4" s="871" t="s">
        <v>1</v>
      </c>
      <c r="AJ4" s="871"/>
      <c r="AK4" s="871"/>
      <c r="AL4" s="2" t="s">
        <v>2</v>
      </c>
      <c r="AM4" s="871" t="s">
        <v>1</v>
      </c>
      <c r="AN4" s="871"/>
      <c r="AO4" s="871"/>
      <c r="AP4" s="2" t="s">
        <v>634</v>
      </c>
      <c r="AQ4" s="2" t="s">
        <v>634</v>
      </c>
      <c r="AR4" s="2" t="s">
        <v>611</v>
      </c>
      <c r="AS4" s="2" t="s">
        <v>611</v>
      </c>
      <c r="AT4" s="2" t="s">
        <v>611</v>
      </c>
      <c r="AU4" s="2" t="s">
        <v>611</v>
      </c>
      <c r="AV4" s="2" t="s">
        <v>611</v>
      </c>
      <c r="AW4" s="2" t="s">
        <v>611</v>
      </c>
      <c r="AX4" s="2" t="s">
        <v>611</v>
      </c>
      <c r="AY4" s="2" t="s">
        <v>611</v>
      </c>
      <c r="AZ4" s="2" t="s">
        <v>611</v>
      </c>
      <c r="BA4" s="2" t="s">
        <v>611</v>
      </c>
    </row>
    <row r="5" spans="1:53" ht="15" customHeight="1">
      <c r="A5" s="895"/>
      <c r="B5" s="896"/>
      <c r="C5" s="3" t="s">
        <v>4</v>
      </c>
      <c r="D5" s="3" t="s">
        <v>195</v>
      </c>
      <c r="E5" s="3" t="s">
        <v>6</v>
      </c>
      <c r="F5" s="4" t="s">
        <v>107</v>
      </c>
      <c r="G5" s="3" t="s">
        <v>4</v>
      </c>
      <c r="H5" s="3" t="s">
        <v>5</v>
      </c>
      <c r="I5" s="3" t="s">
        <v>6</v>
      </c>
      <c r="J5" s="4" t="s">
        <v>107</v>
      </c>
      <c r="K5" s="3" t="s">
        <v>4</v>
      </c>
      <c r="L5" s="3" t="s">
        <v>5</v>
      </c>
      <c r="M5" s="3" t="s">
        <v>6</v>
      </c>
      <c r="N5" s="165"/>
      <c r="O5" s="4" t="s">
        <v>107</v>
      </c>
      <c r="P5" s="3" t="s">
        <v>4</v>
      </c>
      <c r="Q5" s="3" t="s">
        <v>5</v>
      </c>
      <c r="R5" s="3" t="s">
        <v>6</v>
      </c>
      <c r="S5" s="4" t="s">
        <v>107</v>
      </c>
      <c r="T5" s="3" t="s">
        <v>4</v>
      </c>
      <c r="U5" s="3" t="s">
        <v>196</v>
      </c>
      <c r="V5" s="3" t="s">
        <v>6</v>
      </c>
      <c r="W5" s="165"/>
      <c r="X5" s="4" t="s">
        <v>107</v>
      </c>
      <c r="Y5" s="4" t="s">
        <v>633</v>
      </c>
      <c r="Z5" s="748" t="s">
        <v>4</v>
      </c>
      <c r="AA5" s="748" t="s">
        <v>5</v>
      </c>
      <c r="AB5" s="748" t="s">
        <v>6</v>
      </c>
      <c r="AC5" s="4" t="s">
        <v>107</v>
      </c>
      <c r="AD5" s="748" t="s">
        <v>4</v>
      </c>
      <c r="AE5" s="748" t="s">
        <v>5</v>
      </c>
      <c r="AF5" s="748" t="s">
        <v>6</v>
      </c>
      <c r="AG5" s="4" t="s">
        <v>633</v>
      </c>
      <c r="AH5" s="4" t="s">
        <v>633</v>
      </c>
      <c r="AI5" s="748" t="s">
        <v>4</v>
      </c>
      <c r="AJ5" s="748" t="s">
        <v>5</v>
      </c>
      <c r="AK5" s="748" t="s">
        <v>6</v>
      </c>
      <c r="AL5" s="4" t="s">
        <v>107</v>
      </c>
      <c r="AM5" s="748" t="s">
        <v>4</v>
      </c>
      <c r="AN5" s="748" t="s">
        <v>196</v>
      </c>
      <c r="AO5" s="748" t="s">
        <v>6</v>
      </c>
      <c r="AP5" s="4" t="s">
        <v>633</v>
      </c>
      <c r="AQ5" s="4" t="s">
        <v>633</v>
      </c>
      <c r="AR5" s="4" t="s">
        <v>635</v>
      </c>
      <c r="AS5" s="4" t="s">
        <v>635</v>
      </c>
      <c r="AT5" s="4" t="s">
        <v>635</v>
      </c>
      <c r="AU5" s="4" t="s">
        <v>635</v>
      </c>
      <c r="AV5" s="4" t="s">
        <v>635</v>
      </c>
      <c r="AW5" s="4" t="s">
        <v>635</v>
      </c>
      <c r="AX5" s="4" t="s">
        <v>635</v>
      </c>
      <c r="AY5" s="4" t="s">
        <v>635</v>
      </c>
      <c r="AZ5" s="4" t="s">
        <v>635</v>
      </c>
      <c r="BA5" s="4" t="s">
        <v>635</v>
      </c>
    </row>
    <row r="6" spans="1:53" ht="17.399999999999999">
      <c r="A6" s="28" t="s">
        <v>11</v>
      </c>
      <c r="B6" s="18" t="s">
        <v>12</v>
      </c>
      <c r="C6" s="13">
        <f>SUM(Önkormányzat!C20)</f>
        <v>0</v>
      </c>
      <c r="D6" s="166">
        <f>SUM(Önkormányzat!D20)</f>
        <v>0</v>
      </c>
      <c r="E6" s="7">
        <f>SUM(Önkormányzat!E20)</f>
        <v>0</v>
      </c>
      <c r="F6" s="8">
        <f>SUM(Önkormányzat!F20)</f>
        <v>50577828</v>
      </c>
      <c r="G6" s="13" t="e">
        <f>#N/A</f>
        <v>#N/A</v>
      </c>
      <c r="H6" s="7" t="e">
        <f>#N/A</f>
        <v>#N/A</v>
      </c>
      <c r="I6" s="7" t="e">
        <f>#N/A</f>
        <v>#N/A</v>
      </c>
      <c r="J6" s="8" t="e">
        <f>#N/A</f>
        <v>#N/A</v>
      </c>
      <c r="K6" s="13">
        <f>SUM(Óvoda!C20)</f>
        <v>0</v>
      </c>
      <c r="L6" s="7">
        <f>SUM(Óvoda!D20)</f>
        <v>0</v>
      </c>
      <c r="M6" s="7">
        <f>SUM(Óvoda!E20)</f>
        <v>0</v>
      </c>
      <c r="N6" s="638">
        <f>SUM(KÖH!F20)</f>
        <v>100082488</v>
      </c>
      <c r="O6" s="8">
        <f>SUM(Óvoda!F20)</f>
        <v>96345318</v>
      </c>
      <c r="P6" s="8">
        <f>SUM(Óvoda!G20)</f>
        <v>96543306</v>
      </c>
      <c r="Q6" s="8">
        <f>SUM(Óvoda!H20)</f>
        <v>44738465</v>
      </c>
      <c r="R6" s="8">
        <f>SUM(Óvoda!I20)</f>
        <v>98158976</v>
      </c>
      <c r="S6" s="8">
        <f>SUM(Óvoda!J20)</f>
        <v>94634489</v>
      </c>
      <c r="T6" s="8">
        <f>SUM(Óvoda!K20)</f>
        <v>0</v>
      </c>
      <c r="U6" s="8">
        <f>SUM(Óvoda!L20)</f>
        <v>0</v>
      </c>
      <c r="V6" s="8">
        <f>SUM(Óvoda!M20)</f>
        <v>0</v>
      </c>
      <c r="W6" s="8">
        <f>Könyvtár!F20</f>
        <v>3155500</v>
      </c>
      <c r="X6" s="35">
        <f>SUM(F6+O6+N6+W6)</f>
        <v>250161134</v>
      </c>
      <c r="Y6" s="8">
        <f>Önkormányzat!G20</f>
        <v>52384496</v>
      </c>
      <c r="Z6" s="13" t="e">
        <f>#N/A</f>
        <v>#N/A</v>
      </c>
      <c r="AA6" s="7" t="e">
        <f>#N/A</f>
        <v>#N/A</v>
      </c>
      <c r="AB6" s="7" t="e">
        <f>#N/A</f>
        <v>#N/A</v>
      </c>
      <c r="AC6" s="8" t="e">
        <f>#N/A</f>
        <v>#N/A</v>
      </c>
      <c r="AD6" s="13">
        <f>SUM(Óvoda!V20)</f>
        <v>0</v>
      </c>
      <c r="AE6" s="7">
        <f>SUM(Óvoda!W20)</f>
        <v>0</v>
      </c>
      <c r="AF6" s="7">
        <f>SUM(Óvoda!X20)</f>
        <v>0</v>
      </c>
      <c r="AG6" s="638">
        <f>KÖH!G20</f>
        <v>102965639</v>
      </c>
      <c r="AH6" s="8">
        <f>Óvoda!G20</f>
        <v>96543306</v>
      </c>
      <c r="AI6" s="8">
        <f>SUM(Óvoda!Z20)</f>
        <v>0</v>
      </c>
      <c r="AJ6" s="8">
        <f>SUM(Óvoda!AA20)</f>
        <v>0</v>
      </c>
      <c r="AK6" s="8">
        <f>SUM(Óvoda!AB20)</f>
        <v>0</v>
      </c>
      <c r="AL6" s="8">
        <f>SUM(Óvoda!AC20)</f>
        <v>0</v>
      </c>
      <c r="AM6" s="8">
        <f>SUM(Óvoda!AD20)</f>
        <v>0</v>
      </c>
      <c r="AN6" s="8">
        <f>SUM(Óvoda!AE20)</f>
        <v>0</v>
      </c>
      <c r="AO6" s="8">
        <f>SUM(Óvoda!AF20)</f>
        <v>0</v>
      </c>
      <c r="AP6" s="8">
        <f>Könyvtár!G20</f>
        <v>3299499</v>
      </c>
      <c r="AQ6" s="35">
        <f>SUM(Y6+AH6+AG6+AP6)</f>
        <v>255192940</v>
      </c>
      <c r="AR6" s="8">
        <f>Önkormányzat!I20</f>
        <v>61967201</v>
      </c>
      <c r="AS6" s="638">
        <f>KÖH!I20</f>
        <v>106743936</v>
      </c>
      <c r="AT6" s="8">
        <f>Óvoda!I20</f>
        <v>98158976</v>
      </c>
      <c r="AU6" s="8">
        <f>Könyvtár!I20</f>
        <v>3393499</v>
      </c>
      <c r="AV6" s="35">
        <f t="shared" ref="AV6:AV13" si="0">SUM(AR6+AT6+AS6+AU6)</f>
        <v>270263612</v>
      </c>
      <c r="AW6" s="8">
        <f>Önkormányzat!J20</f>
        <v>59638555</v>
      </c>
      <c r="AX6" s="638">
        <f>KÖH!J20</f>
        <v>104411994</v>
      </c>
      <c r="AY6" s="8">
        <f>Óvoda!J20</f>
        <v>94634489</v>
      </c>
      <c r="AZ6" s="8">
        <f>Könyvtár!J20</f>
        <v>3275449</v>
      </c>
      <c r="BA6" s="35">
        <f t="shared" ref="BA6:BA13" si="1">SUM(AW6+AY6+AX6+AZ6)</f>
        <v>261960487</v>
      </c>
    </row>
    <row r="7" spans="1:53" ht="17.399999999999999">
      <c r="A7" s="28" t="s">
        <v>15</v>
      </c>
      <c r="B7" s="18" t="s">
        <v>16</v>
      </c>
      <c r="C7" s="13">
        <f>SUM(Önkormányzat!C25)</f>
        <v>0</v>
      </c>
      <c r="D7" s="166">
        <f>SUM(Önkormányzat!D25)</f>
        <v>0</v>
      </c>
      <c r="E7" s="7">
        <f>SUM(Önkormányzat!E25)</f>
        <v>0</v>
      </c>
      <c r="F7" s="8">
        <f>SUM(Önkormányzat!F25)</f>
        <v>9932354</v>
      </c>
      <c r="G7" s="13" t="e">
        <f>#N/A</f>
        <v>#N/A</v>
      </c>
      <c r="H7" s="7" t="e">
        <f>#N/A</f>
        <v>#N/A</v>
      </c>
      <c r="I7" s="7" t="e">
        <f>#N/A</f>
        <v>#N/A</v>
      </c>
      <c r="J7" s="8" t="e">
        <f>#N/A</f>
        <v>#N/A</v>
      </c>
      <c r="K7" s="13">
        <f>SUM(Óvoda!C25)</f>
        <v>0</v>
      </c>
      <c r="L7" s="7">
        <f>SUM(Óvoda!D25)</f>
        <v>0</v>
      </c>
      <c r="M7" s="7">
        <f>SUM(Óvoda!E25)</f>
        <v>0</v>
      </c>
      <c r="N7" s="638">
        <f>SUM(KÖH!F25)</f>
        <v>22260512</v>
      </c>
      <c r="O7" s="8">
        <f>SUM(Óvoda!F25)</f>
        <v>21564580</v>
      </c>
      <c r="P7" s="13" t="e">
        <f>#N/A</f>
        <v>#N/A</v>
      </c>
      <c r="Q7" s="7" t="e">
        <f>#N/A</f>
        <v>#N/A</v>
      </c>
      <c r="R7" s="7" t="e">
        <f>#N/A</f>
        <v>#N/A</v>
      </c>
      <c r="S7" s="8" t="e">
        <f>#N/A</f>
        <v>#N/A</v>
      </c>
      <c r="T7" s="13" t="e">
        <f t="shared" ref="T7:V12" si="2">SUM(C7,G7,K7,P7)</f>
        <v>#N/A</v>
      </c>
      <c r="U7" s="7" t="e">
        <f t="shared" si="2"/>
        <v>#N/A</v>
      </c>
      <c r="V7" s="7" t="e">
        <f t="shared" si="2"/>
        <v>#N/A</v>
      </c>
      <c r="W7" s="8">
        <f>Könyvtár!F25</f>
        <v>637255</v>
      </c>
      <c r="X7" s="35">
        <f t="shared" ref="X7:X13" si="3">SUM(F7+O7+N7+W7)</f>
        <v>54394701</v>
      </c>
      <c r="Y7" s="8">
        <f>Önkormányzat!G25</f>
        <v>10001441</v>
      </c>
      <c r="Z7" s="13" t="e">
        <f>#N/A</f>
        <v>#N/A</v>
      </c>
      <c r="AA7" s="7" t="e">
        <f>#N/A</f>
        <v>#N/A</v>
      </c>
      <c r="AB7" s="7" t="e">
        <f>#N/A</f>
        <v>#N/A</v>
      </c>
      <c r="AC7" s="8" t="e">
        <f>#N/A</f>
        <v>#N/A</v>
      </c>
      <c r="AD7" s="13">
        <f>SUM(Óvoda!V25)</f>
        <v>0</v>
      </c>
      <c r="AE7" s="7">
        <f>SUM(Óvoda!W25)</f>
        <v>0</v>
      </c>
      <c r="AF7" s="7">
        <f>SUM(Óvoda!X25)</f>
        <v>0</v>
      </c>
      <c r="AG7" s="638">
        <f>KÖH!G25</f>
        <v>22626758</v>
      </c>
      <c r="AH7" s="8">
        <f>Óvoda!G25</f>
        <v>21608849</v>
      </c>
      <c r="AI7" s="13" t="e">
        <f>#N/A</f>
        <v>#N/A</v>
      </c>
      <c r="AJ7" s="7" t="e">
        <f>#N/A</f>
        <v>#N/A</v>
      </c>
      <c r="AK7" s="7" t="e">
        <f>#N/A</f>
        <v>#N/A</v>
      </c>
      <c r="AL7" s="8" t="e">
        <f>#N/A</f>
        <v>#N/A</v>
      </c>
      <c r="AM7" s="13" t="e">
        <f t="shared" ref="AM7:AM12" si="4">SUM(V7,Z7,AD7,AI7)</f>
        <v>#N/A</v>
      </c>
      <c r="AN7" s="7" t="e">
        <f t="shared" ref="AN7:AN12" si="5">SUM(W7,AA7,AE7,AJ7)</f>
        <v>#N/A</v>
      </c>
      <c r="AO7" s="7" t="e">
        <f t="shared" ref="AO7:AO12" si="6">SUM(X7,AB7,AF7,AK7)</f>
        <v>#N/A</v>
      </c>
      <c r="AP7" s="8">
        <f>Könyvtár!G25</f>
        <v>665936</v>
      </c>
      <c r="AQ7" s="35">
        <f t="shared" ref="AQ7:AQ13" si="7">SUM(Y7+AH7+AG7+AP7)</f>
        <v>54902984</v>
      </c>
      <c r="AR7" s="8">
        <f>Önkormányzat!I25</f>
        <v>11973119</v>
      </c>
      <c r="AS7" s="638">
        <f>KÖH!I25</f>
        <v>23353563</v>
      </c>
      <c r="AT7" s="8">
        <f>Óvoda!I25</f>
        <v>20230691</v>
      </c>
      <c r="AU7" s="8">
        <f>Könyvtár!I25</f>
        <v>744017</v>
      </c>
      <c r="AV7" s="35">
        <f t="shared" si="0"/>
        <v>56301390</v>
      </c>
      <c r="AW7" s="8">
        <f>Önkormányzat!J25</f>
        <v>11972608</v>
      </c>
      <c r="AX7" s="638">
        <f>KÖH!J25</f>
        <v>21346549</v>
      </c>
      <c r="AY7" s="8">
        <f>Óvoda!J25</f>
        <v>19177440</v>
      </c>
      <c r="AZ7" s="8">
        <f>Könyvtár!J25</f>
        <v>666025</v>
      </c>
      <c r="BA7" s="35">
        <f t="shared" si="1"/>
        <v>53162622</v>
      </c>
    </row>
    <row r="8" spans="1:53" ht="17.399999999999999">
      <c r="A8" s="28" t="s">
        <v>19</v>
      </c>
      <c r="B8" s="18" t="s">
        <v>20</v>
      </c>
      <c r="C8" s="13">
        <f>SUM(Önkormányzat!C59)</f>
        <v>0</v>
      </c>
      <c r="D8" s="166">
        <f>SUM(Önkormányzat!D59)</f>
        <v>0</v>
      </c>
      <c r="E8" s="7">
        <f>SUM(Önkormányzat!E59)</f>
        <v>0</v>
      </c>
      <c r="F8" s="8">
        <f>SUM(Önkormányzat!F59)</f>
        <v>169125972</v>
      </c>
      <c r="G8" s="13" t="e">
        <f>#N/A</f>
        <v>#N/A</v>
      </c>
      <c r="H8" s="7"/>
      <c r="I8" s="7" t="e">
        <f>#N/A</f>
        <v>#N/A</v>
      </c>
      <c r="J8" s="8" t="e">
        <f>#N/A</f>
        <v>#N/A</v>
      </c>
      <c r="K8" s="13">
        <f>SUM(Óvoda!C58)</f>
        <v>0</v>
      </c>
      <c r="L8" s="7">
        <f>SUM(Óvoda!D58)</f>
        <v>0</v>
      </c>
      <c r="M8" s="7">
        <f>SUM(Óvoda!E58)</f>
        <v>0</v>
      </c>
      <c r="N8" s="638">
        <f>SUM(KÖH!F58)</f>
        <v>13398500</v>
      </c>
      <c r="O8" s="8">
        <f>SUM(Óvoda!F58)</f>
        <v>37292836</v>
      </c>
      <c r="P8" s="13" t="e">
        <f>#N/A</f>
        <v>#N/A</v>
      </c>
      <c r="Q8" s="7" t="e">
        <f>#N/A</f>
        <v>#N/A</v>
      </c>
      <c r="R8" s="7" t="e">
        <f>#N/A</f>
        <v>#N/A</v>
      </c>
      <c r="S8" s="8" t="e">
        <f>#N/A</f>
        <v>#N/A</v>
      </c>
      <c r="T8" s="13" t="e">
        <f t="shared" si="2"/>
        <v>#N/A</v>
      </c>
      <c r="U8" s="7" t="e">
        <f t="shared" si="2"/>
        <v>#N/A</v>
      </c>
      <c r="V8" s="7" t="e">
        <f t="shared" si="2"/>
        <v>#N/A</v>
      </c>
      <c r="W8" s="8">
        <f>Könyvtár!F58</f>
        <v>1816800</v>
      </c>
      <c r="X8" s="35">
        <f t="shared" si="3"/>
        <v>221634108</v>
      </c>
      <c r="Y8" s="8">
        <f>Önkormányzat!G59</f>
        <v>169809929</v>
      </c>
      <c r="Z8" s="13" t="e">
        <f>#N/A</f>
        <v>#N/A</v>
      </c>
      <c r="AA8" s="7"/>
      <c r="AB8" s="7" t="e">
        <f>#N/A</f>
        <v>#N/A</v>
      </c>
      <c r="AC8" s="8" t="e">
        <f>#N/A</f>
        <v>#N/A</v>
      </c>
      <c r="AD8" s="13">
        <f>SUM(Óvoda!V58)</f>
        <v>0</v>
      </c>
      <c r="AE8" s="7">
        <f>SUM(Óvoda!W58)</f>
        <v>0</v>
      </c>
      <c r="AF8" s="7">
        <f>SUM(Óvoda!X58)</f>
        <v>0</v>
      </c>
      <c r="AG8" s="638">
        <f>KÖH!G58</f>
        <v>12856493</v>
      </c>
      <c r="AH8" s="8">
        <f>Óvoda!G58</f>
        <v>37315836</v>
      </c>
      <c r="AI8" s="13" t="e">
        <f>#N/A</f>
        <v>#N/A</v>
      </c>
      <c r="AJ8" s="7" t="e">
        <f>#N/A</f>
        <v>#N/A</v>
      </c>
      <c r="AK8" s="7" t="e">
        <f>#N/A</f>
        <v>#N/A</v>
      </c>
      <c r="AL8" s="8" t="e">
        <f>#N/A</f>
        <v>#N/A</v>
      </c>
      <c r="AM8" s="13" t="e">
        <f t="shared" si="4"/>
        <v>#N/A</v>
      </c>
      <c r="AN8" s="7" t="e">
        <f t="shared" si="5"/>
        <v>#N/A</v>
      </c>
      <c r="AO8" s="7" t="e">
        <f t="shared" si="6"/>
        <v>#N/A</v>
      </c>
      <c r="AP8" s="8">
        <f>Könyvtár!G58</f>
        <v>1882860</v>
      </c>
      <c r="AQ8" s="35">
        <f t="shared" si="7"/>
        <v>221865118</v>
      </c>
      <c r="AR8" s="8">
        <f>Önkormányzat!I59</f>
        <v>187971391</v>
      </c>
      <c r="AS8" s="638">
        <f>KÖH!I58</f>
        <v>13116879</v>
      </c>
      <c r="AT8" s="8">
        <f>Óvoda!I58</f>
        <v>37315836</v>
      </c>
      <c r="AU8" s="8">
        <f>Könyvtár!I58</f>
        <v>1884432</v>
      </c>
      <c r="AV8" s="35">
        <f t="shared" si="0"/>
        <v>240288538</v>
      </c>
      <c r="AW8" s="8">
        <f>Önkormányzat!J59</f>
        <v>171146271</v>
      </c>
      <c r="AX8" s="638">
        <f>KÖH!J58</f>
        <v>9158845</v>
      </c>
      <c r="AY8" s="8">
        <f>Óvoda!J58</f>
        <v>32221183</v>
      </c>
      <c r="AZ8" s="8">
        <f>Könyvtár!J58</f>
        <v>1393226</v>
      </c>
      <c r="BA8" s="35">
        <f t="shared" si="1"/>
        <v>213919525</v>
      </c>
    </row>
    <row r="9" spans="1:53" ht="17.399999999999999">
      <c r="A9" s="28" t="s">
        <v>23</v>
      </c>
      <c r="B9" s="18" t="s">
        <v>197</v>
      </c>
      <c r="C9" s="13" t="e">
        <f>SUM(Önkormányzat!C60)</f>
        <v>#N/A</v>
      </c>
      <c r="D9" s="166" t="e">
        <f>SUM(Önkormányzat!D60)</f>
        <v>#N/A</v>
      </c>
      <c r="E9" s="7" t="e">
        <f>SUM(Önkormányzat!E60)</f>
        <v>#N/A</v>
      </c>
      <c r="F9" s="8">
        <f>SUM(Önkormányzat!F60)</f>
        <v>8555000</v>
      </c>
      <c r="G9" s="13" t="e">
        <f>#N/A</f>
        <v>#N/A</v>
      </c>
      <c r="H9" s="7" t="e">
        <f>#N/A</f>
        <v>#N/A</v>
      </c>
      <c r="I9" s="7" t="e">
        <f>#N/A</f>
        <v>#N/A</v>
      </c>
      <c r="J9" s="8" t="e">
        <f>#N/A</f>
        <v>#N/A</v>
      </c>
      <c r="K9" s="13">
        <f>SUM(Óvoda!C59)</f>
        <v>0</v>
      </c>
      <c r="L9" s="7">
        <f>SUM(Óvoda!D59)</f>
        <v>0</v>
      </c>
      <c r="M9" s="7">
        <f>SUM(Óvoda!E59)</f>
        <v>0</v>
      </c>
      <c r="N9" s="638">
        <f>SUM(KÖH!F59)</f>
        <v>0</v>
      </c>
      <c r="O9" s="8">
        <f>SUM(Óvoda!F59)</f>
        <v>0</v>
      </c>
      <c r="P9" s="13" t="e">
        <f>#N/A</f>
        <v>#N/A</v>
      </c>
      <c r="Q9" s="7" t="e">
        <f>#N/A</f>
        <v>#N/A</v>
      </c>
      <c r="R9" s="7" t="e">
        <f>#N/A</f>
        <v>#N/A</v>
      </c>
      <c r="S9" s="8" t="e">
        <f>#N/A</f>
        <v>#N/A</v>
      </c>
      <c r="T9" s="13" t="e">
        <f t="shared" si="2"/>
        <v>#N/A</v>
      </c>
      <c r="U9" s="7" t="e">
        <f t="shared" si="2"/>
        <v>#N/A</v>
      </c>
      <c r="V9" s="7" t="e">
        <f t="shared" si="2"/>
        <v>#N/A</v>
      </c>
      <c r="W9" s="8"/>
      <c r="X9" s="35">
        <f t="shared" si="3"/>
        <v>8555000</v>
      </c>
      <c r="Y9" s="8">
        <f>Önkormányzat!G60</f>
        <v>8055000</v>
      </c>
      <c r="Z9" s="13" t="e">
        <f>#N/A</f>
        <v>#N/A</v>
      </c>
      <c r="AA9" s="7" t="e">
        <f>#N/A</f>
        <v>#N/A</v>
      </c>
      <c r="AB9" s="7" t="e">
        <f>#N/A</f>
        <v>#N/A</v>
      </c>
      <c r="AC9" s="8" t="e">
        <f>#N/A</f>
        <v>#N/A</v>
      </c>
      <c r="AD9" s="13">
        <f>SUM(Óvoda!V59)</f>
        <v>0</v>
      </c>
      <c r="AE9" s="7">
        <f>SUM(Óvoda!W59)</f>
        <v>0</v>
      </c>
      <c r="AF9" s="7">
        <f>SUM(Óvoda!X59)</f>
        <v>0</v>
      </c>
      <c r="AG9" s="638">
        <f>SUM(KÖH!Y59)</f>
        <v>0</v>
      </c>
      <c r="AH9" s="8">
        <f>SUM(Óvoda!Y59)</f>
        <v>0</v>
      </c>
      <c r="AI9" s="13" t="e">
        <f>#N/A</f>
        <v>#N/A</v>
      </c>
      <c r="AJ9" s="7" t="e">
        <f>#N/A</f>
        <v>#N/A</v>
      </c>
      <c r="AK9" s="7" t="e">
        <f>#N/A</f>
        <v>#N/A</v>
      </c>
      <c r="AL9" s="8" t="e">
        <f>#N/A</f>
        <v>#N/A</v>
      </c>
      <c r="AM9" s="13" t="e">
        <f t="shared" si="4"/>
        <v>#N/A</v>
      </c>
      <c r="AN9" s="7" t="e">
        <f t="shared" si="5"/>
        <v>#N/A</v>
      </c>
      <c r="AO9" s="7" t="e">
        <f t="shared" si="6"/>
        <v>#N/A</v>
      </c>
      <c r="AP9" s="8"/>
      <c r="AQ9" s="35">
        <f t="shared" si="7"/>
        <v>8055000</v>
      </c>
      <c r="AR9" s="8">
        <f>Önkormányzat!I60</f>
        <v>9003000</v>
      </c>
      <c r="AS9" s="638"/>
      <c r="AT9" s="8">
        <f>SUM(Óvoda!AR59)</f>
        <v>0</v>
      </c>
      <c r="AU9" s="8"/>
      <c r="AV9" s="35">
        <f t="shared" si="0"/>
        <v>9003000</v>
      </c>
      <c r="AW9" s="8">
        <f>Önkormányzat!J60</f>
        <v>8995830</v>
      </c>
      <c r="AX9" s="638"/>
      <c r="AY9" s="8">
        <f>SUM(Óvoda!AW59)</f>
        <v>0</v>
      </c>
      <c r="AZ9" s="8"/>
      <c r="BA9" s="35">
        <f t="shared" si="1"/>
        <v>8995830</v>
      </c>
    </row>
    <row r="10" spans="1:53" ht="17.399999999999999">
      <c r="A10" s="80" t="s">
        <v>27</v>
      </c>
      <c r="B10" s="167" t="s">
        <v>28</v>
      </c>
      <c r="C10" s="13">
        <f>SUM(Önkormányzat!C61)</f>
        <v>0</v>
      </c>
      <c r="D10" s="166">
        <f>SUM(Önkormányzat!D61)</f>
        <v>0</v>
      </c>
      <c r="E10" s="7">
        <f>SUM(Önkormányzat!E61)</f>
        <v>0</v>
      </c>
      <c r="F10" s="8">
        <f>SUM(Önkormányzat!F61)</f>
        <v>6200000</v>
      </c>
      <c r="G10" s="13" t="e">
        <f>#N/A</f>
        <v>#N/A</v>
      </c>
      <c r="H10" s="7" t="e">
        <f>#N/A</f>
        <v>#N/A</v>
      </c>
      <c r="I10" s="7" t="e">
        <f>#N/A</f>
        <v>#N/A</v>
      </c>
      <c r="J10" s="8" t="e">
        <f>#N/A</f>
        <v>#N/A</v>
      </c>
      <c r="K10" s="13">
        <f>SUM(Óvoda!C60)</f>
        <v>0</v>
      </c>
      <c r="L10" s="7">
        <f>SUM(Óvoda!D60)</f>
        <v>0</v>
      </c>
      <c r="M10" s="7">
        <f>SUM(Óvoda!E60)</f>
        <v>0</v>
      </c>
      <c r="N10" s="638">
        <f>SUM(KÖH!F60)</f>
        <v>0</v>
      </c>
      <c r="O10" s="8">
        <f>SUM(Óvoda!F60)</f>
        <v>0</v>
      </c>
      <c r="P10" s="13" t="e">
        <f>#N/A</f>
        <v>#N/A</v>
      </c>
      <c r="Q10" s="7" t="e">
        <f>#N/A</f>
        <v>#N/A</v>
      </c>
      <c r="R10" s="7" t="e">
        <f>#N/A</f>
        <v>#N/A</v>
      </c>
      <c r="S10" s="8" t="e">
        <f>#N/A</f>
        <v>#N/A</v>
      </c>
      <c r="T10" s="13" t="e">
        <f t="shared" si="2"/>
        <v>#N/A</v>
      </c>
      <c r="U10" s="7" t="e">
        <f t="shared" si="2"/>
        <v>#N/A</v>
      </c>
      <c r="V10" s="7" t="e">
        <f t="shared" si="2"/>
        <v>#N/A</v>
      </c>
      <c r="W10" s="8"/>
      <c r="X10" s="35">
        <f t="shared" si="3"/>
        <v>6200000</v>
      </c>
      <c r="Y10" s="8">
        <f>Önkormányzat!G61</f>
        <v>6200000</v>
      </c>
      <c r="Z10" s="13" t="e">
        <f>#N/A</f>
        <v>#N/A</v>
      </c>
      <c r="AA10" s="7" t="e">
        <f>#N/A</f>
        <v>#N/A</v>
      </c>
      <c r="AB10" s="7" t="e">
        <f>#N/A</f>
        <v>#N/A</v>
      </c>
      <c r="AC10" s="8" t="e">
        <f>#N/A</f>
        <v>#N/A</v>
      </c>
      <c r="AD10" s="13">
        <f>SUM(Óvoda!V60)</f>
        <v>0</v>
      </c>
      <c r="AE10" s="7">
        <f>SUM(Óvoda!W60)</f>
        <v>0</v>
      </c>
      <c r="AF10" s="7">
        <f>SUM(Óvoda!X60)</f>
        <v>0</v>
      </c>
      <c r="AG10" s="638">
        <f>SUM(KÖH!Y60)</f>
        <v>0</v>
      </c>
      <c r="AH10" s="8">
        <f>SUM(Óvoda!Y60)</f>
        <v>0</v>
      </c>
      <c r="AI10" s="13" t="e">
        <f>#N/A</f>
        <v>#N/A</v>
      </c>
      <c r="AJ10" s="7" t="e">
        <f>#N/A</f>
        <v>#N/A</v>
      </c>
      <c r="AK10" s="7" t="e">
        <f>#N/A</f>
        <v>#N/A</v>
      </c>
      <c r="AL10" s="8" t="e">
        <f>#N/A</f>
        <v>#N/A</v>
      </c>
      <c r="AM10" s="13" t="e">
        <f t="shared" si="4"/>
        <v>#N/A</v>
      </c>
      <c r="AN10" s="7" t="e">
        <f t="shared" si="5"/>
        <v>#N/A</v>
      </c>
      <c r="AO10" s="7" t="e">
        <f t="shared" si="6"/>
        <v>#N/A</v>
      </c>
      <c r="AP10" s="8"/>
      <c r="AQ10" s="35">
        <f t="shared" si="7"/>
        <v>6200000</v>
      </c>
      <c r="AR10" s="8">
        <f>SUM(Önkormányzat!AR61)</f>
        <v>0</v>
      </c>
      <c r="AS10" s="638">
        <f>SUM(KÖH!AR60)</f>
        <v>0</v>
      </c>
      <c r="AT10" s="8">
        <f>SUM(Óvoda!AR60)</f>
        <v>0</v>
      </c>
      <c r="AU10" s="8"/>
      <c r="AV10" s="35">
        <f t="shared" si="0"/>
        <v>0</v>
      </c>
      <c r="AW10" s="8">
        <f>SUM(Önkormányzat!AW61)</f>
        <v>0</v>
      </c>
      <c r="AX10" s="638">
        <f>SUM(KÖH!AW60)</f>
        <v>0</v>
      </c>
      <c r="AY10" s="8">
        <f>SUM(Óvoda!AW60)</f>
        <v>0</v>
      </c>
      <c r="AZ10" s="8"/>
      <c r="BA10" s="35">
        <f t="shared" si="1"/>
        <v>0</v>
      </c>
    </row>
    <row r="11" spans="1:53" ht="17.399999999999999">
      <c r="A11" s="80" t="s">
        <v>31</v>
      </c>
      <c r="B11" s="167" t="s">
        <v>32</v>
      </c>
      <c r="C11" s="13">
        <f>SUM(Önkormányzat!C62)</f>
        <v>0</v>
      </c>
      <c r="D11" s="166">
        <f>SUM(Önkormányzat!D62)</f>
        <v>0</v>
      </c>
      <c r="E11" s="7">
        <f>SUM(Önkormányzat!E62)</f>
        <v>0</v>
      </c>
      <c r="F11" s="8">
        <f>SUM(Önkormányzat!F62)</f>
        <v>0</v>
      </c>
      <c r="G11" s="13" t="e">
        <f>#N/A</f>
        <v>#N/A</v>
      </c>
      <c r="H11" s="7" t="e">
        <f>#N/A</f>
        <v>#N/A</v>
      </c>
      <c r="I11" s="7" t="e">
        <f>#N/A</f>
        <v>#N/A</v>
      </c>
      <c r="J11" s="8" t="e">
        <f>#N/A</f>
        <v>#N/A</v>
      </c>
      <c r="K11" s="13">
        <f>SUM(Óvoda!C61)</f>
        <v>0</v>
      </c>
      <c r="L11" s="7">
        <f>SUM(Óvoda!D61)</f>
        <v>0</v>
      </c>
      <c r="M11" s="7">
        <f>SUM(Óvoda!E61)</f>
        <v>0</v>
      </c>
      <c r="N11" s="638">
        <f>SUM(KÖH!F61)</f>
        <v>0</v>
      </c>
      <c r="O11" s="8">
        <f>SUM(Óvoda!F61)</f>
        <v>0</v>
      </c>
      <c r="P11" s="13" t="e">
        <f>#N/A</f>
        <v>#N/A</v>
      </c>
      <c r="Q11" s="7" t="e">
        <f>#N/A</f>
        <v>#N/A</v>
      </c>
      <c r="R11" s="7" t="e">
        <f>#N/A</f>
        <v>#N/A</v>
      </c>
      <c r="S11" s="8" t="e">
        <f>#N/A</f>
        <v>#N/A</v>
      </c>
      <c r="T11" s="13" t="e">
        <f t="shared" si="2"/>
        <v>#N/A</v>
      </c>
      <c r="U11" s="7" t="e">
        <f t="shared" si="2"/>
        <v>#N/A</v>
      </c>
      <c r="V11" s="7" t="e">
        <f t="shared" si="2"/>
        <v>#N/A</v>
      </c>
      <c r="W11" s="8"/>
      <c r="X11" s="35">
        <f t="shared" si="3"/>
        <v>0</v>
      </c>
      <c r="Y11" s="8">
        <f>SUM(Önkormányzat!Y62)</f>
        <v>0</v>
      </c>
      <c r="Z11" s="13" t="e">
        <f>#N/A</f>
        <v>#N/A</v>
      </c>
      <c r="AA11" s="7" t="e">
        <f>#N/A</f>
        <v>#N/A</v>
      </c>
      <c r="AB11" s="7" t="e">
        <f>#N/A</f>
        <v>#N/A</v>
      </c>
      <c r="AC11" s="8" t="e">
        <f>#N/A</f>
        <v>#N/A</v>
      </c>
      <c r="AD11" s="13">
        <f>SUM(Óvoda!V61)</f>
        <v>0</v>
      </c>
      <c r="AE11" s="7">
        <f>SUM(Óvoda!W61)</f>
        <v>0</v>
      </c>
      <c r="AF11" s="7">
        <f>SUM(Óvoda!X61)</f>
        <v>0</v>
      </c>
      <c r="AG11" s="638">
        <f>SUM(KÖH!Y61)</f>
        <v>0</v>
      </c>
      <c r="AH11" s="8">
        <f>SUM(Óvoda!Y61)</f>
        <v>0</v>
      </c>
      <c r="AI11" s="13" t="e">
        <f>#N/A</f>
        <v>#N/A</v>
      </c>
      <c r="AJ11" s="7" t="e">
        <f>#N/A</f>
        <v>#N/A</v>
      </c>
      <c r="AK11" s="7" t="e">
        <f>#N/A</f>
        <v>#N/A</v>
      </c>
      <c r="AL11" s="8" t="e">
        <f>#N/A</f>
        <v>#N/A</v>
      </c>
      <c r="AM11" s="13" t="e">
        <f t="shared" si="4"/>
        <v>#N/A</v>
      </c>
      <c r="AN11" s="7" t="e">
        <f t="shared" si="5"/>
        <v>#N/A</v>
      </c>
      <c r="AO11" s="7" t="e">
        <f t="shared" si="6"/>
        <v>#N/A</v>
      </c>
      <c r="AP11" s="8"/>
      <c r="AQ11" s="35">
        <f t="shared" si="7"/>
        <v>0</v>
      </c>
      <c r="AR11" s="8">
        <f>SUM(Önkormányzat!AR62)</f>
        <v>0</v>
      </c>
      <c r="AS11" s="638">
        <f>SUM(KÖH!AR61)</f>
        <v>0</v>
      </c>
      <c r="AT11" s="8">
        <f>SUM(Óvoda!AR61)</f>
        <v>0</v>
      </c>
      <c r="AU11" s="8"/>
      <c r="AV11" s="35">
        <f t="shared" si="0"/>
        <v>0</v>
      </c>
      <c r="AW11" s="8">
        <f>SUM(Önkormányzat!AW62)</f>
        <v>0</v>
      </c>
      <c r="AX11" s="638">
        <f>SUM(KÖH!AW61)</f>
        <v>0</v>
      </c>
      <c r="AY11" s="8">
        <f>SUM(Óvoda!AW61)</f>
        <v>0</v>
      </c>
      <c r="AZ11" s="8"/>
      <c r="BA11" s="35">
        <f t="shared" si="1"/>
        <v>0</v>
      </c>
    </row>
    <row r="12" spans="1:53" ht="17.399999999999999">
      <c r="A12" s="80" t="s">
        <v>35</v>
      </c>
      <c r="B12" s="167" t="s">
        <v>36</v>
      </c>
      <c r="C12" s="13">
        <f>SUM(Önkormányzat!C63)</f>
        <v>0</v>
      </c>
      <c r="D12" s="166">
        <f>SUM(Önkormányzat!D63)</f>
        <v>0</v>
      </c>
      <c r="E12" s="7">
        <f>SUM(Önkormányzat!E63)</f>
        <v>0</v>
      </c>
      <c r="F12" s="8">
        <f>SUM(Önkormányzat!F63)</f>
        <v>22913000</v>
      </c>
      <c r="G12" s="13" t="e">
        <f>#N/A</f>
        <v>#N/A</v>
      </c>
      <c r="H12" s="7" t="e">
        <f>#N/A</f>
        <v>#N/A</v>
      </c>
      <c r="I12" s="7" t="e">
        <f>#N/A</f>
        <v>#N/A</v>
      </c>
      <c r="J12" s="8" t="e">
        <f>#N/A</f>
        <v>#N/A</v>
      </c>
      <c r="K12" s="13">
        <f>SUM(Óvoda!C62)</f>
        <v>0</v>
      </c>
      <c r="L12" s="7">
        <f>SUM(Óvoda!D62)</f>
        <v>0</v>
      </c>
      <c r="M12" s="7">
        <f>SUM(Óvoda!E62)</f>
        <v>0</v>
      </c>
      <c r="N12" s="638">
        <f>SUM(KÖH!F62)</f>
        <v>0</v>
      </c>
      <c r="O12" s="8">
        <f>SUM(Óvoda!F62)</f>
        <v>0</v>
      </c>
      <c r="P12" s="13" t="e">
        <f>#N/A</f>
        <v>#N/A</v>
      </c>
      <c r="Q12" s="7" t="e">
        <f>#N/A</f>
        <v>#N/A</v>
      </c>
      <c r="R12" s="7" t="e">
        <f>#N/A</f>
        <v>#N/A</v>
      </c>
      <c r="S12" s="8" t="e">
        <f>#N/A</f>
        <v>#N/A</v>
      </c>
      <c r="T12" s="13" t="e">
        <f t="shared" si="2"/>
        <v>#N/A</v>
      </c>
      <c r="U12" s="7" t="e">
        <f t="shared" si="2"/>
        <v>#N/A</v>
      </c>
      <c r="V12" s="7" t="e">
        <f t="shared" si="2"/>
        <v>#N/A</v>
      </c>
      <c r="W12" s="8"/>
      <c r="X12" s="35">
        <f t="shared" si="3"/>
        <v>22913000</v>
      </c>
      <c r="Y12" s="8">
        <f>Önkormányzat!G63</f>
        <v>27354800</v>
      </c>
      <c r="Z12" s="13" t="e">
        <f>#N/A</f>
        <v>#N/A</v>
      </c>
      <c r="AA12" s="7" t="e">
        <f>#N/A</f>
        <v>#N/A</v>
      </c>
      <c r="AB12" s="7" t="e">
        <f>#N/A</f>
        <v>#N/A</v>
      </c>
      <c r="AC12" s="8" t="e">
        <f>#N/A</f>
        <v>#N/A</v>
      </c>
      <c r="AD12" s="13">
        <f>SUM(Óvoda!V62)</f>
        <v>0</v>
      </c>
      <c r="AE12" s="7">
        <f>SUM(Óvoda!W62)</f>
        <v>0</v>
      </c>
      <c r="AF12" s="7">
        <f>SUM(Óvoda!X62)</f>
        <v>0</v>
      </c>
      <c r="AG12" s="638">
        <f>SUM(KÖH!Y62)</f>
        <v>0</v>
      </c>
      <c r="AH12" s="8">
        <f>SUM(Óvoda!Y62)</f>
        <v>0</v>
      </c>
      <c r="AI12" s="13" t="e">
        <f>#N/A</f>
        <v>#N/A</v>
      </c>
      <c r="AJ12" s="7" t="e">
        <f>#N/A</f>
        <v>#N/A</v>
      </c>
      <c r="AK12" s="7" t="e">
        <f>#N/A</f>
        <v>#N/A</v>
      </c>
      <c r="AL12" s="8" t="e">
        <f>#N/A</f>
        <v>#N/A</v>
      </c>
      <c r="AM12" s="13" t="e">
        <f t="shared" si="4"/>
        <v>#N/A</v>
      </c>
      <c r="AN12" s="7" t="e">
        <f t="shared" si="5"/>
        <v>#N/A</v>
      </c>
      <c r="AO12" s="7" t="e">
        <f t="shared" si="6"/>
        <v>#N/A</v>
      </c>
      <c r="AP12" s="8"/>
      <c r="AQ12" s="35">
        <f t="shared" si="7"/>
        <v>27354800</v>
      </c>
      <c r="AR12" s="8">
        <f>Önkormányzat!I65</f>
        <v>34305300</v>
      </c>
      <c r="AS12" s="638">
        <f>SUM(KÖH!AR62)</f>
        <v>0</v>
      </c>
      <c r="AT12" s="8">
        <f>SUM(Óvoda!AR62)</f>
        <v>0</v>
      </c>
      <c r="AU12" s="8"/>
      <c r="AV12" s="35">
        <f t="shared" si="0"/>
        <v>34305300</v>
      </c>
      <c r="AW12" s="8">
        <f>Önkormányzat!J65</f>
        <v>28942116</v>
      </c>
      <c r="AX12" s="638">
        <f>SUM(KÖH!AW62)</f>
        <v>0</v>
      </c>
      <c r="AY12" s="8">
        <f>SUM(Óvoda!AW62)</f>
        <v>0</v>
      </c>
      <c r="AZ12" s="8"/>
      <c r="BA12" s="35">
        <f t="shared" si="1"/>
        <v>28942116</v>
      </c>
    </row>
    <row r="13" spans="1:53" ht="20.399999999999999">
      <c r="A13" s="894" t="s">
        <v>198</v>
      </c>
      <c r="B13" s="894"/>
      <c r="C13" s="168" t="e">
        <f t="shared" ref="C13:V13" si="8">SUM(C6:C12)</f>
        <v>#N/A</v>
      </c>
      <c r="D13" s="169" t="e">
        <f t="shared" si="8"/>
        <v>#N/A</v>
      </c>
      <c r="E13" s="169" t="e">
        <f t="shared" si="8"/>
        <v>#N/A</v>
      </c>
      <c r="F13" s="170">
        <f t="shared" si="8"/>
        <v>267304154</v>
      </c>
      <c r="G13" s="168" t="e">
        <f t="shared" si="8"/>
        <v>#N/A</v>
      </c>
      <c r="H13" s="169" t="e">
        <f t="shared" si="8"/>
        <v>#N/A</v>
      </c>
      <c r="I13" s="169" t="e">
        <f t="shared" si="8"/>
        <v>#N/A</v>
      </c>
      <c r="J13" s="171" t="e">
        <f t="shared" si="8"/>
        <v>#N/A</v>
      </c>
      <c r="K13" s="168">
        <f t="shared" si="8"/>
        <v>0</v>
      </c>
      <c r="L13" s="169">
        <f t="shared" si="8"/>
        <v>0</v>
      </c>
      <c r="M13" s="169">
        <f t="shared" si="8"/>
        <v>0</v>
      </c>
      <c r="N13" s="169">
        <f t="shared" si="8"/>
        <v>135741500</v>
      </c>
      <c r="O13" s="170">
        <f t="shared" si="8"/>
        <v>155202734</v>
      </c>
      <c r="P13" s="169" t="e">
        <f t="shared" si="8"/>
        <v>#N/A</v>
      </c>
      <c r="Q13" s="169" t="e">
        <f t="shared" si="8"/>
        <v>#N/A</v>
      </c>
      <c r="R13" s="169" t="e">
        <f t="shared" si="8"/>
        <v>#N/A</v>
      </c>
      <c r="S13" s="170" t="e">
        <f t="shared" si="8"/>
        <v>#N/A</v>
      </c>
      <c r="T13" s="169" t="e">
        <f t="shared" si="8"/>
        <v>#N/A</v>
      </c>
      <c r="U13" s="169" t="e">
        <f t="shared" si="8"/>
        <v>#N/A</v>
      </c>
      <c r="V13" s="169" t="e">
        <f t="shared" si="8"/>
        <v>#N/A</v>
      </c>
      <c r="W13" s="169">
        <f>SUM(W6:W12)</f>
        <v>5609555</v>
      </c>
      <c r="X13" s="35">
        <f t="shared" si="3"/>
        <v>563857943</v>
      </c>
      <c r="Y13" s="170">
        <f>SUM(Y6:Y12)</f>
        <v>273805666</v>
      </c>
      <c r="Z13" s="168" t="e">
        <f t="shared" ref="Z13:AO13" si="9">SUM(Z6:Z12)</f>
        <v>#N/A</v>
      </c>
      <c r="AA13" s="169" t="e">
        <f t="shared" si="9"/>
        <v>#N/A</v>
      </c>
      <c r="AB13" s="169" t="e">
        <f t="shared" si="9"/>
        <v>#N/A</v>
      </c>
      <c r="AC13" s="171" t="e">
        <f t="shared" si="9"/>
        <v>#N/A</v>
      </c>
      <c r="AD13" s="168">
        <f t="shared" si="9"/>
        <v>0</v>
      </c>
      <c r="AE13" s="169">
        <f t="shared" si="9"/>
        <v>0</v>
      </c>
      <c r="AF13" s="169">
        <f t="shared" si="9"/>
        <v>0</v>
      </c>
      <c r="AG13" s="169">
        <f t="shared" si="9"/>
        <v>138448890</v>
      </c>
      <c r="AH13" s="170">
        <f t="shared" si="9"/>
        <v>155467991</v>
      </c>
      <c r="AI13" s="169" t="e">
        <f t="shared" si="9"/>
        <v>#N/A</v>
      </c>
      <c r="AJ13" s="169" t="e">
        <f t="shared" si="9"/>
        <v>#N/A</v>
      </c>
      <c r="AK13" s="169" t="e">
        <f t="shared" si="9"/>
        <v>#N/A</v>
      </c>
      <c r="AL13" s="170" t="e">
        <f t="shared" si="9"/>
        <v>#N/A</v>
      </c>
      <c r="AM13" s="169" t="e">
        <f t="shared" si="9"/>
        <v>#N/A</v>
      </c>
      <c r="AN13" s="169" t="e">
        <f t="shared" si="9"/>
        <v>#N/A</v>
      </c>
      <c r="AO13" s="169" t="e">
        <f t="shared" si="9"/>
        <v>#N/A</v>
      </c>
      <c r="AP13" s="170">
        <f>SUM(AP6:AP12)</f>
        <v>5848295</v>
      </c>
      <c r="AQ13" s="769">
        <f t="shared" si="7"/>
        <v>573570842</v>
      </c>
      <c r="AR13" s="170">
        <f t="shared" ref="AR13:AT13" si="10">SUM(AR6:AR12)</f>
        <v>305220011</v>
      </c>
      <c r="AS13" s="169">
        <f t="shared" si="10"/>
        <v>143214378</v>
      </c>
      <c r="AT13" s="170">
        <f t="shared" si="10"/>
        <v>155705503</v>
      </c>
      <c r="AU13" s="169">
        <f>SUM(AU6:AU12)</f>
        <v>6021948</v>
      </c>
      <c r="AV13" s="35">
        <f t="shared" si="0"/>
        <v>610161840</v>
      </c>
      <c r="AW13" s="170">
        <f t="shared" ref="AW13:AY13" si="11">SUM(AW6:AW12)</f>
        <v>280695380</v>
      </c>
      <c r="AX13" s="169">
        <f t="shared" si="11"/>
        <v>134917388</v>
      </c>
      <c r="AY13" s="170">
        <f t="shared" si="11"/>
        <v>146033112</v>
      </c>
      <c r="AZ13" s="169">
        <f>SUM(AZ6:AZ12)</f>
        <v>5334700</v>
      </c>
      <c r="BA13" s="35">
        <f t="shared" si="1"/>
        <v>566980580</v>
      </c>
    </row>
    <row r="14" spans="1:53" ht="18">
      <c r="A14" s="28" t="s">
        <v>43</v>
      </c>
      <c r="B14" s="18" t="s">
        <v>44</v>
      </c>
      <c r="C14" s="13" t="e">
        <f>SUM(Önkormányzat!C66)</f>
        <v>#N/A</v>
      </c>
      <c r="D14" s="166" t="e">
        <f>SUM(Önkormányzat!D66)</f>
        <v>#N/A</v>
      </c>
      <c r="E14" s="7" t="e">
        <f>SUM(Önkormányzat!E66)</f>
        <v>#N/A</v>
      </c>
      <c r="F14" s="8">
        <f>SUM(Önkormányzat!F66)</f>
        <v>24641000</v>
      </c>
      <c r="G14" s="13" t="e">
        <f>#N/A</f>
        <v>#N/A</v>
      </c>
      <c r="H14" s="7" t="e">
        <f>#N/A</f>
        <v>#N/A</v>
      </c>
      <c r="I14" s="7" t="e">
        <f>#N/A</f>
        <v>#N/A</v>
      </c>
      <c r="J14" s="21" t="e">
        <f>#N/A</f>
        <v>#N/A</v>
      </c>
      <c r="K14" s="13">
        <f>SUM(Óvoda!C65)</f>
        <v>0</v>
      </c>
      <c r="L14" s="7">
        <f>SUM(Óvoda!D65)</f>
        <v>0</v>
      </c>
      <c r="M14" s="7">
        <f>SUM(Óvoda!E65)</f>
        <v>0</v>
      </c>
      <c r="N14" s="634">
        <f>SUM(KÖH!F65)</f>
        <v>0</v>
      </c>
      <c r="O14" s="21">
        <f>SUM(Óvoda!F65)</f>
        <v>0</v>
      </c>
      <c r="P14" s="21">
        <f>SUM(Óvoda!G65)</f>
        <v>0</v>
      </c>
      <c r="Q14" s="21">
        <f>SUM(Óvoda!H65)</f>
        <v>0</v>
      </c>
      <c r="R14" s="21">
        <f>SUM(Óvoda!I65)</f>
        <v>0</v>
      </c>
      <c r="S14" s="21">
        <f>SUM(Óvoda!J65)</f>
        <v>0</v>
      </c>
      <c r="T14" s="21">
        <f>SUM(Óvoda!K65)</f>
        <v>0</v>
      </c>
      <c r="U14" s="21">
        <f>SUM(Óvoda!L65)</f>
        <v>0</v>
      </c>
      <c r="V14" s="21">
        <f>SUM(Óvoda!M65)</f>
        <v>0</v>
      </c>
      <c r="W14" s="21"/>
      <c r="X14" s="35">
        <f t="shared" ref="X14:X24" si="12">SUM(F14+O14+N14)</f>
        <v>24641000</v>
      </c>
      <c r="Y14" s="8">
        <f>Önkormányzat!G66</f>
        <v>76931400</v>
      </c>
      <c r="Z14" s="13" t="e">
        <f>#N/A</f>
        <v>#N/A</v>
      </c>
      <c r="AA14" s="7" t="e">
        <f>#N/A</f>
        <v>#N/A</v>
      </c>
      <c r="AB14" s="7" t="e">
        <f>#N/A</f>
        <v>#N/A</v>
      </c>
      <c r="AC14" s="21" t="e">
        <f>#N/A</f>
        <v>#N/A</v>
      </c>
      <c r="AD14" s="13">
        <f>SUM(Óvoda!V65)</f>
        <v>0</v>
      </c>
      <c r="AE14" s="7">
        <f>SUM(Óvoda!W65)</f>
        <v>0</v>
      </c>
      <c r="AF14" s="7">
        <f>SUM(Óvoda!X65)</f>
        <v>0</v>
      </c>
      <c r="AG14" s="634">
        <f>SUM(KÖH!Y65)</f>
        <v>0</v>
      </c>
      <c r="AH14" s="21">
        <f>SUM(Óvoda!Y65)</f>
        <v>0</v>
      </c>
      <c r="AI14" s="21">
        <f>SUM(Óvoda!Z65)</f>
        <v>0</v>
      </c>
      <c r="AJ14" s="21">
        <f>SUM(Óvoda!AA65)</f>
        <v>0</v>
      </c>
      <c r="AK14" s="21">
        <f>SUM(Óvoda!AB65)</f>
        <v>0</v>
      </c>
      <c r="AL14" s="21">
        <f>SUM(Óvoda!AC65)</f>
        <v>0</v>
      </c>
      <c r="AM14" s="21">
        <f>SUM(Óvoda!AD65)</f>
        <v>0</v>
      </c>
      <c r="AN14" s="21">
        <f>SUM(Óvoda!AE65)</f>
        <v>0</v>
      </c>
      <c r="AO14" s="21">
        <f>SUM(Óvoda!AF65)</f>
        <v>0</v>
      </c>
      <c r="AP14" s="21"/>
      <c r="AQ14" s="35">
        <f t="shared" ref="AQ14:AQ20" si="13">SUM(Y14+AH14+AG14)</f>
        <v>76931400</v>
      </c>
      <c r="AR14" s="8">
        <f>Önkormányzat!I66</f>
        <v>83694688</v>
      </c>
      <c r="AS14" s="634">
        <f>SUM(KÖH!AR65)</f>
        <v>0</v>
      </c>
      <c r="AT14" s="21">
        <f>SUM(Óvoda!AR65)</f>
        <v>0</v>
      </c>
      <c r="AU14" s="21"/>
      <c r="AV14" s="35">
        <f t="shared" ref="AV14:AV20" si="14">SUM(AR14+AT14+AS14)</f>
        <v>83694688</v>
      </c>
      <c r="AW14" s="8">
        <f>Önkormányzat!J66</f>
        <v>73143317</v>
      </c>
      <c r="AX14" s="634">
        <f>SUM(KÖH!AW65)</f>
        <v>0</v>
      </c>
      <c r="AY14" s="21">
        <f>SUM(Óvoda!AW65)</f>
        <v>0</v>
      </c>
      <c r="AZ14" s="21"/>
      <c r="BA14" s="35">
        <f t="shared" ref="BA14:BA20" si="15">SUM(AW14+AY14+AX14)</f>
        <v>73143317</v>
      </c>
    </row>
    <row r="15" spans="1:53" ht="18">
      <c r="A15" s="28" t="s">
        <v>47</v>
      </c>
      <c r="B15" s="18" t="s">
        <v>48</v>
      </c>
      <c r="C15" s="13" t="e">
        <f>SUM(Önkormányzat!C67)</f>
        <v>#REF!</v>
      </c>
      <c r="D15" s="166" t="e">
        <f>SUM(Önkormányzat!D67)</f>
        <v>#REF!</v>
      </c>
      <c r="E15" s="7" t="e">
        <f>SUM(Önkormányzat!E67)</f>
        <v>#REF!</v>
      </c>
      <c r="F15" s="8">
        <f>SUM(Önkormányzat!F67)</f>
        <v>186305082</v>
      </c>
      <c r="G15" s="13" t="e">
        <f>#N/A</f>
        <v>#N/A</v>
      </c>
      <c r="H15" s="7" t="e">
        <f>#N/A</f>
        <v>#N/A</v>
      </c>
      <c r="I15" s="7" t="e">
        <f>#N/A</f>
        <v>#N/A</v>
      </c>
      <c r="J15" s="21" t="e">
        <f>#N/A</f>
        <v>#N/A</v>
      </c>
      <c r="K15" s="13">
        <f>SUM(Óvoda!C66)</f>
        <v>0</v>
      </c>
      <c r="L15" s="7">
        <f>SUM(Óvoda!D66)</f>
        <v>0</v>
      </c>
      <c r="M15" s="7">
        <f>SUM(Óvoda!E66)</f>
        <v>0</v>
      </c>
      <c r="N15" s="634">
        <f>SUM(KÖH!F66)</f>
        <v>0</v>
      </c>
      <c r="O15" s="21">
        <f>SUM(Óvoda!F66)</f>
        <v>0</v>
      </c>
      <c r="P15" s="172" t="e">
        <f>#N/A</f>
        <v>#N/A</v>
      </c>
      <c r="Q15" s="166" t="e">
        <f>#N/A</f>
        <v>#N/A</v>
      </c>
      <c r="R15" s="166" t="e">
        <f>#N/A</f>
        <v>#N/A</v>
      </c>
      <c r="S15" s="8" t="e">
        <f>#N/A</f>
        <v>#N/A</v>
      </c>
      <c r="T15" s="13" t="e">
        <f t="shared" ref="T15:V18" si="16">SUM(C15,G15,K15,P15)</f>
        <v>#REF!</v>
      </c>
      <c r="U15" s="13" t="e">
        <f t="shared" si="16"/>
        <v>#REF!</v>
      </c>
      <c r="V15" s="13" t="e">
        <f t="shared" si="16"/>
        <v>#REF!</v>
      </c>
      <c r="W15" s="13"/>
      <c r="X15" s="35">
        <f t="shared" si="12"/>
        <v>186305082</v>
      </c>
      <c r="Y15" s="8">
        <f>Önkormányzat!G67</f>
        <v>196314642</v>
      </c>
      <c r="Z15" s="13" t="e">
        <f>#N/A</f>
        <v>#N/A</v>
      </c>
      <c r="AA15" s="7" t="e">
        <f>#N/A</f>
        <v>#N/A</v>
      </c>
      <c r="AB15" s="7" t="e">
        <f>#N/A</f>
        <v>#N/A</v>
      </c>
      <c r="AC15" s="21" t="e">
        <f>#N/A</f>
        <v>#N/A</v>
      </c>
      <c r="AD15" s="13">
        <f>SUM(Óvoda!V66)</f>
        <v>0</v>
      </c>
      <c r="AE15" s="7">
        <f>SUM(Óvoda!W66)</f>
        <v>0</v>
      </c>
      <c r="AF15" s="7">
        <f>SUM(Óvoda!X66)</f>
        <v>0</v>
      </c>
      <c r="AG15" s="634">
        <f>SUM(KÖH!Y66)</f>
        <v>0</v>
      </c>
      <c r="AH15" s="21">
        <f>SUM(Óvoda!Y66)</f>
        <v>0</v>
      </c>
      <c r="AI15" s="172" t="e">
        <f>#N/A</f>
        <v>#N/A</v>
      </c>
      <c r="AJ15" s="166" t="e">
        <f>#N/A</f>
        <v>#N/A</v>
      </c>
      <c r="AK15" s="166" t="e">
        <f>#N/A</f>
        <v>#N/A</v>
      </c>
      <c r="AL15" s="8" t="e">
        <f>#N/A</f>
        <v>#N/A</v>
      </c>
      <c r="AM15" s="13" t="e">
        <f t="shared" ref="AM15:AM18" si="17">SUM(V15,Z15,AD15,AI15)</f>
        <v>#REF!</v>
      </c>
      <c r="AN15" s="13" t="e">
        <f t="shared" ref="AN15:AN18" si="18">SUM(W15,AA15,AE15,AJ15)</f>
        <v>#N/A</v>
      </c>
      <c r="AO15" s="13" t="e">
        <f t="shared" ref="AO15:AO18" si="19">SUM(X15,AB15,AF15,AK15)</f>
        <v>#N/A</v>
      </c>
      <c r="AP15" s="13"/>
      <c r="AQ15" s="35">
        <f t="shared" si="13"/>
        <v>196314642</v>
      </c>
      <c r="AR15" s="8">
        <f>Önkormányzat!I67</f>
        <v>204486642</v>
      </c>
      <c r="AS15" s="634">
        <f>SUM(KÖH!AR66)</f>
        <v>0</v>
      </c>
      <c r="AT15" s="21">
        <f>SUM(Óvoda!AR66)</f>
        <v>0</v>
      </c>
      <c r="AU15" s="13"/>
      <c r="AV15" s="35">
        <f t="shared" si="14"/>
        <v>204486642</v>
      </c>
      <c r="AW15" s="8">
        <f>Önkormányzat!J67</f>
        <v>99859400</v>
      </c>
      <c r="AX15" s="634">
        <f>SUM(KÖH!AW66)</f>
        <v>0</v>
      </c>
      <c r="AY15" s="21">
        <f>SUM(Óvoda!AW66)</f>
        <v>0</v>
      </c>
      <c r="AZ15" s="13"/>
      <c r="BA15" s="35">
        <f t="shared" si="15"/>
        <v>99859400</v>
      </c>
    </row>
    <row r="16" spans="1:53" ht="18">
      <c r="A16" s="28" t="s">
        <v>51</v>
      </c>
      <c r="B16" s="167" t="s">
        <v>52</v>
      </c>
      <c r="C16" s="13">
        <f>SUM(Önkormányzat!C68)</f>
        <v>0</v>
      </c>
      <c r="D16" s="166">
        <f>SUM(Önkormányzat!D68)</f>
        <v>0</v>
      </c>
      <c r="E16" s="7">
        <f>SUM(Önkormányzat!E68)</f>
        <v>0</v>
      </c>
      <c r="F16" s="8">
        <f>SUM(Önkormányzat!F68)</f>
        <v>0</v>
      </c>
      <c r="G16" s="13" t="e">
        <f>#N/A</f>
        <v>#N/A</v>
      </c>
      <c r="H16" s="7" t="e">
        <f>#N/A</f>
        <v>#N/A</v>
      </c>
      <c r="I16" s="7" t="e">
        <f>#N/A</f>
        <v>#N/A</v>
      </c>
      <c r="J16" s="21" t="e">
        <f>#N/A</f>
        <v>#N/A</v>
      </c>
      <c r="K16" s="13">
        <f>SUM(Óvoda!C67)</f>
        <v>0</v>
      </c>
      <c r="L16" s="7">
        <f>SUM(Óvoda!D67)</f>
        <v>0</v>
      </c>
      <c r="M16" s="7">
        <f>SUM(Óvoda!E67)</f>
        <v>0</v>
      </c>
      <c r="N16" s="634">
        <f>SUM(KÖH!F67)</f>
        <v>0</v>
      </c>
      <c r="O16" s="21">
        <f>SUM(Óvoda!F67)</f>
        <v>0</v>
      </c>
      <c r="P16" s="172" t="e">
        <f>#N/A</f>
        <v>#N/A</v>
      </c>
      <c r="Q16" s="166" t="e">
        <f>#N/A</f>
        <v>#N/A</v>
      </c>
      <c r="R16" s="166" t="e">
        <f>#N/A</f>
        <v>#N/A</v>
      </c>
      <c r="S16" s="8" t="e">
        <f>#N/A</f>
        <v>#N/A</v>
      </c>
      <c r="T16" s="13" t="e">
        <f t="shared" si="16"/>
        <v>#N/A</v>
      </c>
      <c r="U16" s="13" t="e">
        <f t="shared" si="16"/>
        <v>#N/A</v>
      </c>
      <c r="V16" s="13" t="e">
        <f t="shared" si="16"/>
        <v>#N/A</v>
      </c>
      <c r="W16" s="13"/>
      <c r="X16" s="35">
        <f t="shared" si="12"/>
        <v>0</v>
      </c>
      <c r="Y16" s="8">
        <f>Önkormányzat!G68</f>
        <v>500000</v>
      </c>
      <c r="Z16" s="13" t="e">
        <f>#N/A</f>
        <v>#N/A</v>
      </c>
      <c r="AA16" s="7" t="e">
        <f>#N/A</f>
        <v>#N/A</v>
      </c>
      <c r="AB16" s="7" t="e">
        <f>#N/A</f>
        <v>#N/A</v>
      </c>
      <c r="AC16" s="21" t="e">
        <f>#N/A</f>
        <v>#N/A</v>
      </c>
      <c r="AD16" s="13">
        <f>SUM(Óvoda!V67)</f>
        <v>0</v>
      </c>
      <c r="AE16" s="7">
        <f>SUM(Óvoda!W67)</f>
        <v>0</v>
      </c>
      <c r="AF16" s="7">
        <f>SUM(Óvoda!X67)</f>
        <v>0</v>
      </c>
      <c r="AG16" s="634">
        <f>SUM(KÖH!Y67)</f>
        <v>0</v>
      </c>
      <c r="AH16" s="21">
        <f>SUM(Óvoda!Y67)</f>
        <v>0</v>
      </c>
      <c r="AI16" s="172" t="e">
        <f>#N/A</f>
        <v>#N/A</v>
      </c>
      <c r="AJ16" s="166" t="e">
        <f>#N/A</f>
        <v>#N/A</v>
      </c>
      <c r="AK16" s="166" t="e">
        <f>#N/A</f>
        <v>#N/A</v>
      </c>
      <c r="AL16" s="8" t="e">
        <f>#N/A</f>
        <v>#N/A</v>
      </c>
      <c r="AM16" s="13" t="e">
        <f t="shared" si="17"/>
        <v>#N/A</v>
      </c>
      <c r="AN16" s="13" t="e">
        <f t="shared" si="18"/>
        <v>#N/A</v>
      </c>
      <c r="AO16" s="13" t="e">
        <f t="shared" si="19"/>
        <v>#N/A</v>
      </c>
      <c r="AP16" s="13"/>
      <c r="AQ16" s="35">
        <f t="shared" si="13"/>
        <v>500000</v>
      </c>
      <c r="AR16" s="8">
        <f>Önkormányzat!I68</f>
        <v>500000</v>
      </c>
      <c r="AS16" s="634">
        <f>SUM(KÖH!AR67)</f>
        <v>0</v>
      </c>
      <c r="AT16" s="21">
        <f>SUM(Óvoda!AR67)</f>
        <v>0</v>
      </c>
      <c r="AU16" s="13"/>
      <c r="AV16" s="35">
        <f t="shared" si="14"/>
        <v>500000</v>
      </c>
      <c r="AW16" s="8">
        <f>Önkormányzat!J68</f>
        <v>500000</v>
      </c>
      <c r="AX16" s="634">
        <f>SUM(KÖH!AW67)</f>
        <v>0</v>
      </c>
      <c r="AY16" s="21">
        <f>SUM(Óvoda!AW67)</f>
        <v>0</v>
      </c>
      <c r="AZ16" s="13"/>
      <c r="BA16" s="35">
        <f t="shared" si="15"/>
        <v>500000</v>
      </c>
    </row>
    <row r="17" spans="1:53" ht="18">
      <c r="A17" s="28" t="s">
        <v>54</v>
      </c>
      <c r="B17" s="167" t="s">
        <v>55</v>
      </c>
      <c r="C17" s="13">
        <f>SUM(Önkormányzat!C69)</f>
        <v>0</v>
      </c>
      <c r="D17" s="166">
        <f>SUM(Önkormányzat!D69)</f>
        <v>0</v>
      </c>
      <c r="E17" s="7">
        <f>SUM(Önkormányzat!E69)</f>
        <v>0</v>
      </c>
      <c r="F17" s="8">
        <f>SUM(Önkormányzat!F69)</f>
        <v>0</v>
      </c>
      <c r="G17" s="13" t="e">
        <f>#N/A</f>
        <v>#N/A</v>
      </c>
      <c r="H17" s="7" t="e">
        <f>#N/A</f>
        <v>#N/A</v>
      </c>
      <c r="I17" s="7" t="e">
        <f>#N/A</f>
        <v>#N/A</v>
      </c>
      <c r="J17" s="21" t="e">
        <f>#N/A</f>
        <v>#N/A</v>
      </c>
      <c r="K17" s="13">
        <f>SUM(Óvoda!C68)</f>
        <v>0</v>
      </c>
      <c r="L17" s="7">
        <f>SUM(Óvoda!D68)</f>
        <v>0</v>
      </c>
      <c r="M17" s="7">
        <f>SUM(Óvoda!E68)</f>
        <v>0</v>
      </c>
      <c r="N17" s="634">
        <f>SUM(KÖH!F68)</f>
        <v>0</v>
      </c>
      <c r="O17" s="21">
        <f>SUM(Óvoda!F68)</f>
        <v>0</v>
      </c>
      <c r="P17" s="172" t="e">
        <f>#N/A</f>
        <v>#N/A</v>
      </c>
      <c r="Q17" s="166" t="e">
        <f>#N/A</f>
        <v>#N/A</v>
      </c>
      <c r="R17" s="166" t="e">
        <f>#N/A</f>
        <v>#N/A</v>
      </c>
      <c r="S17" s="8" t="e">
        <f>#N/A</f>
        <v>#N/A</v>
      </c>
      <c r="T17" s="13" t="e">
        <f t="shared" si="16"/>
        <v>#N/A</v>
      </c>
      <c r="U17" s="13" t="e">
        <f t="shared" si="16"/>
        <v>#N/A</v>
      </c>
      <c r="V17" s="13" t="e">
        <f t="shared" si="16"/>
        <v>#N/A</v>
      </c>
      <c r="W17" s="13"/>
      <c r="X17" s="35">
        <f t="shared" si="12"/>
        <v>0</v>
      </c>
      <c r="Y17" s="8">
        <f>SUM(Önkormányzat!Y69)</f>
        <v>0</v>
      </c>
      <c r="Z17" s="13" t="e">
        <f>#N/A</f>
        <v>#N/A</v>
      </c>
      <c r="AA17" s="7" t="e">
        <f>#N/A</f>
        <v>#N/A</v>
      </c>
      <c r="AB17" s="7" t="e">
        <f>#N/A</f>
        <v>#N/A</v>
      </c>
      <c r="AC17" s="21" t="e">
        <f>#N/A</f>
        <v>#N/A</v>
      </c>
      <c r="AD17" s="13">
        <f>SUM(Óvoda!V68)</f>
        <v>0</v>
      </c>
      <c r="AE17" s="7">
        <f>SUM(Óvoda!W68)</f>
        <v>0</v>
      </c>
      <c r="AF17" s="7">
        <f>SUM(Óvoda!X68)</f>
        <v>0</v>
      </c>
      <c r="AG17" s="634">
        <f>SUM(KÖH!Y68)</f>
        <v>0</v>
      </c>
      <c r="AH17" s="21">
        <f>SUM(Óvoda!Y68)</f>
        <v>0</v>
      </c>
      <c r="AI17" s="172" t="e">
        <f>#N/A</f>
        <v>#N/A</v>
      </c>
      <c r="AJ17" s="166" t="e">
        <f>#N/A</f>
        <v>#N/A</v>
      </c>
      <c r="AK17" s="166" t="e">
        <f>#N/A</f>
        <v>#N/A</v>
      </c>
      <c r="AL17" s="8" t="e">
        <f>#N/A</f>
        <v>#N/A</v>
      </c>
      <c r="AM17" s="13" t="e">
        <f t="shared" si="17"/>
        <v>#N/A</v>
      </c>
      <c r="AN17" s="13" t="e">
        <f t="shared" si="18"/>
        <v>#N/A</v>
      </c>
      <c r="AO17" s="13" t="e">
        <f t="shared" si="19"/>
        <v>#N/A</v>
      </c>
      <c r="AP17" s="13"/>
      <c r="AQ17" s="35">
        <f t="shared" si="13"/>
        <v>0</v>
      </c>
      <c r="AR17" s="8">
        <f>SUM(Önkormányzat!AR69)</f>
        <v>0</v>
      </c>
      <c r="AS17" s="634">
        <f>SUM(KÖH!AR68)</f>
        <v>0</v>
      </c>
      <c r="AT17" s="21">
        <f>SUM(Óvoda!AR68)</f>
        <v>0</v>
      </c>
      <c r="AU17" s="13"/>
      <c r="AV17" s="35">
        <f t="shared" si="14"/>
        <v>0</v>
      </c>
      <c r="AW17" s="8">
        <f>SUM(Önkormányzat!AW69)</f>
        <v>0</v>
      </c>
      <c r="AX17" s="634">
        <f>SUM(KÖH!AW68)</f>
        <v>0</v>
      </c>
      <c r="AY17" s="21">
        <f>SUM(Óvoda!AW68)</f>
        <v>0</v>
      </c>
      <c r="AZ17" s="13"/>
      <c r="BA17" s="35">
        <f t="shared" si="15"/>
        <v>0</v>
      </c>
    </row>
    <row r="18" spans="1:53" ht="18">
      <c r="A18" s="28" t="s">
        <v>58</v>
      </c>
      <c r="B18" s="167" t="s">
        <v>59</v>
      </c>
      <c r="C18" s="31" t="e">
        <f>SUM(Önkormányzat!C70)</f>
        <v>#REF!</v>
      </c>
      <c r="D18" s="30" t="e">
        <f>SUM(Önkormányzat!D70)</f>
        <v>#REF!</v>
      </c>
      <c r="E18" s="30" t="e">
        <f>SUM(Önkormányzat!E70)</f>
        <v>#REF!</v>
      </c>
      <c r="F18" s="8">
        <f>SUM(Önkormányzat!F70)</f>
        <v>900957</v>
      </c>
      <c r="G18" s="13" t="e">
        <f>#N/A</f>
        <v>#N/A</v>
      </c>
      <c r="H18" s="7" t="e">
        <f>#N/A</f>
        <v>#N/A</v>
      </c>
      <c r="I18" s="7" t="e">
        <f>#N/A</f>
        <v>#N/A</v>
      </c>
      <c r="J18" s="21" t="e">
        <f>#N/A</f>
        <v>#N/A</v>
      </c>
      <c r="K18" s="13">
        <f>SUM(Óvoda!C69)</f>
        <v>0</v>
      </c>
      <c r="L18" s="7">
        <f>SUM(Óvoda!D69)</f>
        <v>0</v>
      </c>
      <c r="M18" s="7">
        <f>SUM(Óvoda!E69)</f>
        <v>0</v>
      </c>
      <c r="N18" s="634">
        <f>SUM(KÖH!F69)</f>
        <v>0</v>
      </c>
      <c r="O18" s="21">
        <f>SUM(Óvoda!F69)</f>
        <v>0</v>
      </c>
      <c r="P18" s="172" t="e">
        <f>#N/A</f>
        <v>#N/A</v>
      </c>
      <c r="Q18" s="166" t="e">
        <f>#N/A</f>
        <v>#N/A</v>
      </c>
      <c r="R18" s="166" t="e">
        <f>#N/A</f>
        <v>#N/A</v>
      </c>
      <c r="S18" s="8" t="e">
        <f>#N/A</f>
        <v>#N/A</v>
      </c>
      <c r="T18" s="13" t="e">
        <f t="shared" si="16"/>
        <v>#REF!</v>
      </c>
      <c r="U18" s="13" t="e">
        <f t="shared" si="16"/>
        <v>#REF!</v>
      </c>
      <c r="V18" s="13" t="e">
        <f t="shared" si="16"/>
        <v>#REF!</v>
      </c>
      <c r="W18" s="13"/>
      <c r="X18" s="35">
        <f t="shared" si="12"/>
        <v>900957</v>
      </c>
      <c r="Y18" s="8"/>
      <c r="Z18" s="13" t="e">
        <f>#N/A</f>
        <v>#N/A</v>
      </c>
      <c r="AA18" s="7" t="e">
        <f>#N/A</f>
        <v>#N/A</v>
      </c>
      <c r="AB18" s="7" t="e">
        <f>#N/A</f>
        <v>#N/A</v>
      </c>
      <c r="AC18" s="21" t="e">
        <f>#N/A</f>
        <v>#N/A</v>
      </c>
      <c r="AD18" s="13">
        <f>SUM(Óvoda!V69)</f>
        <v>0</v>
      </c>
      <c r="AE18" s="7">
        <f>SUM(Óvoda!W69)</f>
        <v>0</v>
      </c>
      <c r="AF18" s="7">
        <f>SUM(Óvoda!X69)</f>
        <v>0</v>
      </c>
      <c r="AG18" s="634">
        <f>SUM(KÖH!Y69)</f>
        <v>0</v>
      </c>
      <c r="AH18" s="21">
        <f>SUM(Óvoda!Y69)</f>
        <v>0</v>
      </c>
      <c r="AI18" s="172" t="e">
        <f>#N/A</f>
        <v>#N/A</v>
      </c>
      <c r="AJ18" s="166" t="e">
        <f>#N/A</f>
        <v>#N/A</v>
      </c>
      <c r="AK18" s="166" t="e">
        <f>#N/A</f>
        <v>#N/A</v>
      </c>
      <c r="AL18" s="8" t="e">
        <f>#N/A</f>
        <v>#N/A</v>
      </c>
      <c r="AM18" s="13" t="e">
        <f t="shared" si="17"/>
        <v>#REF!</v>
      </c>
      <c r="AN18" s="13" t="e">
        <f t="shared" si="18"/>
        <v>#N/A</v>
      </c>
      <c r="AO18" s="13" t="e">
        <f t="shared" si="19"/>
        <v>#N/A</v>
      </c>
      <c r="AP18" s="13"/>
      <c r="AQ18" s="35">
        <f t="shared" si="13"/>
        <v>0</v>
      </c>
      <c r="AR18" s="8">
        <f>SUM(Önkormányzat!AR70)</f>
        <v>0</v>
      </c>
      <c r="AS18" s="634">
        <f>SUM(KÖH!AR69)</f>
        <v>0</v>
      </c>
      <c r="AT18" s="21">
        <f>SUM(Óvoda!AR69)</f>
        <v>0</v>
      </c>
      <c r="AU18" s="13"/>
      <c r="AV18" s="35">
        <f t="shared" si="14"/>
        <v>0</v>
      </c>
      <c r="AW18" s="8">
        <f>SUM(Önkormányzat!AW70)</f>
        <v>0</v>
      </c>
      <c r="AX18" s="634">
        <f>SUM(KÖH!AW69)</f>
        <v>0</v>
      </c>
      <c r="AY18" s="21">
        <f>SUM(Óvoda!AW69)</f>
        <v>0</v>
      </c>
      <c r="AZ18" s="13"/>
      <c r="BA18" s="35">
        <f t="shared" si="15"/>
        <v>0</v>
      </c>
    </row>
    <row r="19" spans="1:53" ht="20.399999999999999">
      <c r="A19" s="894" t="s">
        <v>199</v>
      </c>
      <c r="B19" s="894"/>
      <c r="C19" s="169" t="e">
        <f t="shared" ref="C19:V19" si="20">SUM(C14:C18)</f>
        <v>#N/A</v>
      </c>
      <c r="D19" s="169" t="e">
        <f t="shared" si="20"/>
        <v>#N/A</v>
      </c>
      <c r="E19" s="169" t="e">
        <f t="shared" si="20"/>
        <v>#N/A</v>
      </c>
      <c r="F19" s="170">
        <f t="shared" si="20"/>
        <v>211847039</v>
      </c>
      <c r="G19" s="169" t="e">
        <f t="shared" si="20"/>
        <v>#N/A</v>
      </c>
      <c r="H19" s="169" t="e">
        <f t="shared" si="20"/>
        <v>#N/A</v>
      </c>
      <c r="I19" s="169" t="e">
        <f t="shared" si="20"/>
        <v>#N/A</v>
      </c>
      <c r="J19" s="171" t="e">
        <f t="shared" si="20"/>
        <v>#N/A</v>
      </c>
      <c r="K19" s="169">
        <f t="shared" si="20"/>
        <v>0</v>
      </c>
      <c r="L19" s="169">
        <f t="shared" si="20"/>
        <v>0</v>
      </c>
      <c r="M19" s="169">
        <f t="shared" si="20"/>
        <v>0</v>
      </c>
      <c r="N19" s="169">
        <f t="shared" si="20"/>
        <v>0</v>
      </c>
      <c r="O19" s="170">
        <f t="shared" si="20"/>
        <v>0</v>
      </c>
      <c r="P19" s="169" t="e">
        <f t="shared" si="20"/>
        <v>#N/A</v>
      </c>
      <c r="Q19" s="169" t="e">
        <f t="shared" si="20"/>
        <v>#N/A</v>
      </c>
      <c r="R19" s="169" t="e">
        <f t="shared" si="20"/>
        <v>#N/A</v>
      </c>
      <c r="S19" s="170" t="e">
        <f t="shared" si="20"/>
        <v>#N/A</v>
      </c>
      <c r="T19" s="169" t="e">
        <f t="shared" si="20"/>
        <v>#REF!</v>
      </c>
      <c r="U19" s="169" t="e">
        <f t="shared" si="20"/>
        <v>#REF!</v>
      </c>
      <c r="V19" s="169" t="e">
        <f t="shared" si="20"/>
        <v>#REF!</v>
      </c>
      <c r="W19" s="169"/>
      <c r="X19" s="35">
        <f t="shared" si="12"/>
        <v>211847039</v>
      </c>
      <c r="Y19" s="170">
        <f t="shared" ref="Y19:AO19" si="21">SUM(Y14:Y18)</f>
        <v>273746042</v>
      </c>
      <c r="Z19" s="169" t="e">
        <f t="shared" si="21"/>
        <v>#N/A</v>
      </c>
      <c r="AA19" s="169" t="e">
        <f t="shared" si="21"/>
        <v>#N/A</v>
      </c>
      <c r="AB19" s="169" t="e">
        <f t="shared" si="21"/>
        <v>#N/A</v>
      </c>
      <c r="AC19" s="171" t="e">
        <f t="shared" si="21"/>
        <v>#N/A</v>
      </c>
      <c r="AD19" s="169">
        <f t="shared" si="21"/>
        <v>0</v>
      </c>
      <c r="AE19" s="169">
        <f t="shared" si="21"/>
        <v>0</v>
      </c>
      <c r="AF19" s="169">
        <f t="shared" si="21"/>
        <v>0</v>
      </c>
      <c r="AG19" s="169">
        <f t="shared" si="21"/>
        <v>0</v>
      </c>
      <c r="AH19" s="170">
        <f t="shared" si="21"/>
        <v>0</v>
      </c>
      <c r="AI19" s="169" t="e">
        <f t="shared" si="21"/>
        <v>#N/A</v>
      </c>
      <c r="AJ19" s="169" t="e">
        <f t="shared" si="21"/>
        <v>#N/A</v>
      </c>
      <c r="AK19" s="169" t="e">
        <f t="shared" si="21"/>
        <v>#N/A</v>
      </c>
      <c r="AL19" s="170" t="e">
        <f t="shared" si="21"/>
        <v>#N/A</v>
      </c>
      <c r="AM19" s="169" t="e">
        <f t="shared" si="21"/>
        <v>#REF!</v>
      </c>
      <c r="AN19" s="169" t="e">
        <f t="shared" si="21"/>
        <v>#N/A</v>
      </c>
      <c r="AO19" s="169" t="e">
        <f t="shared" si="21"/>
        <v>#N/A</v>
      </c>
      <c r="AP19" s="169"/>
      <c r="AQ19" s="770">
        <f t="shared" si="13"/>
        <v>273746042</v>
      </c>
      <c r="AR19" s="170">
        <f t="shared" ref="AR19:AT19" si="22">SUM(AR14:AR18)</f>
        <v>288681330</v>
      </c>
      <c r="AS19" s="169">
        <f t="shared" si="22"/>
        <v>0</v>
      </c>
      <c r="AT19" s="170">
        <f t="shared" si="22"/>
        <v>0</v>
      </c>
      <c r="AU19" s="169"/>
      <c r="AV19" s="35">
        <f t="shared" si="14"/>
        <v>288681330</v>
      </c>
      <c r="AW19" s="170">
        <f t="shared" ref="AW19:AY19" si="23">SUM(AW14:AW18)</f>
        <v>173502717</v>
      </c>
      <c r="AX19" s="169">
        <f t="shared" si="23"/>
        <v>0</v>
      </c>
      <c r="AY19" s="170">
        <f t="shared" si="23"/>
        <v>0</v>
      </c>
      <c r="AZ19" s="169"/>
      <c r="BA19" s="35">
        <f t="shared" si="15"/>
        <v>173502717</v>
      </c>
    </row>
    <row r="20" spans="1:53" ht="18">
      <c r="A20" s="28" t="s">
        <v>66</v>
      </c>
      <c r="B20" s="18" t="s">
        <v>67</v>
      </c>
      <c r="C20" s="20">
        <f>SUM(Önkormányzat!C64)</f>
        <v>0</v>
      </c>
      <c r="D20" s="34">
        <f>SUM(Önkormányzat!D64)</f>
        <v>0</v>
      </c>
      <c r="E20" s="19">
        <f>SUM(Önkormányzat!E64)</f>
        <v>0</v>
      </c>
      <c r="F20" s="8">
        <f>Önkormányzat!F64</f>
        <v>58591586</v>
      </c>
      <c r="G20" s="20" t="e">
        <f>#N/A</f>
        <v>#N/A</v>
      </c>
      <c r="H20" s="19" t="e">
        <f>#N/A</f>
        <v>#N/A</v>
      </c>
      <c r="I20" s="19" t="e">
        <f>#N/A</f>
        <v>#N/A</v>
      </c>
      <c r="J20" s="21" t="e">
        <f>#N/A</f>
        <v>#N/A</v>
      </c>
      <c r="K20" s="20">
        <f>SUM(Óvoda!C63)</f>
        <v>0</v>
      </c>
      <c r="L20" s="19">
        <f>SUM(Óvoda!D63)</f>
        <v>0</v>
      </c>
      <c r="M20" s="19">
        <f>SUM(Óvoda!E63)</f>
        <v>0</v>
      </c>
      <c r="N20" s="635">
        <f>SUM(KÖH!F63)</f>
        <v>0</v>
      </c>
      <c r="O20" s="21">
        <f>SUM(Óvoda!F63)</f>
        <v>0</v>
      </c>
      <c r="P20" s="33" t="e">
        <f>#N/A</f>
        <v>#N/A</v>
      </c>
      <c r="Q20" s="33" t="e">
        <f>#N/A</f>
        <v>#N/A</v>
      </c>
      <c r="R20" s="33" t="e">
        <f>#N/A</f>
        <v>#N/A</v>
      </c>
      <c r="S20" s="173" t="e">
        <f>#N/A</f>
        <v>#N/A</v>
      </c>
      <c r="T20" s="13" t="e">
        <f>SUM(C20,G20,K20,P20)</f>
        <v>#N/A</v>
      </c>
      <c r="U20" s="13" t="e">
        <f>SUM(D20,H20,L20,Q20)</f>
        <v>#N/A</v>
      </c>
      <c r="V20" s="13" t="e">
        <f>SUM(E20,I20,M20,R20)</f>
        <v>#N/A</v>
      </c>
      <c r="W20" s="13"/>
      <c r="X20" s="35">
        <f t="shared" si="12"/>
        <v>58591586</v>
      </c>
      <c r="Y20" s="8">
        <f>Önkormányzat!G64</f>
        <v>12773123</v>
      </c>
      <c r="Z20" s="20" t="e">
        <f>#N/A</f>
        <v>#N/A</v>
      </c>
      <c r="AA20" s="19" t="e">
        <f>#N/A</f>
        <v>#N/A</v>
      </c>
      <c r="AB20" s="19" t="e">
        <f>#N/A</f>
        <v>#N/A</v>
      </c>
      <c r="AC20" s="21" t="e">
        <f>#N/A</f>
        <v>#N/A</v>
      </c>
      <c r="AD20" s="20">
        <f>SUM(Óvoda!V63)</f>
        <v>0</v>
      </c>
      <c r="AE20" s="19">
        <f>SUM(Óvoda!W63)</f>
        <v>0</v>
      </c>
      <c r="AF20" s="19">
        <f>SUM(Óvoda!X63)</f>
        <v>0</v>
      </c>
      <c r="AG20" s="635">
        <f>SUM(KÖH!Y63)</f>
        <v>0</v>
      </c>
      <c r="AH20" s="21">
        <f>SUM(Óvoda!Y63)</f>
        <v>0</v>
      </c>
      <c r="AI20" s="33" t="e">
        <f>#N/A</f>
        <v>#N/A</v>
      </c>
      <c r="AJ20" s="33" t="e">
        <f>#N/A</f>
        <v>#N/A</v>
      </c>
      <c r="AK20" s="33" t="e">
        <f>#N/A</f>
        <v>#N/A</v>
      </c>
      <c r="AL20" s="173" t="e">
        <f>#N/A</f>
        <v>#N/A</v>
      </c>
      <c r="AM20" s="13" t="e">
        <f>SUM(V20,Z20,AD20,AI20)</f>
        <v>#N/A</v>
      </c>
      <c r="AN20" s="13" t="e">
        <f>SUM(W20,AA20,AE20,AJ20)</f>
        <v>#N/A</v>
      </c>
      <c r="AO20" s="13" t="e">
        <f>SUM(X20,AB20,AF20,AK20)</f>
        <v>#N/A</v>
      </c>
      <c r="AP20" s="13"/>
      <c r="AQ20" s="35">
        <f t="shared" si="13"/>
        <v>12773123</v>
      </c>
      <c r="AR20" s="8">
        <f>Önkormányzat!I64</f>
        <v>0</v>
      </c>
      <c r="AS20" s="635">
        <f>SUM(KÖH!AR63)</f>
        <v>0</v>
      </c>
      <c r="AT20" s="21">
        <f>SUM(Óvoda!AR63)</f>
        <v>0</v>
      </c>
      <c r="AU20" s="13"/>
      <c r="AV20" s="35">
        <f t="shared" si="14"/>
        <v>0</v>
      </c>
      <c r="AW20" s="8">
        <f>Önkormányzat!AW64</f>
        <v>0</v>
      </c>
      <c r="AX20" s="635">
        <f>SUM(KÖH!AW63)</f>
        <v>0</v>
      </c>
      <c r="AY20" s="21">
        <f>SUM(Óvoda!AW63)</f>
        <v>0</v>
      </c>
      <c r="AZ20" s="13"/>
      <c r="BA20" s="35">
        <f t="shared" si="15"/>
        <v>0</v>
      </c>
    </row>
    <row r="21" spans="1:53" ht="18">
      <c r="A21" s="28" t="s">
        <v>94</v>
      </c>
      <c r="B21" s="18" t="s">
        <v>568</v>
      </c>
      <c r="C21" s="20"/>
      <c r="D21" s="34"/>
      <c r="E21" s="19"/>
      <c r="F21" s="8">
        <f>(Önkormányzat!F75)</f>
        <v>7423495</v>
      </c>
      <c r="G21" s="20"/>
      <c r="H21" s="19"/>
      <c r="I21" s="19"/>
      <c r="J21" s="21"/>
      <c r="K21" s="20"/>
      <c r="L21" s="19"/>
      <c r="M21" s="19"/>
      <c r="N21" s="635"/>
      <c r="O21" s="21"/>
      <c r="P21" s="33"/>
      <c r="Q21" s="33"/>
      <c r="R21" s="33"/>
      <c r="S21" s="173"/>
      <c r="T21" s="13"/>
      <c r="U21" s="13"/>
      <c r="V21" s="13"/>
      <c r="W21" s="13"/>
      <c r="X21" s="35">
        <f>SUM(F21+N21+O21)</f>
        <v>7423495</v>
      </c>
      <c r="Y21" s="8">
        <f>Önkormányzat!G75</f>
        <v>7423495</v>
      </c>
      <c r="Z21" s="20"/>
      <c r="AA21" s="19"/>
      <c r="AB21" s="19"/>
      <c r="AC21" s="21"/>
      <c r="AD21" s="20"/>
      <c r="AE21" s="19"/>
      <c r="AF21" s="19"/>
      <c r="AG21" s="635"/>
      <c r="AH21" s="21"/>
      <c r="AI21" s="33"/>
      <c r="AJ21" s="33"/>
      <c r="AK21" s="33"/>
      <c r="AL21" s="173"/>
      <c r="AM21" s="13"/>
      <c r="AN21" s="13"/>
      <c r="AO21" s="13"/>
      <c r="AP21" s="13"/>
      <c r="AQ21" s="35">
        <f>SUM(Y21+AG21+AH21)</f>
        <v>7423495</v>
      </c>
      <c r="AR21" s="8">
        <f>Önkormányzat!I75</f>
        <v>7423495</v>
      </c>
      <c r="AS21" s="635"/>
      <c r="AT21" s="21"/>
      <c r="AU21" s="13"/>
      <c r="AV21" s="35">
        <f>SUM(AR21+AS21+AT21)</f>
        <v>7423495</v>
      </c>
      <c r="AW21" s="8">
        <f>Önkormányzat!J75</f>
        <v>7423495</v>
      </c>
      <c r="AX21" s="635"/>
      <c r="AY21" s="21"/>
      <c r="AZ21" s="13"/>
      <c r="BA21" s="35">
        <f>SUM(AW21+AX21+AY21)</f>
        <v>7423495</v>
      </c>
    </row>
    <row r="22" spans="1:53" ht="17.399999999999999">
      <c r="A22" s="893" t="s">
        <v>200</v>
      </c>
      <c r="B22" s="893"/>
      <c r="C22" s="174" t="e">
        <f>SUM(C13,C19,C20)</f>
        <v>#N/A</v>
      </c>
      <c r="D22" s="174" t="e">
        <f>SUM(D13,D19,D20)</f>
        <v>#N/A</v>
      </c>
      <c r="E22" s="174" t="e">
        <f>SUM(E13,E19,E20)</f>
        <v>#N/A</v>
      </c>
      <c r="F22" s="175">
        <f>SUM(F13,F20,F19,F21)</f>
        <v>545166274</v>
      </c>
      <c r="G22" s="174" t="e">
        <f>SUM(G13,G19,G20)</f>
        <v>#N/A</v>
      </c>
      <c r="H22" s="174" t="e">
        <f>SUM(H13,H19,H20)</f>
        <v>#N/A</v>
      </c>
      <c r="I22" s="174" t="e">
        <f>SUM(I13,I19,I20)</f>
        <v>#N/A</v>
      </c>
      <c r="J22" s="175" t="e">
        <f>SUM(J13,J20,J19)</f>
        <v>#N/A</v>
      </c>
      <c r="K22" s="174">
        <f>SUM(K13,K19,K20)</f>
        <v>0</v>
      </c>
      <c r="L22" s="174">
        <f>SUM(L13,L19,L20)</f>
        <v>0</v>
      </c>
      <c r="M22" s="174">
        <f>SUM(M13,M19,M20)</f>
        <v>0</v>
      </c>
      <c r="N22" s="174">
        <f>N13</f>
        <v>135741500</v>
      </c>
      <c r="O22" s="175">
        <f>SUM(O13,O20,O19)</f>
        <v>155202734</v>
      </c>
      <c r="P22" s="174" t="e">
        <f>SUM(P13,P19,P20)</f>
        <v>#N/A</v>
      </c>
      <c r="Q22" s="174" t="e">
        <f>SUM(Q13,Q19,Q20)</f>
        <v>#N/A</v>
      </c>
      <c r="R22" s="174" t="e">
        <f>SUM(R13,R19,R20)</f>
        <v>#N/A</v>
      </c>
      <c r="S22" s="175" t="e">
        <f>SUM(S13,S20,S19)</f>
        <v>#N/A</v>
      </c>
      <c r="T22" s="174" t="e">
        <f>SUM(T13,T19,T20)</f>
        <v>#N/A</v>
      </c>
      <c r="U22" s="174" t="e">
        <f>SUM(U13,U19,U20)</f>
        <v>#N/A</v>
      </c>
      <c r="V22" s="174" t="e">
        <f>SUM(V13,V19,V20)</f>
        <v>#N/A</v>
      </c>
      <c r="W22" s="174">
        <f>SUM(W13,W19,W20,W21)</f>
        <v>5609555</v>
      </c>
      <c r="X22" s="35">
        <f>SUM(F22+O22+N22+W22)</f>
        <v>841720063</v>
      </c>
      <c r="Y22" s="175">
        <f>Y13+Y19+Y20+Y21</f>
        <v>567748326</v>
      </c>
      <c r="Z22" s="174" t="e">
        <f>SUM(Z13,Z19,Z20)</f>
        <v>#N/A</v>
      </c>
      <c r="AA22" s="174" t="e">
        <f>SUM(AA13,AA19,AA20)</f>
        <v>#N/A</v>
      </c>
      <c r="AB22" s="174" t="e">
        <f>SUM(AB13,AB19,AB20)</f>
        <v>#N/A</v>
      </c>
      <c r="AC22" s="175" t="e">
        <f>SUM(AC13,AC20,AC19)</f>
        <v>#N/A</v>
      </c>
      <c r="AD22" s="174">
        <f>SUM(AD13,AD19,AD20)</f>
        <v>0</v>
      </c>
      <c r="AE22" s="174">
        <f>SUM(AE13,AE19,AE20)</f>
        <v>0</v>
      </c>
      <c r="AF22" s="174">
        <f>SUM(AF13,AF19,AF20)</f>
        <v>0</v>
      </c>
      <c r="AG22" s="174">
        <f>AG13</f>
        <v>138448890</v>
      </c>
      <c r="AH22" s="175">
        <f>SUM(AH13,AH20,AH19)</f>
        <v>155467991</v>
      </c>
      <c r="AI22" s="174" t="e">
        <f>SUM(AI13,AI19,AI20)</f>
        <v>#N/A</v>
      </c>
      <c r="AJ22" s="174" t="e">
        <f>SUM(AJ13,AJ19,AJ20)</f>
        <v>#N/A</v>
      </c>
      <c r="AK22" s="174" t="e">
        <f>SUM(AK13,AK19,AK20)</f>
        <v>#N/A</v>
      </c>
      <c r="AL22" s="175" t="e">
        <f>SUM(AL13,AL20,AL19)</f>
        <v>#N/A</v>
      </c>
      <c r="AM22" s="174" t="e">
        <f>SUM(AM13,AM19,AM20)</f>
        <v>#N/A</v>
      </c>
      <c r="AN22" s="174" t="e">
        <f>SUM(AN13,AN19,AN20)</f>
        <v>#N/A</v>
      </c>
      <c r="AO22" s="174" t="e">
        <f>SUM(AO13,AO19,AO20)</f>
        <v>#N/A</v>
      </c>
      <c r="AP22" s="175">
        <f>SUM(AP13,AP19,AP20,AP21)</f>
        <v>5848295</v>
      </c>
      <c r="AQ22" s="770">
        <f>SUM(Y22+AH22+AG22+AP22)</f>
        <v>867513502</v>
      </c>
      <c r="AR22" s="175">
        <f>SUM(AR13,AR20,AR19,AR21)</f>
        <v>601324836</v>
      </c>
      <c r="AS22" s="174">
        <f>AS13</f>
        <v>143214378</v>
      </c>
      <c r="AT22" s="175">
        <f>SUM(AT13,AT20,AT19)</f>
        <v>155705503</v>
      </c>
      <c r="AU22" s="174">
        <f>SUM(AU13,AU19,AU20,AU21)</f>
        <v>6021948</v>
      </c>
      <c r="AV22" s="35">
        <f>SUM(AR22+AT22+AS22+AU22)</f>
        <v>906266665</v>
      </c>
      <c r="AW22" s="175">
        <f>SUM(AW13,AW20,AW19,AW21)</f>
        <v>461621592</v>
      </c>
      <c r="AX22" s="174">
        <f>AX13</f>
        <v>134917388</v>
      </c>
      <c r="AY22" s="175">
        <f>SUM(AY13,AY20,AY19)</f>
        <v>146033112</v>
      </c>
      <c r="AZ22" s="174">
        <f>SUM(AZ13,AZ19,AZ20,AZ21)</f>
        <v>5334700</v>
      </c>
      <c r="BA22" s="35">
        <f>SUM(AW22+AY22+AX22+AZ22)</f>
        <v>747906792</v>
      </c>
    </row>
    <row r="23" spans="1:53" ht="18">
      <c r="A23" s="28" t="s">
        <v>84</v>
      </c>
      <c r="B23" s="176" t="s">
        <v>85</v>
      </c>
      <c r="C23" s="34">
        <f>SUM(Önkormányzat!C73)</f>
        <v>0</v>
      </c>
      <c r="D23" s="33">
        <f>SUM(Önkormányzat!D73)</f>
        <v>0</v>
      </c>
      <c r="E23" s="33">
        <f>SUM(Önkormányzat!E73)</f>
        <v>0</v>
      </c>
      <c r="F23" s="21">
        <f>SUM(Önkormányzat!F73)</f>
        <v>0</v>
      </c>
      <c r="G23" s="20" t="e">
        <f>#N/A</f>
        <v>#N/A</v>
      </c>
      <c r="H23" s="20" t="e">
        <f>#N/A</f>
        <v>#N/A</v>
      </c>
      <c r="I23" s="20" t="e">
        <f>#N/A</f>
        <v>#N/A</v>
      </c>
      <c r="J23" s="21" t="e">
        <f>#N/A</f>
        <v>#N/A</v>
      </c>
      <c r="K23" s="20">
        <f>SUM(Óvoda!C72)</f>
        <v>0</v>
      </c>
      <c r="L23" s="20">
        <f>SUM(Óvoda!D72)</f>
        <v>0</v>
      </c>
      <c r="M23" s="20">
        <f>SUM(Óvoda!E72)</f>
        <v>0</v>
      </c>
      <c r="N23" s="636">
        <f>SUM(KÖH!F72)</f>
        <v>0</v>
      </c>
      <c r="O23" s="8">
        <f>SUM(Óvoda!F72)</f>
        <v>0</v>
      </c>
      <c r="P23" s="20" t="e">
        <f>#N/A</f>
        <v>#N/A</v>
      </c>
      <c r="Q23" s="19" t="e">
        <f>#N/A</f>
        <v>#N/A</v>
      </c>
      <c r="R23" s="19" t="e">
        <f>#N/A</f>
        <v>#N/A</v>
      </c>
      <c r="S23" s="8" t="e">
        <f>#N/A</f>
        <v>#N/A</v>
      </c>
      <c r="T23" s="13" t="e">
        <f>SUM(C23,G23,K23,P23)</f>
        <v>#N/A</v>
      </c>
      <c r="U23" s="13" t="e">
        <f>SUM(D23,H23,L23,Q23)</f>
        <v>#N/A</v>
      </c>
      <c r="V23" s="13" t="e">
        <f>SUM(E23,I23,M23,R23)</f>
        <v>#N/A</v>
      </c>
      <c r="W23" s="13"/>
      <c r="X23" s="35">
        <f t="shared" si="12"/>
        <v>0</v>
      </c>
      <c r="Y23" s="21">
        <f>SUM(Önkormányzat!Y73)</f>
        <v>0</v>
      </c>
      <c r="Z23" s="20" t="e">
        <f>#N/A</f>
        <v>#N/A</v>
      </c>
      <c r="AA23" s="20" t="e">
        <f>#N/A</f>
        <v>#N/A</v>
      </c>
      <c r="AB23" s="20" t="e">
        <f>#N/A</f>
        <v>#N/A</v>
      </c>
      <c r="AC23" s="21" t="e">
        <f>#N/A</f>
        <v>#N/A</v>
      </c>
      <c r="AD23" s="20">
        <f>SUM(Óvoda!V72)</f>
        <v>0</v>
      </c>
      <c r="AE23" s="20">
        <f>SUM(Óvoda!W72)</f>
        <v>0</v>
      </c>
      <c r="AF23" s="20">
        <f>SUM(Óvoda!X72)</f>
        <v>0</v>
      </c>
      <c r="AG23" s="636">
        <f>SUM(KÖH!Y72)</f>
        <v>0</v>
      </c>
      <c r="AH23" s="8">
        <f>SUM(Óvoda!Y72)</f>
        <v>0</v>
      </c>
      <c r="AI23" s="20" t="e">
        <f>#N/A</f>
        <v>#N/A</v>
      </c>
      <c r="AJ23" s="19" t="e">
        <f>#N/A</f>
        <v>#N/A</v>
      </c>
      <c r="AK23" s="19" t="e">
        <f>#N/A</f>
        <v>#N/A</v>
      </c>
      <c r="AL23" s="8" t="e">
        <f>#N/A</f>
        <v>#N/A</v>
      </c>
      <c r="AM23" s="13" t="e">
        <f>SUM(V23,Z23,AD23,AI23)</f>
        <v>#N/A</v>
      </c>
      <c r="AN23" s="13" t="e">
        <f>SUM(W23,AA23,AE23,AJ23)</f>
        <v>#N/A</v>
      </c>
      <c r="AO23" s="13" t="e">
        <f>SUM(X23,AB23,AF23,AK23)</f>
        <v>#N/A</v>
      </c>
      <c r="AP23" s="13"/>
      <c r="AQ23" s="35">
        <f t="shared" ref="AQ23:AQ24" si="24">SUM(Y23+AH23+AG23)</f>
        <v>0</v>
      </c>
      <c r="AR23" s="21">
        <f>SUM(Önkormányzat!AR73)</f>
        <v>0</v>
      </c>
      <c r="AS23" s="636">
        <f>SUM(KÖH!AR72)</f>
        <v>0</v>
      </c>
      <c r="AT23" s="8">
        <f>SUM(Óvoda!AR72)</f>
        <v>0</v>
      </c>
      <c r="AU23" s="13"/>
      <c r="AV23" s="35">
        <f>SUM(AR23+AT23+AS23)</f>
        <v>0</v>
      </c>
      <c r="AW23" s="21">
        <f>SUM(Önkormányzat!AW73)</f>
        <v>0</v>
      </c>
      <c r="AX23" s="636">
        <f>SUM(KÖH!AW72)</f>
        <v>0</v>
      </c>
      <c r="AY23" s="8">
        <f>SUM(Óvoda!AW72)</f>
        <v>0</v>
      </c>
      <c r="AZ23" s="13"/>
      <c r="BA23" s="35">
        <f>SUM(AW23+AY23+AX23)</f>
        <v>0</v>
      </c>
    </row>
    <row r="24" spans="1:53" ht="18">
      <c r="A24" s="28"/>
      <c r="B24" s="176"/>
      <c r="C24" s="34"/>
      <c r="D24" s="33"/>
      <c r="E24" s="33"/>
      <c r="F24" s="21"/>
      <c r="G24" s="20"/>
      <c r="H24" s="20"/>
      <c r="I24" s="20"/>
      <c r="J24" s="21"/>
      <c r="K24" s="20"/>
      <c r="L24" s="20"/>
      <c r="M24" s="20"/>
      <c r="N24" s="637"/>
      <c r="O24" s="8"/>
      <c r="P24" s="20"/>
      <c r="Q24" s="19"/>
      <c r="R24" s="19"/>
      <c r="S24" s="8"/>
      <c r="T24" s="13"/>
      <c r="U24" s="13"/>
      <c r="V24" s="13"/>
      <c r="W24" s="13"/>
      <c r="X24" s="35">
        <f t="shared" si="12"/>
        <v>0</v>
      </c>
      <c r="Y24" s="21"/>
      <c r="Z24" s="20"/>
      <c r="AA24" s="20"/>
      <c r="AB24" s="20"/>
      <c r="AC24" s="21"/>
      <c r="AD24" s="20"/>
      <c r="AE24" s="20"/>
      <c r="AF24" s="20"/>
      <c r="AG24" s="637"/>
      <c r="AH24" s="8"/>
      <c r="AI24" s="20"/>
      <c r="AJ24" s="19"/>
      <c r="AK24" s="19"/>
      <c r="AL24" s="8"/>
      <c r="AM24" s="13"/>
      <c r="AN24" s="13"/>
      <c r="AO24" s="13"/>
      <c r="AP24" s="13"/>
      <c r="AQ24" s="35">
        <f t="shared" si="24"/>
        <v>0</v>
      </c>
      <c r="AR24" s="21"/>
      <c r="AS24" s="637"/>
      <c r="AT24" s="8"/>
      <c r="AU24" s="13"/>
      <c r="AV24" s="35">
        <f>SUM(AR24+AT24+AS24)</f>
        <v>0</v>
      </c>
      <c r="AW24" s="21"/>
      <c r="AX24" s="637"/>
      <c r="AY24" s="8"/>
      <c r="AZ24" s="13"/>
      <c r="BA24" s="35">
        <f>SUM(AW24+AY24+AX24)</f>
        <v>0</v>
      </c>
    </row>
    <row r="25" spans="1:53" ht="18">
      <c r="A25" s="177" t="s">
        <v>91</v>
      </c>
      <c r="B25" s="178" t="s">
        <v>90</v>
      </c>
      <c r="C25" s="34" t="e">
        <f>SUM(Önkormányzat!C74)</f>
        <v>#N/A</v>
      </c>
      <c r="D25" s="33" t="e">
        <f>SUM(Önkormányzat!D74)</f>
        <v>#N/A</v>
      </c>
      <c r="E25" s="33" t="e">
        <f>SUM(Önkormányzat!E74)</f>
        <v>#N/A</v>
      </c>
      <c r="F25" s="21">
        <f>(Önkormányzat!F74)</f>
        <v>283166818</v>
      </c>
      <c r="G25" s="20" t="e">
        <f>#N/A</f>
        <v>#N/A</v>
      </c>
      <c r="H25" s="20" t="e">
        <f>#N/A</f>
        <v>#N/A</v>
      </c>
      <c r="I25" s="20" t="e">
        <f>#N/A</f>
        <v>#N/A</v>
      </c>
      <c r="J25" s="179" t="e">
        <f>#N/A</f>
        <v>#N/A</v>
      </c>
      <c r="K25" s="20">
        <f>SUM(-Óvoda!C126)</f>
        <v>0</v>
      </c>
      <c r="L25" s="20">
        <f>SUM(-Óvoda!D126)</f>
        <v>0</v>
      </c>
      <c r="M25" s="20">
        <f>SUM(-Óvoda!E126)</f>
        <v>0</v>
      </c>
      <c r="N25" s="637"/>
      <c r="O25" s="179"/>
      <c r="P25" s="20" t="e">
        <f>#N/A</f>
        <v>#N/A</v>
      </c>
      <c r="Q25" s="20" t="e">
        <f>#N/A</f>
        <v>#N/A</v>
      </c>
      <c r="R25" s="20" t="e">
        <f>#N/A</f>
        <v>#N/A</v>
      </c>
      <c r="S25" s="179" t="e">
        <f>#N/A</f>
        <v>#N/A</v>
      </c>
      <c r="T25" s="13" t="e">
        <f>SUM(C25,G25,K25,P25)</f>
        <v>#N/A</v>
      </c>
      <c r="U25" s="13" t="e">
        <f>SUM(D25,H25,L25,Q25)</f>
        <v>#N/A</v>
      </c>
      <c r="V25" s="13" t="e">
        <f>SUM(E25,I25,M25,R25)</f>
        <v>#N/A</v>
      </c>
      <c r="W25" s="13"/>
      <c r="X25" s="35">
        <f>SUM(F25+O25+N25+W25)</f>
        <v>283166818</v>
      </c>
      <c r="Y25" s="21">
        <f>Önkormányzat!G74</f>
        <v>284213762</v>
      </c>
      <c r="Z25" s="20" t="e">
        <f>#N/A</f>
        <v>#N/A</v>
      </c>
      <c r="AA25" s="20" t="e">
        <f>#N/A</f>
        <v>#N/A</v>
      </c>
      <c r="AB25" s="20" t="e">
        <f>#N/A</f>
        <v>#N/A</v>
      </c>
      <c r="AC25" s="179" t="e">
        <f>#N/A</f>
        <v>#N/A</v>
      </c>
      <c r="AD25" s="20">
        <f>SUM(-Óvoda!V126)</f>
        <v>0</v>
      </c>
      <c r="AE25" s="20">
        <f>SUM(-Óvoda!W126)</f>
        <v>0</v>
      </c>
      <c r="AF25" s="20">
        <f>SUM(-Óvoda!X126)</f>
        <v>0</v>
      </c>
      <c r="AG25" s="637"/>
      <c r="AH25" s="179"/>
      <c r="AI25" s="20" t="e">
        <f>#N/A</f>
        <v>#N/A</v>
      </c>
      <c r="AJ25" s="20" t="e">
        <f>#N/A</f>
        <v>#N/A</v>
      </c>
      <c r="AK25" s="20" t="e">
        <f>#N/A</f>
        <v>#N/A</v>
      </c>
      <c r="AL25" s="179" t="e">
        <f>#N/A</f>
        <v>#N/A</v>
      </c>
      <c r="AM25" s="13" t="e">
        <f>SUM(V25,Z25,AD25,AI25)</f>
        <v>#N/A</v>
      </c>
      <c r="AN25" s="13" t="e">
        <f>SUM(W25,AA25,AE25,AJ25)</f>
        <v>#N/A</v>
      </c>
      <c r="AO25" s="13" t="e">
        <f>SUM(X25,AB25,AF25,AK25)</f>
        <v>#N/A</v>
      </c>
      <c r="AP25" s="13"/>
      <c r="AQ25" s="35">
        <f>SUM(Y25+AH25+AG25+AP25)</f>
        <v>284213762</v>
      </c>
      <c r="AR25" s="21">
        <f>Önkormányzat!I74</f>
        <v>289079168</v>
      </c>
      <c r="AS25" s="637"/>
      <c r="AT25" s="179"/>
      <c r="AU25" s="13"/>
      <c r="AV25" s="35">
        <f>SUM(AR25+AT25+AS25+AU25)</f>
        <v>289079168</v>
      </c>
      <c r="AW25" s="21">
        <f>Önkormányzat!J74</f>
        <v>272422776</v>
      </c>
      <c r="AX25" s="637"/>
      <c r="AY25" s="179"/>
      <c r="AZ25" s="13"/>
      <c r="BA25" s="35">
        <f>SUM(AW25+AY25+AX25+AZ25)</f>
        <v>272422776</v>
      </c>
    </row>
    <row r="26" spans="1:53" ht="18">
      <c r="A26" s="28"/>
      <c r="B26" s="176"/>
      <c r="C26" s="34"/>
      <c r="D26" s="33"/>
      <c r="E26" s="33"/>
      <c r="F26" s="21"/>
      <c r="G26" s="20"/>
      <c r="H26" s="20"/>
      <c r="I26" s="20"/>
      <c r="J26" s="21"/>
      <c r="K26" s="20"/>
      <c r="L26" s="20"/>
      <c r="M26" s="20"/>
      <c r="N26" s="637"/>
      <c r="O26" s="8"/>
      <c r="P26" s="20"/>
      <c r="Q26" s="19"/>
      <c r="R26" s="19"/>
      <c r="S26" s="8"/>
      <c r="T26" s="13"/>
      <c r="U26" s="13"/>
      <c r="V26" s="13"/>
      <c r="W26" s="13"/>
      <c r="X26" s="35"/>
      <c r="Y26" s="21"/>
      <c r="Z26" s="20"/>
      <c r="AA26" s="20"/>
      <c r="AB26" s="20"/>
      <c r="AC26" s="21"/>
      <c r="AD26" s="20"/>
      <c r="AE26" s="20"/>
      <c r="AF26" s="20"/>
      <c r="AG26" s="637"/>
      <c r="AH26" s="8"/>
      <c r="AI26" s="20"/>
      <c r="AJ26" s="19"/>
      <c r="AK26" s="19"/>
      <c r="AL26" s="8"/>
      <c r="AM26" s="13"/>
      <c r="AN26" s="13"/>
      <c r="AO26" s="13"/>
      <c r="AP26" s="13"/>
      <c r="AQ26" s="35"/>
      <c r="AR26" s="21"/>
      <c r="AS26" s="637"/>
      <c r="AT26" s="8"/>
      <c r="AU26" s="13"/>
      <c r="AV26" s="35"/>
      <c r="AW26" s="21"/>
      <c r="AX26" s="637"/>
      <c r="AY26" s="8"/>
      <c r="AZ26" s="13"/>
      <c r="BA26" s="35"/>
    </row>
    <row r="27" spans="1:53" ht="17.399999999999999">
      <c r="A27" s="893" t="s">
        <v>201</v>
      </c>
      <c r="B27" s="893"/>
      <c r="C27" s="174" t="e">
        <f t="shared" ref="C27:M27" si="25">SUM(C22:C26)</f>
        <v>#N/A</v>
      </c>
      <c r="D27" s="180" t="e">
        <f t="shared" si="25"/>
        <v>#N/A</v>
      </c>
      <c r="E27" s="180" t="e">
        <f t="shared" si="25"/>
        <v>#N/A</v>
      </c>
      <c r="F27" s="175">
        <f t="shared" si="25"/>
        <v>828333092</v>
      </c>
      <c r="G27" s="180" t="e">
        <f t="shared" si="25"/>
        <v>#N/A</v>
      </c>
      <c r="H27" s="180" t="e">
        <f t="shared" si="25"/>
        <v>#N/A</v>
      </c>
      <c r="I27" s="180" t="e">
        <f t="shared" si="25"/>
        <v>#N/A</v>
      </c>
      <c r="J27" s="175" t="e">
        <f t="shared" si="25"/>
        <v>#N/A</v>
      </c>
      <c r="K27" s="180">
        <f t="shared" si="25"/>
        <v>0</v>
      </c>
      <c r="L27" s="180">
        <f t="shared" si="25"/>
        <v>0</v>
      </c>
      <c r="M27" s="180">
        <f t="shared" si="25"/>
        <v>0</v>
      </c>
      <c r="N27" s="175">
        <f>N22+N23+N24+N25+N26</f>
        <v>135741500</v>
      </c>
      <c r="O27" s="175">
        <f t="shared" ref="O27:V27" si="26">SUM(O22:O26)</f>
        <v>155202734</v>
      </c>
      <c r="P27" s="180" t="e">
        <f t="shared" si="26"/>
        <v>#N/A</v>
      </c>
      <c r="Q27" s="180" t="e">
        <f t="shared" si="26"/>
        <v>#N/A</v>
      </c>
      <c r="R27" s="180" t="e">
        <f t="shared" si="26"/>
        <v>#N/A</v>
      </c>
      <c r="S27" s="175" t="e">
        <f t="shared" si="26"/>
        <v>#N/A</v>
      </c>
      <c r="T27" s="180" t="e">
        <f t="shared" si="26"/>
        <v>#N/A</v>
      </c>
      <c r="U27" s="180" t="e">
        <f t="shared" si="26"/>
        <v>#N/A</v>
      </c>
      <c r="V27" s="180" t="e">
        <f t="shared" si="26"/>
        <v>#N/A</v>
      </c>
      <c r="W27" s="180">
        <f>SUM(W22,W26)</f>
        <v>5609555</v>
      </c>
      <c r="X27" s="35">
        <f>SUM(F27+O27+N27+W27)</f>
        <v>1124886881</v>
      </c>
      <c r="Y27" s="175">
        <f>Y22+Y25</f>
        <v>851962088</v>
      </c>
      <c r="Z27" s="180" t="e">
        <f t="shared" ref="Z27:AF27" si="27">SUM(Z22:Z26)</f>
        <v>#N/A</v>
      </c>
      <c r="AA27" s="180" t="e">
        <f t="shared" si="27"/>
        <v>#N/A</v>
      </c>
      <c r="AB27" s="180" t="e">
        <f t="shared" si="27"/>
        <v>#N/A</v>
      </c>
      <c r="AC27" s="175" t="e">
        <f t="shared" si="27"/>
        <v>#N/A</v>
      </c>
      <c r="AD27" s="180">
        <f t="shared" si="27"/>
        <v>0</v>
      </c>
      <c r="AE27" s="180">
        <f t="shared" si="27"/>
        <v>0</v>
      </c>
      <c r="AF27" s="180">
        <f t="shared" si="27"/>
        <v>0</v>
      </c>
      <c r="AG27" s="175">
        <f>AG22+AG23+AG24+AG25+AG26</f>
        <v>138448890</v>
      </c>
      <c r="AH27" s="175">
        <f t="shared" ref="AH27:AO27" si="28">SUM(AH22:AH26)</f>
        <v>155467991</v>
      </c>
      <c r="AI27" s="180" t="e">
        <f t="shared" si="28"/>
        <v>#N/A</v>
      </c>
      <c r="AJ27" s="180" t="e">
        <f t="shared" si="28"/>
        <v>#N/A</v>
      </c>
      <c r="AK27" s="180" t="e">
        <f t="shared" si="28"/>
        <v>#N/A</v>
      </c>
      <c r="AL27" s="175" t="e">
        <f t="shared" si="28"/>
        <v>#N/A</v>
      </c>
      <c r="AM27" s="180" t="e">
        <f t="shared" si="28"/>
        <v>#N/A</v>
      </c>
      <c r="AN27" s="180" t="e">
        <f t="shared" si="28"/>
        <v>#N/A</v>
      </c>
      <c r="AO27" s="180" t="e">
        <f t="shared" si="28"/>
        <v>#N/A</v>
      </c>
      <c r="AP27" s="175">
        <f>SUM(AP22,AP26)</f>
        <v>5848295</v>
      </c>
      <c r="AQ27" s="770">
        <f>SUM(Y27+AH27+AG27+AP27)</f>
        <v>1151727264</v>
      </c>
      <c r="AR27" s="175">
        <f t="shared" ref="AR27" si="29">SUM(AR22:AR26)</f>
        <v>890404004</v>
      </c>
      <c r="AS27" s="175">
        <f>AS22+AS23+AS24+AS25+AS26</f>
        <v>143214378</v>
      </c>
      <c r="AT27" s="175">
        <f t="shared" ref="AT27" si="30">SUM(AT22:AT26)</f>
        <v>155705503</v>
      </c>
      <c r="AU27" s="180">
        <f>SUM(AU22,AU26)</f>
        <v>6021948</v>
      </c>
      <c r="AV27" s="35">
        <f>SUM(AR27+AT27+AS27+AU27)</f>
        <v>1195345833</v>
      </c>
      <c r="AW27" s="175">
        <f t="shared" ref="AW27" si="31">SUM(AW22:AW26)</f>
        <v>734044368</v>
      </c>
      <c r="AX27" s="175">
        <f>AX22+AX23+AX24+AX25+AX26</f>
        <v>134917388</v>
      </c>
      <c r="AY27" s="175">
        <f t="shared" ref="AY27" si="32">SUM(AY22:AY26)</f>
        <v>146033112</v>
      </c>
      <c r="AZ27" s="180">
        <f>SUM(AZ22,AZ26)</f>
        <v>5334700</v>
      </c>
      <c r="BA27" s="35">
        <f>SUM(AW27+AY27+AX27+AZ27)</f>
        <v>1020329568</v>
      </c>
    </row>
    <row r="28" spans="1:53" ht="13.8">
      <c r="A28" s="181"/>
    </row>
    <row r="29" spans="1:53" ht="13.8">
      <c r="A29" s="181"/>
    </row>
    <row r="30" spans="1:53" ht="17.399999999999999">
      <c r="A30" s="892" t="s">
        <v>202</v>
      </c>
      <c r="B30" s="892"/>
      <c r="C30" s="173">
        <f>SUM(Önkormányzat!C131)</f>
        <v>0</v>
      </c>
      <c r="D30" s="173">
        <f>SUM(Önkormányzat!D131)</f>
        <v>0</v>
      </c>
      <c r="E30" s="173">
        <f>SUM(Önkormányzat!E131)</f>
        <v>0</v>
      </c>
      <c r="F30" s="182">
        <v>12</v>
      </c>
      <c r="G30" s="173" t="e">
        <f>#N/A</f>
        <v>#N/A</v>
      </c>
      <c r="H30" s="173" t="e">
        <f>#N/A</f>
        <v>#N/A</v>
      </c>
      <c r="I30" s="173" t="e">
        <f>#N/A</f>
        <v>#N/A</v>
      </c>
      <c r="J30" s="173" t="e">
        <f>#N/A</f>
        <v>#N/A</v>
      </c>
      <c r="K30" s="173">
        <f>SUM(Óvoda!C130)</f>
        <v>0</v>
      </c>
      <c r="L30" s="173">
        <f>SUM(Óvoda!D130)</f>
        <v>0</v>
      </c>
      <c r="M30" s="173">
        <f>SUM(Óvoda!E130)</f>
        <v>0</v>
      </c>
      <c r="N30" s="173">
        <v>24</v>
      </c>
      <c r="O30" s="183">
        <v>29</v>
      </c>
      <c r="P30" s="173" t="e">
        <f>#N/A</f>
        <v>#N/A</v>
      </c>
      <c r="Q30" s="173" t="e">
        <f>#N/A</f>
        <v>#N/A</v>
      </c>
      <c r="R30" s="173" t="e">
        <f>#N/A</f>
        <v>#N/A</v>
      </c>
      <c r="S30" s="183" t="e">
        <f>#N/A</f>
        <v>#N/A</v>
      </c>
      <c r="T30" s="184" t="e">
        <f>SUM(C30,G30,K30,P30)</f>
        <v>#N/A</v>
      </c>
      <c r="U30" s="184" t="e">
        <f>SUM(D30,H30,L30,Q30)</f>
        <v>#N/A</v>
      </c>
      <c r="V30" s="179" t="e">
        <f>SUM(E30,I30,M30,R30)</f>
        <v>#N/A</v>
      </c>
      <c r="W30" s="179">
        <v>1</v>
      </c>
      <c r="X30" s="185">
        <v>66</v>
      </c>
      <c r="Y30" s="182">
        <v>12</v>
      </c>
      <c r="Z30" s="173" t="e">
        <f>#N/A</f>
        <v>#N/A</v>
      </c>
      <c r="AA30" s="173" t="e">
        <f>#N/A</f>
        <v>#N/A</v>
      </c>
      <c r="AB30" s="173" t="e">
        <f>#N/A</f>
        <v>#N/A</v>
      </c>
      <c r="AC30" s="173" t="e">
        <f>#N/A</f>
        <v>#N/A</v>
      </c>
      <c r="AD30" s="173">
        <f>SUM(Óvoda!V130)</f>
        <v>0</v>
      </c>
      <c r="AE30" s="173">
        <f>SUM(Óvoda!W130)</f>
        <v>0</v>
      </c>
      <c r="AF30" s="173">
        <f>SUM(Óvoda!X130)</f>
        <v>0</v>
      </c>
      <c r="AG30" s="173">
        <v>24</v>
      </c>
      <c r="AH30" s="183">
        <v>29</v>
      </c>
      <c r="AI30" s="173" t="e">
        <f>#N/A</f>
        <v>#N/A</v>
      </c>
      <c r="AJ30" s="173" t="e">
        <f>#N/A</f>
        <v>#N/A</v>
      </c>
      <c r="AK30" s="173" t="e">
        <f>#N/A</f>
        <v>#N/A</v>
      </c>
      <c r="AL30" s="183" t="e">
        <f>#N/A</f>
        <v>#N/A</v>
      </c>
      <c r="AM30" s="184" t="e">
        <f>SUM(V30,Z30,AD30,AI30)</f>
        <v>#N/A</v>
      </c>
      <c r="AN30" s="184" t="e">
        <f>SUM(W30,AA30,AE30,AJ30)</f>
        <v>#N/A</v>
      </c>
      <c r="AO30" s="179" t="e">
        <f>SUM(X30,AB30,AF30,AK30)</f>
        <v>#N/A</v>
      </c>
      <c r="AP30" s="179">
        <v>1</v>
      </c>
      <c r="AQ30" s="185">
        <v>66</v>
      </c>
      <c r="AR30" s="182">
        <v>12</v>
      </c>
      <c r="AS30" s="173">
        <v>24</v>
      </c>
      <c r="AT30" s="183">
        <v>29</v>
      </c>
      <c r="AU30" s="179">
        <v>1</v>
      </c>
      <c r="AV30" s="185">
        <v>66</v>
      </c>
      <c r="AW30" s="182">
        <v>12</v>
      </c>
      <c r="AX30" s="173">
        <v>24</v>
      </c>
      <c r="AY30" s="183">
        <v>29</v>
      </c>
      <c r="AZ30" s="179">
        <v>1</v>
      </c>
      <c r="BA30" s="185">
        <v>66</v>
      </c>
    </row>
  </sheetData>
  <sheetProtection selectLockedCells="1" selectUnlockedCells="1"/>
  <mergeCells count="25">
    <mergeCell ref="AW2:BA2"/>
    <mergeCell ref="AR2:AV2"/>
    <mergeCell ref="AM4:AO4"/>
    <mergeCell ref="Y2:AQ2"/>
    <mergeCell ref="F2:X2"/>
    <mergeCell ref="Z3:AC3"/>
    <mergeCell ref="AI3:AL3"/>
    <mergeCell ref="Z4:AB4"/>
    <mergeCell ref="AD4:AF4"/>
    <mergeCell ref="AI4:AK4"/>
    <mergeCell ref="T4:V4"/>
    <mergeCell ref="A30:B30"/>
    <mergeCell ref="P3:S3"/>
    <mergeCell ref="C4:E4"/>
    <mergeCell ref="G4:I4"/>
    <mergeCell ref="K4:M4"/>
    <mergeCell ref="P4:R4"/>
    <mergeCell ref="A27:B27"/>
    <mergeCell ref="A13:B13"/>
    <mergeCell ref="A19:B19"/>
    <mergeCell ref="A22:B22"/>
    <mergeCell ref="G3:J3"/>
    <mergeCell ref="C3:F3"/>
    <mergeCell ref="A3:A5"/>
    <mergeCell ref="B3:B5"/>
  </mergeCells>
  <phoneticPr fontId="52" type="noConversion"/>
  <pageMargins left="0.70866141732283472" right="0.70866141732283472" top="0.74803149606299213" bottom="0.74803149606299213" header="0.31496062992125984" footer="0.51181102362204722"/>
  <pageSetup paperSize="9" scale="60" firstPageNumber="0" orientation="landscape" horizontalDpi="300" verticalDpi="300" r:id="rId1"/>
  <headerFooter alignWithMargins="0">
    <oddHeader>&amp;C&amp;"Times New Roman,Normál"&amp;14Hegyeshalom Nagyközségi Önkormányzat
Kiadások kiemelt előirányzatonként és költségvetési szervenként 2018. év terv&amp;R&amp;"Times New Roman,Normál"&amp;12 4. melléklet 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38"/>
  <sheetViews>
    <sheetView view="pageBreakPreview" zoomScale="60" zoomScaleNormal="100" workbookViewId="0">
      <selection activeCell="H39" sqref="H39"/>
    </sheetView>
  </sheetViews>
  <sheetFormatPr defaultColWidth="8.5546875" defaultRowHeight="13.2"/>
  <cols>
    <col min="1" max="1" width="7.6640625" customWidth="1"/>
    <col min="2" max="2" width="55.33203125" customWidth="1"/>
    <col min="3" max="5" width="0" hidden="1" customWidth="1"/>
    <col min="6" max="6" width="12.6640625" customWidth="1"/>
    <col min="7" max="7" width="10.5546875" customWidth="1"/>
    <col min="8" max="8" width="18.6640625" customWidth="1"/>
    <col min="9" max="9" width="31" hidden="1" customWidth="1"/>
    <col min="10" max="13" width="15.5546875" customWidth="1"/>
  </cols>
  <sheetData>
    <row r="1" spans="1:13" ht="46.5" customHeight="1">
      <c r="B1" s="901" t="s">
        <v>203</v>
      </c>
      <c r="C1" s="902" t="s">
        <v>1</v>
      </c>
      <c r="D1" s="902"/>
      <c r="E1" s="902"/>
      <c r="F1" s="750" t="s">
        <v>592</v>
      </c>
      <c r="G1" s="750"/>
      <c r="H1" s="750" t="s">
        <v>621</v>
      </c>
      <c r="I1" s="903" t="s">
        <v>204</v>
      </c>
      <c r="J1" s="750" t="s">
        <v>624</v>
      </c>
      <c r="K1" s="750" t="s">
        <v>626</v>
      </c>
      <c r="L1" s="768" t="s">
        <v>643</v>
      </c>
      <c r="M1" s="768" t="s">
        <v>660</v>
      </c>
    </row>
    <row r="2" spans="1:13" ht="20.100000000000001" customHeight="1">
      <c r="A2" s="186"/>
      <c r="B2" s="901"/>
      <c r="C2" s="187" t="s">
        <v>205</v>
      </c>
      <c r="D2" s="187" t="s">
        <v>206</v>
      </c>
      <c r="E2" s="187" t="s">
        <v>207</v>
      </c>
      <c r="F2" s="187" t="s">
        <v>205</v>
      </c>
      <c r="G2" s="187" t="s">
        <v>206</v>
      </c>
      <c r="H2" s="187" t="s">
        <v>207</v>
      </c>
      <c r="I2" s="903"/>
      <c r="J2" s="187" t="s">
        <v>207</v>
      </c>
      <c r="K2" s="187" t="s">
        <v>207</v>
      </c>
      <c r="L2" s="187" t="s">
        <v>207</v>
      </c>
      <c r="M2" s="187" t="s">
        <v>207</v>
      </c>
    </row>
    <row r="3" spans="1:13" ht="20.100000000000001" customHeight="1">
      <c r="A3" s="188"/>
      <c r="B3" s="189" t="s">
        <v>208</v>
      </c>
      <c r="C3" s="190"/>
      <c r="D3" s="191"/>
      <c r="E3" s="192"/>
      <c r="F3" s="193"/>
      <c r="G3" s="194">
        <v>18.670000000000002</v>
      </c>
      <c r="H3" s="192">
        <v>85508600</v>
      </c>
      <c r="I3" s="195">
        <f t="shared" ref="I3:I9" si="0">SUM(H3-E3)</f>
        <v>85508600</v>
      </c>
      <c r="J3" s="192"/>
      <c r="K3" s="192"/>
      <c r="L3" s="192"/>
      <c r="M3" s="192"/>
    </row>
    <row r="4" spans="1:13" ht="20.100000000000001" customHeight="1">
      <c r="A4" s="196"/>
      <c r="B4" s="197"/>
      <c r="C4" s="190"/>
      <c r="D4" s="191"/>
      <c r="E4" s="198"/>
      <c r="F4" s="190"/>
      <c r="G4" s="194"/>
      <c r="H4" s="198">
        <v>0</v>
      </c>
      <c r="I4" s="195">
        <f t="shared" si="0"/>
        <v>0</v>
      </c>
      <c r="J4" s="198">
        <v>0</v>
      </c>
      <c r="K4" s="198">
        <v>0</v>
      </c>
      <c r="L4" s="198">
        <v>0</v>
      </c>
      <c r="M4" s="198">
        <v>0</v>
      </c>
    </row>
    <row r="5" spans="1:13" ht="20.100000000000001" customHeight="1">
      <c r="A5" s="199"/>
      <c r="B5" s="200" t="s">
        <v>209</v>
      </c>
      <c r="C5" s="201"/>
      <c r="D5" s="202"/>
      <c r="E5" s="203"/>
      <c r="F5" s="204"/>
      <c r="G5" s="202"/>
      <c r="H5" s="203">
        <v>11323940</v>
      </c>
      <c r="I5" s="195">
        <f t="shared" si="0"/>
        <v>11323940</v>
      </c>
      <c r="J5" s="203"/>
      <c r="K5" s="203"/>
      <c r="L5" s="203"/>
      <c r="M5" s="203"/>
    </row>
    <row r="6" spans="1:13" ht="20.100000000000001" customHeight="1">
      <c r="A6" s="199"/>
      <c r="B6" s="200" t="s">
        <v>210</v>
      </c>
      <c r="C6" s="201"/>
      <c r="D6" s="202"/>
      <c r="E6" s="203"/>
      <c r="F6" s="204"/>
      <c r="G6" s="202"/>
      <c r="H6" s="203">
        <v>8512000</v>
      </c>
      <c r="I6" s="195">
        <f t="shared" si="0"/>
        <v>8512000</v>
      </c>
      <c r="J6" s="203"/>
      <c r="K6" s="203"/>
      <c r="L6" s="203"/>
      <c r="M6" s="203"/>
    </row>
    <row r="7" spans="1:13" ht="20.100000000000001" customHeight="1">
      <c r="A7" s="199"/>
      <c r="B7" s="200" t="s">
        <v>211</v>
      </c>
      <c r="C7" s="201"/>
      <c r="D7" s="202"/>
      <c r="E7" s="203"/>
      <c r="F7" s="204"/>
      <c r="G7" s="202"/>
      <c r="H7" s="203">
        <v>858567</v>
      </c>
      <c r="I7" s="195">
        <f t="shared" si="0"/>
        <v>858567</v>
      </c>
      <c r="J7" s="203"/>
      <c r="K7" s="203"/>
      <c r="L7" s="203"/>
      <c r="M7" s="203"/>
    </row>
    <row r="8" spans="1:13" ht="20.100000000000001" customHeight="1">
      <c r="A8" s="199"/>
      <c r="B8" s="200" t="s">
        <v>212</v>
      </c>
      <c r="C8" s="201"/>
      <c r="D8" s="202"/>
      <c r="E8" s="203"/>
      <c r="F8" s="204"/>
      <c r="G8" s="202"/>
      <c r="H8" s="203">
        <v>3670590</v>
      </c>
      <c r="I8" s="195">
        <f t="shared" si="0"/>
        <v>3670590</v>
      </c>
      <c r="J8" s="203"/>
      <c r="K8" s="203"/>
      <c r="L8" s="203"/>
      <c r="M8" s="203"/>
    </row>
    <row r="9" spans="1:13" ht="20.100000000000001" customHeight="1">
      <c r="A9" s="205"/>
      <c r="B9" s="189" t="s">
        <v>213</v>
      </c>
      <c r="C9" s="201"/>
      <c r="D9" s="202"/>
      <c r="E9" s="192">
        <f>SUM(E5:E8)</f>
        <v>0</v>
      </c>
      <c r="F9" s="204"/>
      <c r="G9" s="202"/>
      <c r="H9" s="192">
        <f>SUM(H5:H8)</f>
        <v>24365097</v>
      </c>
      <c r="I9" s="195">
        <f t="shared" si="0"/>
        <v>24365097</v>
      </c>
      <c r="J9" s="192"/>
      <c r="K9" s="192"/>
      <c r="L9" s="192"/>
      <c r="M9" s="192"/>
    </row>
    <row r="10" spans="1:13" ht="20.100000000000001" customHeight="1">
      <c r="A10" s="205"/>
      <c r="B10" s="200" t="s">
        <v>214</v>
      </c>
      <c r="C10" s="201"/>
      <c r="D10" s="202"/>
      <c r="E10" s="192"/>
      <c r="F10" s="204"/>
      <c r="G10" s="202"/>
      <c r="H10" s="203">
        <v>9725400</v>
      </c>
      <c r="I10" s="195"/>
      <c r="J10" s="203"/>
      <c r="K10" s="203"/>
      <c r="L10" s="203"/>
      <c r="M10" s="203"/>
    </row>
    <row r="11" spans="1:13" ht="20.100000000000001" customHeight="1">
      <c r="A11" s="205"/>
      <c r="B11" s="200" t="s">
        <v>215</v>
      </c>
      <c r="C11" s="201"/>
      <c r="D11" s="202"/>
      <c r="E11" s="192"/>
      <c r="F11" s="204"/>
      <c r="G11" s="202"/>
      <c r="H11" s="203">
        <v>984300</v>
      </c>
      <c r="I11" s="195"/>
      <c r="J11" s="203"/>
      <c r="K11" s="203"/>
      <c r="L11" s="203"/>
      <c r="M11" s="203"/>
    </row>
    <row r="12" spans="1:13" ht="20.100000000000001" customHeight="1">
      <c r="A12" s="199"/>
      <c r="B12" s="197"/>
      <c r="C12" s="201"/>
      <c r="D12" s="202"/>
      <c r="E12" s="198"/>
      <c r="F12" s="204"/>
      <c r="G12" s="202"/>
      <c r="H12" s="198"/>
      <c r="I12" s="195">
        <f>SUM(H12-E12)</f>
        <v>0</v>
      </c>
      <c r="J12" s="198"/>
      <c r="K12" s="198"/>
      <c r="L12" s="198"/>
      <c r="M12" s="198"/>
    </row>
    <row r="13" spans="1:13" ht="20.100000000000001" customHeight="1">
      <c r="A13" s="199"/>
      <c r="B13" s="200" t="s">
        <v>216</v>
      </c>
      <c r="C13" s="201"/>
      <c r="D13" s="202"/>
      <c r="E13" s="203"/>
      <c r="F13" s="204"/>
      <c r="G13" s="202"/>
      <c r="H13" s="203">
        <v>27157000</v>
      </c>
      <c r="I13" s="195">
        <f>SUM(H13-E13)</f>
        <v>27157000</v>
      </c>
      <c r="J13" s="203"/>
      <c r="K13" s="203"/>
      <c r="L13" s="203"/>
      <c r="M13" s="203"/>
    </row>
    <row r="14" spans="1:13" ht="20.100000000000001" customHeight="1">
      <c r="A14" s="199"/>
      <c r="B14" s="200" t="s">
        <v>217</v>
      </c>
      <c r="C14" s="201"/>
      <c r="D14" s="202"/>
      <c r="E14" s="203"/>
      <c r="F14" s="204"/>
      <c r="G14" s="202"/>
      <c r="H14" s="198"/>
      <c r="I14" s="195">
        <f>SUM(H14-E14)</f>
        <v>0</v>
      </c>
      <c r="J14" s="198"/>
      <c r="K14" s="198"/>
      <c r="L14" s="198"/>
      <c r="M14" s="198"/>
    </row>
    <row r="15" spans="1:13" ht="20.100000000000001" customHeight="1">
      <c r="A15" s="206" t="s">
        <v>218</v>
      </c>
      <c r="B15" s="207" t="s">
        <v>219</v>
      </c>
      <c r="C15" s="208"/>
      <c r="D15" s="209"/>
      <c r="E15" s="210">
        <f>SUM(E9:E14)</f>
        <v>0</v>
      </c>
      <c r="F15" s="211">
        <f>SUM(F5:F14)</f>
        <v>0</v>
      </c>
      <c r="G15" s="209"/>
      <c r="H15" s="210">
        <f>H3+H9+H10+H11+H13</f>
        <v>147740397</v>
      </c>
      <c r="I15" s="210">
        <f>SUM(I9:I14)</f>
        <v>51522097</v>
      </c>
      <c r="J15" s="210">
        <v>101902785</v>
      </c>
      <c r="K15" s="210">
        <v>53030733</v>
      </c>
      <c r="L15" s="210">
        <v>101902785</v>
      </c>
      <c r="M15" s="210">
        <v>101902785</v>
      </c>
    </row>
    <row r="16" spans="1:13" ht="20.100000000000001" customHeight="1">
      <c r="A16" s="212"/>
      <c r="B16" s="189" t="s">
        <v>220</v>
      </c>
      <c r="C16" s="213"/>
      <c r="D16" s="214"/>
      <c r="E16" s="215"/>
      <c r="F16" s="204"/>
      <c r="G16" s="214"/>
      <c r="H16" s="215"/>
      <c r="I16" s="195">
        <f>SUM(H16-E16)</f>
        <v>0</v>
      </c>
      <c r="J16" s="215"/>
      <c r="K16" s="215"/>
      <c r="L16" s="215"/>
      <c r="M16" s="215"/>
    </row>
    <row r="17" spans="1:13" ht="20.100000000000001" customHeight="1">
      <c r="A17" s="212"/>
      <c r="B17" s="189" t="s">
        <v>579</v>
      </c>
      <c r="C17" s="216"/>
      <c r="D17" s="217"/>
      <c r="E17" s="218"/>
      <c r="F17" s="204"/>
      <c r="G17" s="219">
        <v>9.8000000000000007</v>
      </c>
      <c r="H17" s="218">
        <v>28870800</v>
      </c>
      <c r="I17" s="195">
        <f>SUM(H17-E17)</f>
        <v>28870800</v>
      </c>
      <c r="J17" s="218"/>
      <c r="K17" s="218"/>
      <c r="L17" s="218"/>
      <c r="M17" s="218"/>
    </row>
    <row r="18" spans="1:13" ht="20.100000000000001" customHeight="1">
      <c r="A18" s="212"/>
      <c r="B18" s="200" t="s">
        <v>221</v>
      </c>
      <c r="C18" s="201"/>
      <c r="D18" s="202"/>
      <c r="E18" s="203"/>
      <c r="F18" s="204"/>
      <c r="G18" s="220">
        <v>7</v>
      </c>
      <c r="H18" s="203">
        <v>10290000</v>
      </c>
      <c r="I18" s="195">
        <f>SUM(H18-E18)</f>
        <v>10290000</v>
      </c>
      <c r="J18" s="203"/>
      <c r="K18" s="203"/>
      <c r="L18" s="203"/>
      <c r="M18" s="203"/>
    </row>
    <row r="19" spans="1:13" ht="20.100000000000001" customHeight="1">
      <c r="A19" s="212"/>
      <c r="B19" s="189" t="s">
        <v>222</v>
      </c>
      <c r="C19" s="201"/>
      <c r="D19" s="202"/>
      <c r="E19" s="203"/>
      <c r="F19" s="204"/>
      <c r="G19" s="221">
        <v>109</v>
      </c>
      <c r="H19" s="203">
        <v>5936867</v>
      </c>
      <c r="I19" s="195">
        <f>SUM(H19-E19)</f>
        <v>5936867</v>
      </c>
      <c r="J19" s="203"/>
      <c r="K19" s="203"/>
      <c r="L19" s="203"/>
      <c r="M19" s="203"/>
    </row>
    <row r="20" spans="1:13" ht="20.100000000000001" customHeight="1">
      <c r="A20" s="212"/>
      <c r="B20" s="189" t="s">
        <v>581</v>
      </c>
      <c r="C20" s="201"/>
      <c r="D20" s="202"/>
      <c r="E20" s="203"/>
      <c r="F20" s="204"/>
      <c r="G20" s="221"/>
      <c r="H20" s="222"/>
      <c r="I20" s="195"/>
      <c r="J20" s="222"/>
      <c r="K20" s="222"/>
      <c r="L20" s="222"/>
      <c r="M20" s="222"/>
    </row>
    <row r="21" spans="1:13" ht="20.100000000000001" customHeight="1">
      <c r="A21" s="212"/>
      <c r="B21" s="189" t="s">
        <v>580</v>
      </c>
      <c r="C21" s="201"/>
      <c r="D21" s="223"/>
      <c r="E21" s="224"/>
      <c r="F21" s="204"/>
      <c r="G21" s="225">
        <v>9.8000000000000007</v>
      </c>
      <c r="H21" s="224">
        <v>14435400</v>
      </c>
      <c r="I21" s="195">
        <f>SUM(H21-E21)</f>
        <v>14435400</v>
      </c>
      <c r="J21" s="224"/>
      <c r="K21" s="224"/>
      <c r="L21" s="224"/>
      <c r="M21" s="224"/>
    </row>
    <row r="22" spans="1:13" ht="20.100000000000001" customHeight="1">
      <c r="A22" s="212"/>
      <c r="B22" s="226" t="s">
        <v>223</v>
      </c>
      <c r="C22" s="227"/>
      <c r="D22" s="202"/>
      <c r="E22" s="203"/>
      <c r="F22" s="204"/>
      <c r="G22" s="220">
        <v>7</v>
      </c>
      <c r="H22" s="203">
        <v>5145000</v>
      </c>
      <c r="I22" s="195">
        <f>SUM(H22-E22)</f>
        <v>5145000</v>
      </c>
      <c r="J22" s="203"/>
      <c r="K22" s="203"/>
      <c r="L22" s="203"/>
      <c r="M22" s="203"/>
    </row>
    <row r="23" spans="1:13" ht="20.100000000000001" customHeight="1">
      <c r="A23" s="212"/>
      <c r="B23" s="226" t="s">
        <v>224</v>
      </c>
      <c r="C23" s="227"/>
      <c r="D23" s="202"/>
      <c r="E23" s="203"/>
      <c r="F23" s="204"/>
      <c r="G23" s="220"/>
      <c r="H23" s="203"/>
      <c r="I23" s="195">
        <f>SUM(H23-E23)</f>
        <v>0</v>
      </c>
      <c r="J23" s="203"/>
      <c r="K23" s="203"/>
      <c r="L23" s="203"/>
      <c r="M23" s="203"/>
    </row>
    <row r="24" spans="1:13" ht="20.100000000000001" customHeight="1">
      <c r="A24" s="212"/>
      <c r="B24" s="189" t="s">
        <v>225</v>
      </c>
      <c r="C24" s="201"/>
      <c r="D24" s="223"/>
      <c r="E24" s="224"/>
      <c r="F24" s="204"/>
      <c r="G24" s="228">
        <v>109</v>
      </c>
      <c r="H24" s="224">
        <v>2968433</v>
      </c>
      <c r="I24" s="195">
        <f>SUM(H24-E24)</f>
        <v>2968433</v>
      </c>
      <c r="J24" s="224"/>
      <c r="K24" s="224"/>
      <c r="L24" s="224"/>
      <c r="M24" s="224"/>
    </row>
    <row r="25" spans="1:13" ht="20.100000000000001" customHeight="1">
      <c r="A25" s="212"/>
      <c r="B25" s="189" t="s">
        <v>582</v>
      </c>
      <c r="C25" s="201"/>
      <c r="D25" s="223"/>
      <c r="E25" s="229"/>
      <c r="F25" s="204"/>
      <c r="G25" s="228">
        <v>4</v>
      </c>
      <c r="H25" s="224">
        <v>1604000</v>
      </c>
      <c r="I25" s="195">
        <f>SUM(H25-E25)</f>
        <v>1604000</v>
      </c>
      <c r="J25" s="224"/>
      <c r="K25" s="224"/>
      <c r="L25" s="224"/>
      <c r="M25" s="224"/>
    </row>
    <row r="26" spans="1:13" ht="20.100000000000001" customHeight="1">
      <c r="A26" s="206" t="s">
        <v>226</v>
      </c>
      <c r="B26" s="207" t="s">
        <v>227</v>
      </c>
      <c r="C26" s="208"/>
      <c r="D26" s="230"/>
      <c r="E26" s="229">
        <f>SUM(E17:E24)</f>
        <v>0</v>
      </c>
      <c r="F26" s="231">
        <f>SUM(F17,F24)</f>
        <v>0</v>
      </c>
      <c r="G26" s="230"/>
      <c r="H26" s="229">
        <f>SUM(H17:H25)</f>
        <v>69250500</v>
      </c>
      <c r="I26" s="229">
        <f>SUM(I17:I24)</f>
        <v>67646500</v>
      </c>
      <c r="J26" s="229">
        <v>69250500</v>
      </c>
      <c r="K26" s="229">
        <v>35076239</v>
      </c>
      <c r="L26" s="229">
        <v>70150400</v>
      </c>
      <c r="M26" s="229">
        <v>70150400</v>
      </c>
    </row>
    <row r="27" spans="1:13" ht="20.100000000000001" customHeight="1">
      <c r="B27" s="232" t="s">
        <v>228</v>
      </c>
      <c r="C27" s="201"/>
      <c r="D27" s="202"/>
      <c r="E27" s="203"/>
      <c r="F27" s="204"/>
      <c r="G27" s="202">
        <v>5.65</v>
      </c>
      <c r="H27" s="203">
        <v>25335497</v>
      </c>
      <c r="I27" s="195">
        <f>SUM(H27-E27)</f>
        <v>25335497</v>
      </c>
      <c r="J27" s="203"/>
      <c r="K27" s="203"/>
      <c r="L27" s="203"/>
      <c r="M27" s="203"/>
    </row>
    <row r="28" spans="1:13" ht="20.100000000000001" customHeight="1">
      <c r="B28" s="232" t="s">
        <v>593</v>
      </c>
      <c r="C28" s="201"/>
      <c r="D28" s="202"/>
      <c r="E28" s="192"/>
      <c r="F28" s="204"/>
      <c r="G28" s="202">
        <v>3</v>
      </c>
      <c r="H28" s="192">
        <v>8979000</v>
      </c>
      <c r="I28" s="195">
        <f>SUM(H28-E28)</f>
        <v>8979000</v>
      </c>
      <c r="J28" s="192"/>
      <c r="K28" s="192"/>
      <c r="L28" s="192"/>
      <c r="M28" s="192"/>
    </row>
    <row r="29" spans="1:13" ht="20.100000000000001" customHeight="1">
      <c r="A29" s="233" t="s">
        <v>229</v>
      </c>
      <c r="B29" s="65" t="s">
        <v>230</v>
      </c>
      <c r="C29" s="234"/>
      <c r="D29" s="234"/>
      <c r="E29" s="234">
        <f>SUM(E27:E28)</f>
        <v>0</v>
      </c>
      <c r="F29" s="235"/>
      <c r="G29" s="234"/>
      <c r="H29" s="234">
        <f>SUM(H27:H28)</f>
        <v>34314497</v>
      </c>
      <c r="I29" s="234">
        <f>SUM(I27:I28)</f>
        <v>34314497</v>
      </c>
      <c r="J29" s="234">
        <v>34461660</v>
      </c>
      <c r="K29" s="234">
        <v>17990703</v>
      </c>
      <c r="L29" s="234">
        <v>37821532</v>
      </c>
      <c r="M29" s="234">
        <v>37821532</v>
      </c>
    </row>
    <row r="30" spans="1:13" ht="20.100000000000001" customHeight="1">
      <c r="B30" s="236" t="s">
        <v>231</v>
      </c>
      <c r="C30" s="237"/>
      <c r="D30" s="237"/>
      <c r="E30" s="140"/>
      <c r="F30" s="204"/>
      <c r="G30" s="237"/>
      <c r="H30" s="238">
        <v>0</v>
      </c>
      <c r="I30" s="195">
        <f>SUM(H30-E30)</f>
        <v>0</v>
      </c>
      <c r="J30" s="238">
        <v>0</v>
      </c>
      <c r="K30" s="238">
        <v>0</v>
      </c>
      <c r="L30" s="238">
        <v>0</v>
      </c>
      <c r="M30" s="238">
        <v>0</v>
      </c>
    </row>
    <row r="31" spans="1:13" ht="20.100000000000001" customHeight="1">
      <c r="B31" s="239" t="s">
        <v>583</v>
      </c>
      <c r="C31" s="237"/>
      <c r="D31" s="237"/>
      <c r="E31" s="141"/>
      <c r="F31" s="204"/>
      <c r="G31" s="237"/>
      <c r="H31" s="240">
        <v>0</v>
      </c>
      <c r="I31" s="195">
        <f>SUM(H31-E31)</f>
        <v>0</v>
      </c>
      <c r="J31" s="240"/>
      <c r="K31" s="240"/>
      <c r="L31" s="240"/>
      <c r="M31" s="240"/>
    </row>
    <row r="32" spans="1:13" ht="20.100000000000001" customHeight="1">
      <c r="B32" s="239" t="s">
        <v>232</v>
      </c>
      <c r="C32" s="237"/>
      <c r="D32" s="237"/>
      <c r="E32" s="141"/>
      <c r="F32" s="204"/>
      <c r="G32" s="237"/>
      <c r="H32" s="241">
        <v>0</v>
      </c>
      <c r="I32" s="195"/>
      <c r="J32" s="241">
        <v>0</v>
      </c>
      <c r="K32" s="241">
        <v>0</v>
      </c>
      <c r="L32" s="241">
        <v>0</v>
      </c>
      <c r="M32" s="241">
        <v>0</v>
      </c>
    </row>
    <row r="33" spans="1:13" ht="20.100000000000001" customHeight="1">
      <c r="A33" s="242" t="s">
        <v>233</v>
      </c>
      <c r="B33" s="207" t="s">
        <v>234</v>
      </c>
      <c r="C33" s="208"/>
      <c r="D33" s="209"/>
      <c r="E33" s="243">
        <f>SUM(E30:E31)</f>
        <v>0</v>
      </c>
      <c r="F33" s="244"/>
      <c r="G33" s="245"/>
      <c r="H33" s="246">
        <f>SUM(H30:H32)</f>
        <v>0</v>
      </c>
      <c r="I33" s="243">
        <f>SUM(I30:I31)</f>
        <v>0</v>
      </c>
      <c r="J33" s="246">
        <f>SUM(J30:J32)</f>
        <v>0</v>
      </c>
      <c r="K33" s="246">
        <f>SUM(K30:K32)</f>
        <v>0</v>
      </c>
      <c r="L33" s="246">
        <f>SUM(L29:L32)</f>
        <v>37821532</v>
      </c>
      <c r="M33" s="246">
        <f>SUM(M29:M32)</f>
        <v>37821532</v>
      </c>
    </row>
    <row r="34" spans="1:13" ht="20.100000000000001" customHeight="1">
      <c r="B34" s="236" t="s">
        <v>235</v>
      </c>
      <c r="C34" s="237"/>
      <c r="D34" s="237"/>
      <c r="E34" s="140"/>
      <c r="F34" s="30"/>
      <c r="G34" s="237"/>
      <c r="H34" s="247">
        <v>4358420</v>
      </c>
      <c r="I34" s="195">
        <f>SUM(H34-E34)</f>
        <v>4358420</v>
      </c>
      <c r="J34" s="247">
        <v>4772501</v>
      </c>
      <c r="K34" s="247">
        <v>2680462</v>
      </c>
      <c r="L34" s="247">
        <v>4944582</v>
      </c>
      <c r="M34" s="247">
        <v>4944582</v>
      </c>
    </row>
    <row r="35" spans="1:13" ht="20.100000000000001" customHeight="1">
      <c r="B35" s="248" t="s">
        <v>236</v>
      </c>
      <c r="C35" s="249"/>
      <c r="D35" s="237"/>
      <c r="E35" s="140"/>
      <c r="F35" s="30"/>
      <c r="G35" s="237"/>
      <c r="H35" s="238">
        <v>-45923622</v>
      </c>
      <c r="I35" s="195">
        <f>SUM(H35-E35)</f>
        <v>-45923622</v>
      </c>
      <c r="J35" s="238"/>
      <c r="K35" s="238"/>
      <c r="L35" s="238"/>
      <c r="M35" s="238"/>
    </row>
    <row r="36" spans="1:13" ht="20.100000000000001" customHeight="1">
      <c r="A36" s="250"/>
      <c r="B36" s="65" t="s">
        <v>630</v>
      </c>
      <c r="C36" s="251"/>
      <c r="D36" s="252"/>
      <c r="E36" s="141">
        <f>SUM(E34:E35)</f>
        <v>0</v>
      </c>
      <c r="F36" s="141"/>
      <c r="G36" s="252"/>
      <c r="H36" s="253">
        <v>750400</v>
      </c>
      <c r="I36" s="141">
        <f>SUM(I34:I35)</f>
        <v>-41565202</v>
      </c>
      <c r="J36" s="253">
        <v>1272754</v>
      </c>
      <c r="K36" s="253">
        <v>1272754</v>
      </c>
      <c r="L36" s="253">
        <v>6063913</v>
      </c>
      <c r="M36" s="253">
        <v>6063913</v>
      </c>
    </row>
    <row r="37" spans="1:13" ht="20.100000000000001" customHeight="1">
      <c r="A37" s="250"/>
      <c r="B37" s="65" t="s">
        <v>661</v>
      </c>
      <c r="C37" s="251"/>
      <c r="D37" s="64"/>
      <c r="E37" s="141"/>
      <c r="F37" s="141"/>
      <c r="G37" s="64"/>
      <c r="H37" s="141"/>
      <c r="I37" s="254">
        <f>SUM(H37-E37)</f>
        <v>0</v>
      </c>
      <c r="J37" s="141"/>
      <c r="K37" s="141"/>
      <c r="L37" s="141">
        <v>1838550</v>
      </c>
      <c r="M37" s="141">
        <v>1838550</v>
      </c>
    </row>
    <row r="38" spans="1:13" ht="20.100000000000001" customHeight="1">
      <c r="B38" s="255" t="s">
        <v>237</v>
      </c>
      <c r="C38" s="256"/>
      <c r="D38" s="256"/>
      <c r="E38" s="257">
        <f>SUM(E15,E26,E29,E33,E36,E37)</f>
        <v>0</v>
      </c>
      <c r="F38" s="258"/>
      <c r="G38" s="256"/>
      <c r="H38" s="259">
        <f>H15+H26+H29+H33+H34+H35+H36</f>
        <v>210490592</v>
      </c>
      <c r="I38" s="257">
        <f>SUM(I15,I26,I29,I33,I36,I37)</f>
        <v>111917892</v>
      </c>
      <c r="J38" s="259">
        <f>J15+J26+J29+J33+J34+J35+J36</f>
        <v>211660200</v>
      </c>
      <c r="K38" s="259">
        <f>K15+K26+K29+K34+K36</f>
        <v>110050891</v>
      </c>
      <c r="L38" s="259">
        <f>L15+L26+L33+L34+L35+L36+L37</f>
        <v>222721762</v>
      </c>
      <c r="M38" s="259">
        <f>M15+M26+M29+M34+M36+M37</f>
        <v>222721762</v>
      </c>
    </row>
  </sheetData>
  <sheetProtection selectLockedCells="1" selectUnlockedCells="1"/>
  <mergeCells count="3">
    <mergeCell ref="B1:B2"/>
    <mergeCell ref="C1:E1"/>
    <mergeCell ref="I1:I2"/>
  </mergeCells>
  <phoneticPr fontId="52" type="noConversion"/>
  <pageMargins left="0.70866141732283472" right="0.70866141732283472" top="0.70866141732283472" bottom="0.74803149606299213" header="0.31496062992125984" footer="0.51181102362204722"/>
  <pageSetup paperSize="9" scale="53" firstPageNumber="0" orientation="portrait" horizontalDpi="300" verticalDpi="300" r:id="rId1"/>
  <headerFooter alignWithMargins="0">
    <oddHeader>&amp;L&amp;"Times New Roman,Normál"&amp;14Hegyeshalom Nagyközségi
Önkormányzat&amp;C&amp;"Times New Roman,Normál"&amp;14Állami támogatások 2018.év&amp;R&amp;"Times New Roman,Normál"&amp;12 5. melléklet 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76"/>
  <sheetViews>
    <sheetView view="pageBreakPreview" topLeftCell="A4" zoomScale="60" zoomScaleNormal="100" workbookViewId="0">
      <selection activeCell="B60" sqref="B60"/>
    </sheetView>
  </sheetViews>
  <sheetFormatPr defaultColWidth="8.5546875" defaultRowHeight="20.399999999999999"/>
  <cols>
    <col min="1" max="1" width="8.88671875" style="260" customWidth="1"/>
    <col min="2" max="2" width="74.5546875" style="260" customWidth="1"/>
    <col min="3" max="5" width="0" hidden="1" customWidth="1"/>
    <col min="6" max="6" width="25.44140625" style="260" customWidth="1"/>
    <col min="7" max="7" width="25.44140625" customWidth="1"/>
    <col min="8" max="8" width="16.5546875" customWidth="1"/>
  </cols>
  <sheetData>
    <row r="1" spans="1:7" ht="15" customHeight="1">
      <c r="A1" s="904" t="s">
        <v>127</v>
      </c>
      <c r="B1" s="905" t="s">
        <v>238</v>
      </c>
      <c r="C1" s="906" t="s">
        <v>1</v>
      </c>
      <c r="D1" s="906"/>
      <c r="E1" s="906"/>
      <c r="F1" s="907" t="s">
        <v>594</v>
      </c>
      <c r="G1" s="261"/>
    </row>
    <row r="2" spans="1:7" ht="13.5" customHeight="1">
      <c r="A2" s="904"/>
      <c r="B2" s="905"/>
      <c r="C2" s="906"/>
      <c r="D2" s="906"/>
      <c r="E2" s="906"/>
      <c r="F2" s="907"/>
      <c r="G2" s="329" t="s">
        <v>670</v>
      </c>
    </row>
    <row r="3" spans="1:7" ht="12.75" customHeight="1">
      <c r="A3" s="904"/>
      <c r="B3" s="905"/>
      <c r="C3" s="908" t="s">
        <v>101</v>
      </c>
      <c r="D3" s="908"/>
      <c r="E3" s="909" t="s">
        <v>6</v>
      </c>
      <c r="F3" s="907"/>
      <c r="G3" s="262"/>
    </row>
    <row r="4" spans="1:7" ht="34.799999999999997">
      <c r="A4" s="904"/>
      <c r="B4" s="905"/>
      <c r="C4" s="263" t="s">
        <v>239</v>
      </c>
      <c r="D4" s="263" t="s">
        <v>240</v>
      </c>
      <c r="E4" s="909"/>
      <c r="F4" s="907"/>
      <c r="G4" s="264" t="s">
        <v>671</v>
      </c>
    </row>
    <row r="5" spans="1:7" ht="31.5" customHeight="1">
      <c r="A5" s="265" t="s">
        <v>672</v>
      </c>
      <c r="B5" s="614" t="s">
        <v>241</v>
      </c>
      <c r="C5" s="31"/>
      <c r="D5" s="30"/>
      <c r="E5" s="267"/>
      <c r="F5" s="813">
        <v>9955118</v>
      </c>
      <c r="G5" s="7"/>
    </row>
    <row r="6" spans="1:7" ht="42.75" customHeight="1">
      <c r="A6" s="265"/>
      <c r="B6" s="455" t="s">
        <v>673</v>
      </c>
      <c r="C6" s="31"/>
      <c r="D6" s="30"/>
      <c r="E6" s="267"/>
      <c r="F6" s="805"/>
      <c r="G6" s="139">
        <v>2136700</v>
      </c>
    </row>
    <row r="7" spans="1:7" ht="24.9" customHeight="1">
      <c r="A7" s="268"/>
      <c r="B7" s="802" t="s">
        <v>674</v>
      </c>
      <c r="C7" s="140">
        <f>SUM(C5:C6)</f>
        <v>0</v>
      </c>
      <c r="D7" s="141">
        <f>SUM(D5:D6)</f>
        <v>0</v>
      </c>
      <c r="E7" s="140">
        <f>SUM(E5:E6)</f>
        <v>0</v>
      </c>
      <c r="F7" s="805"/>
      <c r="G7" s="30">
        <v>50747400</v>
      </c>
    </row>
    <row r="8" spans="1:7" ht="24.9" customHeight="1">
      <c r="A8" s="265"/>
      <c r="B8" s="457" t="s">
        <v>675</v>
      </c>
      <c r="C8" s="31"/>
      <c r="D8" s="30"/>
      <c r="E8" s="269"/>
      <c r="F8" s="805"/>
      <c r="G8" s="139">
        <v>3972205</v>
      </c>
    </row>
    <row r="9" spans="1:7" ht="24.9" hidden="1" customHeight="1">
      <c r="A9" s="265"/>
      <c r="B9" s="270"/>
      <c r="C9" s="31"/>
      <c r="D9" s="30"/>
      <c r="E9" s="269"/>
      <c r="F9" s="805"/>
      <c r="G9" s="7"/>
    </row>
    <row r="10" spans="1:7" ht="24.9" hidden="1" customHeight="1">
      <c r="A10" s="265"/>
      <c r="B10" s="270"/>
      <c r="C10" s="31"/>
      <c r="D10" s="30"/>
      <c r="E10" s="269"/>
      <c r="F10" s="805"/>
      <c r="G10" s="7"/>
    </row>
    <row r="11" spans="1:7" ht="24.9" hidden="1" customHeight="1">
      <c r="A11" s="265"/>
      <c r="B11" s="271"/>
      <c r="C11" s="31"/>
      <c r="D11" s="30"/>
      <c r="E11" s="269"/>
      <c r="F11" s="805"/>
      <c r="G11" s="7"/>
    </row>
    <row r="12" spans="1:7" ht="24.9" hidden="1" customHeight="1">
      <c r="A12" s="265"/>
      <c r="B12" s="266"/>
      <c r="C12" s="31"/>
      <c r="D12" s="30"/>
      <c r="E12" s="267"/>
      <c r="F12" s="805"/>
      <c r="G12" s="7"/>
    </row>
    <row r="13" spans="1:7" ht="24.9" hidden="1" customHeight="1">
      <c r="A13" s="265"/>
      <c r="B13" s="266"/>
      <c r="C13" s="31"/>
      <c r="D13" s="30"/>
      <c r="E13" s="267"/>
      <c r="F13" s="805"/>
      <c r="G13" s="7"/>
    </row>
    <row r="14" spans="1:7" ht="24.9" hidden="1" customHeight="1">
      <c r="A14" s="265"/>
      <c r="B14" s="271"/>
      <c r="C14" s="31"/>
      <c r="D14" s="30"/>
      <c r="E14" s="269"/>
      <c r="F14" s="805"/>
      <c r="G14" s="7"/>
    </row>
    <row r="15" spans="1:7" ht="24.9" hidden="1" customHeight="1">
      <c r="A15" s="265"/>
      <c r="B15" s="271"/>
      <c r="C15" s="31"/>
      <c r="D15" s="30"/>
      <c r="E15" s="269"/>
      <c r="F15" s="805"/>
      <c r="G15" s="7"/>
    </row>
    <row r="16" spans="1:7" ht="24.9" hidden="1" customHeight="1">
      <c r="A16" s="268"/>
      <c r="B16" s="271"/>
      <c r="C16" s="31"/>
      <c r="D16" s="30"/>
      <c r="E16" s="267"/>
      <c r="F16" s="805"/>
      <c r="G16" s="7"/>
    </row>
    <row r="17" spans="1:7" ht="24.9" hidden="1" customHeight="1">
      <c r="A17" s="265"/>
      <c r="B17" s="266"/>
      <c r="C17" s="31"/>
      <c r="D17" s="30"/>
      <c r="E17" s="269"/>
      <c r="F17" s="805"/>
      <c r="G17" s="7"/>
    </row>
    <row r="18" spans="1:7" ht="24.9" hidden="1" customHeight="1">
      <c r="A18" s="265"/>
      <c r="B18" s="272"/>
      <c r="C18" s="31"/>
      <c r="D18" s="30"/>
      <c r="E18" s="267"/>
      <c r="F18" s="805"/>
      <c r="G18" s="7"/>
    </row>
    <row r="19" spans="1:7" ht="24.9" hidden="1" customHeight="1">
      <c r="A19" s="265"/>
      <c r="B19" s="272"/>
      <c r="C19" s="31"/>
      <c r="D19" s="30"/>
      <c r="E19" s="267"/>
      <c r="F19" s="805"/>
      <c r="G19" s="7"/>
    </row>
    <row r="20" spans="1:7" ht="33" customHeight="1">
      <c r="A20" s="268"/>
      <c r="B20" s="803" t="s">
        <v>676</v>
      </c>
      <c r="C20" s="31"/>
      <c r="D20" s="30"/>
      <c r="E20" s="267"/>
      <c r="F20" s="805"/>
      <c r="G20" s="139">
        <v>927165</v>
      </c>
    </row>
    <row r="21" spans="1:7" ht="24.9" customHeight="1">
      <c r="A21" s="265"/>
      <c r="B21" s="6" t="s">
        <v>677</v>
      </c>
      <c r="C21" s="31"/>
      <c r="D21" s="30"/>
      <c r="E21" s="267"/>
      <c r="F21" s="805"/>
      <c r="G21" s="7">
        <v>2421511</v>
      </c>
    </row>
    <row r="22" spans="1:7" ht="24.9" customHeight="1">
      <c r="A22" s="268"/>
      <c r="B22" s="236" t="s">
        <v>678</v>
      </c>
      <c r="C22" s="140">
        <f>SUM(C8:C21)</f>
        <v>0</v>
      </c>
      <c r="D22" s="141">
        <f>SUM(D8:D21)</f>
        <v>0</v>
      </c>
      <c r="E22" s="140">
        <f>SUM(E8:E21)</f>
        <v>0</v>
      </c>
      <c r="F22" s="805"/>
      <c r="G22" s="30">
        <v>898622</v>
      </c>
    </row>
    <row r="23" spans="1:7" ht="24.9" customHeight="1">
      <c r="A23" s="265"/>
      <c r="B23" s="804" t="s">
        <v>679</v>
      </c>
      <c r="C23" s="31"/>
      <c r="D23" s="30"/>
      <c r="E23" s="269"/>
      <c r="F23" s="805"/>
      <c r="G23" s="7">
        <v>416231</v>
      </c>
    </row>
    <row r="24" spans="1:7" ht="24.9" customHeight="1">
      <c r="A24" s="268"/>
      <c r="B24" s="6" t="s">
        <v>680</v>
      </c>
      <c r="C24" s="31"/>
      <c r="D24" s="30"/>
      <c r="E24" s="267"/>
      <c r="F24" s="805"/>
      <c r="G24" s="7">
        <v>854746</v>
      </c>
    </row>
    <row r="25" spans="1:7" ht="24.9" customHeight="1">
      <c r="A25" s="268"/>
      <c r="B25" s="232" t="s">
        <v>681</v>
      </c>
      <c r="C25" s="274"/>
      <c r="D25" s="275"/>
      <c r="E25" s="276"/>
      <c r="F25" s="805">
        <f>SUM(F7:F24)</f>
        <v>0</v>
      </c>
      <c r="G25" s="7">
        <v>259604</v>
      </c>
    </row>
    <row r="26" spans="1:7" ht="24.9" customHeight="1">
      <c r="A26" s="268"/>
      <c r="B26" s="6" t="s">
        <v>682</v>
      </c>
      <c r="C26" s="277"/>
      <c r="D26" s="278"/>
      <c r="E26" s="277"/>
      <c r="F26" s="805"/>
      <c r="G26" s="7">
        <v>1005411</v>
      </c>
    </row>
    <row r="27" spans="1:7" ht="24.9" customHeight="1">
      <c r="A27" s="268"/>
      <c r="B27" s="6" t="s">
        <v>684</v>
      </c>
      <c r="C27" s="277"/>
      <c r="D27" s="278"/>
      <c r="E27" s="277"/>
      <c r="F27" s="805"/>
      <c r="G27" s="139">
        <v>234646</v>
      </c>
    </row>
    <row r="28" spans="1:7" ht="24.9" customHeight="1">
      <c r="A28" s="268"/>
      <c r="B28" s="236" t="s">
        <v>683</v>
      </c>
      <c r="C28" s="140">
        <f>SUM(C23:C26)</f>
        <v>0</v>
      </c>
      <c r="D28" s="141">
        <f>SUM(D23:D26)</f>
        <v>0</v>
      </c>
      <c r="E28" s="140">
        <f>SUM(E23:E26)</f>
        <v>0</v>
      </c>
      <c r="F28" s="805"/>
      <c r="G28" s="30">
        <v>3937008</v>
      </c>
    </row>
    <row r="29" spans="1:7" ht="24.9" customHeight="1">
      <c r="A29" s="268"/>
      <c r="B29" s="236" t="s">
        <v>685</v>
      </c>
      <c r="C29" s="140"/>
      <c r="D29" s="141"/>
      <c r="E29" s="140"/>
      <c r="F29" s="805"/>
      <c r="G29" s="30">
        <v>354331</v>
      </c>
    </row>
    <row r="30" spans="1:7" ht="24.9" customHeight="1">
      <c r="A30" s="268"/>
      <c r="B30" s="236" t="s">
        <v>686</v>
      </c>
      <c r="C30" s="140"/>
      <c r="D30" s="141"/>
      <c r="E30" s="140"/>
      <c r="F30" s="805"/>
      <c r="G30" s="30">
        <v>280180</v>
      </c>
    </row>
    <row r="31" spans="1:7" ht="24.9" customHeight="1">
      <c r="A31" s="268" t="s">
        <v>687</v>
      </c>
      <c r="B31" s="236" t="s">
        <v>688</v>
      </c>
      <c r="C31" s="140"/>
      <c r="D31" s="141"/>
      <c r="E31" s="140"/>
      <c r="F31" s="813">
        <v>5481637</v>
      </c>
      <c r="G31" s="30">
        <v>4697557</v>
      </c>
    </row>
    <row r="32" spans="1:7" ht="24.9" customHeight="1">
      <c r="A32" s="268"/>
      <c r="B32" s="279" t="s">
        <v>689</v>
      </c>
      <c r="C32" s="140"/>
      <c r="D32" s="141"/>
      <c r="E32" s="140"/>
      <c r="F32" s="812">
        <f>SUM(F5:F31)</f>
        <v>15436755</v>
      </c>
      <c r="G32" s="31">
        <f>SUM(G5:G31)</f>
        <v>73143317</v>
      </c>
    </row>
    <row r="33" spans="1:7" ht="24.9" customHeight="1">
      <c r="A33" s="268" t="s">
        <v>690</v>
      </c>
      <c r="B33" s="248" t="s">
        <v>242</v>
      </c>
      <c r="C33" s="30"/>
      <c r="D33" s="31"/>
      <c r="E33" s="30"/>
      <c r="F33" s="813">
        <v>156144160</v>
      </c>
      <c r="G33" s="31"/>
    </row>
    <row r="34" spans="1:7" ht="24.9" customHeight="1">
      <c r="A34" s="268"/>
      <c r="B34" s="236" t="s">
        <v>691</v>
      </c>
      <c r="C34" s="30"/>
      <c r="D34" s="31"/>
      <c r="E34" s="30"/>
      <c r="F34" s="805"/>
      <c r="G34" s="30">
        <v>3162000</v>
      </c>
    </row>
    <row r="35" spans="1:7" ht="24.9" customHeight="1">
      <c r="A35" s="268"/>
      <c r="B35" s="236" t="s">
        <v>692</v>
      </c>
      <c r="C35" s="30"/>
      <c r="D35" s="31"/>
      <c r="E35" s="30"/>
      <c r="F35" s="805"/>
      <c r="G35" s="30">
        <v>10112960</v>
      </c>
    </row>
    <row r="36" spans="1:7" ht="24.9" customHeight="1">
      <c r="A36" s="268"/>
      <c r="B36" s="236" t="s">
        <v>693</v>
      </c>
      <c r="C36" s="30"/>
      <c r="D36" s="31"/>
      <c r="E36" s="30"/>
      <c r="F36" s="805"/>
      <c r="G36" s="30">
        <v>4504550</v>
      </c>
    </row>
    <row r="37" spans="1:7" ht="24.9" customHeight="1">
      <c r="A37" s="268"/>
      <c r="B37" s="236" t="s">
        <v>694</v>
      </c>
      <c r="C37" s="30"/>
      <c r="D37" s="31"/>
      <c r="E37" s="30"/>
      <c r="F37" s="805"/>
      <c r="G37" s="30">
        <v>1052710</v>
      </c>
    </row>
    <row r="38" spans="1:7" ht="24.9" hidden="1" customHeight="1">
      <c r="A38" s="268"/>
      <c r="B38" s="236"/>
      <c r="C38" s="30"/>
      <c r="D38" s="31"/>
      <c r="E38" s="30"/>
      <c r="F38" s="805"/>
      <c r="G38" s="31"/>
    </row>
    <row r="39" spans="1:7" ht="24.9" hidden="1" customHeight="1">
      <c r="A39" s="268"/>
      <c r="B39" s="6"/>
      <c r="C39" s="31"/>
      <c r="D39" s="30"/>
      <c r="E39" s="267"/>
      <c r="F39" s="805"/>
      <c r="G39" s="7"/>
    </row>
    <row r="40" spans="1:7" ht="24.9" hidden="1" customHeight="1">
      <c r="A40" s="268"/>
      <c r="B40" s="6"/>
      <c r="C40" s="31"/>
      <c r="D40" s="30"/>
      <c r="E40" s="267"/>
      <c r="F40" s="805"/>
      <c r="G40" s="7"/>
    </row>
    <row r="41" spans="1:7" ht="24.9" hidden="1" customHeight="1">
      <c r="A41" s="268"/>
      <c r="B41" s="6"/>
      <c r="C41" s="31"/>
      <c r="D41" s="30"/>
      <c r="E41" s="267"/>
      <c r="F41" s="805"/>
      <c r="G41" s="7"/>
    </row>
    <row r="42" spans="1:7" ht="24.9" hidden="1" customHeight="1">
      <c r="A42" s="268"/>
      <c r="B42" s="6"/>
      <c r="C42" s="31"/>
      <c r="D42" s="30"/>
      <c r="E42" s="267"/>
      <c r="F42" s="805"/>
      <c r="G42" s="7"/>
    </row>
    <row r="43" spans="1:7" ht="24.9" hidden="1" customHeight="1">
      <c r="A43" s="268"/>
      <c r="B43" s="6"/>
      <c r="C43" s="31"/>
      <c r="D43" s="30"/>
      <c r="E43" s="267"/>
      <c r="F43" s="805"/>
      <c r="G43" s="7"/>
    </row>
    <row r="44" spans="1:7" ht="24.9" customHeight="1">
      <c r="A44" s="268"/>
      <c r="B44" s="18" t="s">
        <v>695</v>
      </c>
      <c r="C44" s="280"/>
      <c r="D44" s="281"/>
      <c r="E44" s="280"/>
      <c r="F44" s="805"/>
      <c r="G44" s="7">
        <v>24749334</v>
      </c>
    </row>
    <row r="45" spans="1:7" ht="24.9" customHeight="1">
      <c r="A45" s="268"/>
      <c r="B45" s="25" t="s">
        <v>595</v>
      </c>
      <c r="C45" s="140">
        <f>SUM(C33:C44)</f>
        <v>0</v>
      </c>
      <c r="D45" s="141">
        <f>SUM(D33:D44)</f>
        <v>0</v>
      </c>
      <c r="E45" s="140">
        <f>SUM(E33:E44)</f>
        <v>0</v>
      </c>
      <c r="F45" s="805"/>
      <c r="G45" s="30">
        <v>23529940</v>
      </c>
    </row>
    <row r="46" spans="1:7" ht="24.9" customHeight="1">
      <c r="A46" s="268"/>
      <c r="B46" s="18" t="s">
        <v>696</v>
      </c>
      <c r="C46" s="30"/>
      <c r="D46" s="30"/>
      <c r="E46" s="267"/>
      <c r="F46" s="805"/>
      <c r="G46" s="7">
        <v>2932070</v>
      </c>
    </row>
    <row r="47" spans="1:7" ht="24.9" customHeight="1">
      <c r="A47" s="268"/>
      <c r="B47" s="18" t="s">
        <v>697</v>
      </c>
      <c r="C47" s="30"/>
      <c r="D47" s="30"/>
      <c r="E47" s="267"/>
      <c r="F47" s="805"/>
      <c r="G47" s="7">
        <v>4996450</v>
      </c>
    </row>
    <row r="48" spans="1:7" ht="24.9" customHeight="1">
      <c r="A48" s="268"/>
      <c r="B48" s="236" t="s">
        <v>698</v>
      </c>
      <c r="C48" s="141">
        <f>SUM(C46:C47)</f>
        <v>0</v>
      </c>
      <c r="D48" s="141">
        <f>SUM(D46:D47)</f>
        <v>0</v>
      </c>
      <c r="E48" s="141">
        <f>SUM(E46:E47)</f>
        <v>0</v>
      </c>
      <c r="F48" s="805"/>
      <c r="G48" s="30">
        <v>3462663</v>
      </c>
    </row>
    <row r="49" spans="1:7" ht="24.9" customHeight="1">
      <c r="A49" s="268"/>
      <c r="B49" s="25" t="s">
        <v>699</v>
      </c>
      <c r="C49" s="141"/>
      <c r="D49" s="141"/>
      <c r="E49" s="282"/>
      <c r="F49" s="805"/>
      <c r="G49" s="30">
        <v>161000</v>
      </c>
    </row>
    <row r="50" spans="1:7" ht="24.9" customHeight="1">
      <c r="A50" s="268"/>
      <c r="B50" s="25"/>
      <c r="C50" s="175">
        <f>SUM(C48,C45,C28,C22,C7,C49)</f>
        <v>0</v>
      </c>
      <c r="D50" s="175">
        <f>SUM(D48,D45,D28,D22,D7,D49)</f>
        <v>0</v>
      </c>
      <c r="E50" s="175">
        <f>SUM(E48,E45,E28,E22,E7,E49)</f>
        <v>0</v>
      </c>
      <c r="F50" s="805"/>
      <c r="G50" s="20"/>
    </row>
    <row r="51" spans="1:7" ht="24.9" customHeight="1">
      <c r="A51" s="268" t="s">
        <v>701</v>
      </c>
      <c r="B51" s="454" t="s">
        <v>700</v>
      </c>
      <c r="C51" s="283"/>
      <c r="D51" s="284"/>
      <c r="E51" s="267"/>
      <c r="F51" s="816">
        <v>39365167</v>
      </c>
      <c r="G51" s="139">
        <v>21195723</v>
      </c>
    </row>
    <row r="52" spans="1:7" ht="24.9" hidden="1" customHeight="1">
      <c r="A52" s="268"/>
      <c r="B52" s="285"/>
      <c r="C52" s="283"/>
      <c r="D52" s="284"/>
      <c r="E52" s="267"/>
      <c r="F52" s="806"/>
      <c r="G52" s="7"/>
    </row>
    <row r="53" spans="1:7" ht="24.9" hidden="1" customHeight="1">
      <c r="A53" s="268"/>
      <c r="B53" s="266"/>
      <c r="C53" s="283"/>
      <c r="D53" s="284"/>
      <c r="E53" s="267"/>
      <c r="F53" s="806"/>
      <c r="G53" s="7"/>
    </row>
    <row r="54" spans="1:7" ht="24.9" hidden="1" customHeight="1">
      <c r="A54" s="268"/>
      <c r="B54" s="272"/>
      <c r="C54" s="283"/>
      <c r="D54" s="284"/>
      <c r="E54" s="267"/>
      <c r="F54" s="806"/>
      <c r="G54" s="7"/>
    </row>
    <row r="55" spans="1:7" ht="24.9" hidden="1" customHeight="1">
      <c r="A55" s="268"/>
      <c r="B55" s="271"/>
      <c r="C55" s="283"/>
      <c r="D55" s="284"/>
      <c r="E55" s="267"/>
      <c r="F55" s="806"/>
      <c r="G55" s="7"/>
    </row>
    <row r="56" spans="1:7" ht="24.9" hidden="1" customHeight="1">
      <c r="A56" s="268"/>
      <c r="B56" s="266"/>
      <c r="C56" s="286"/>
      <c r="D56" s="287"/>
      <c r="E56" s="267"/>
      <c r="F56" s="806"/>
      <c r="G56" s="7"/>
    </row>
    <row r="57" spans="1:7" ht="24.9" hidden="1" customHeight="1">
      <c r="A57" s="268"/>
      <c r="B57" s="266"/>
      <c r="C57" s="286"/>
      <c r="D57" s="287"/>
      <c r="E57" s="267"/>
      <c r="F57" s="806"/>
      <c r="G57" s="7"/>
    </row>
    <row r="58" spans="1:7" ht="24.9" hidden="1" customHeight="1">
      <c r="A58" s="268"/>
      <c r="B58" s="266"/>
      <c r="C58" s="286"/>
      <c r="D58" s="287"/>
      <c r="E58" s="267"/>
      <c r="F58" s="806"/>
      <c r="G58" s="7"/>
    </row>
    <row r="59" spans="1:7" ht="24.9" hidden="1" customHeight="1">
      <c r="A59" s="268"/>
      <c r="B59" s="266"/>
      <c r="C59" s="286"/>
      <c r="D59" s="287"/>
      <c r="E59" s="267"/>
      <c r="F59" s="806"/>
      <c r="G59" s="7"/>
    </row>
    <row r="60" spans="1:7" ht="24.9" customHeight="1">
      <c r="A60" s="268"/>
      <c r="B60" s="819" t="s">
        <v>702</v>
      </c>
      <c r="C60" s="286"/>
      <c r="D60" s="287"/>
      <c r="E60" s="267"/>
      <c r="F60" s="814">
        <f>SUM(F33:F51)</f>
        <v>195509327</v>
      </c>
      <c r="G60" s="13">
        <f>SUM(G34:G51)</f>
        <v>99859400</v>
      </c>
    </row>
    <row r="61" spans="1:7" ht="21.75" customHeight="1">
      <c r="A61" s="268"/>
      <c r="B61" s="742"/>
      <c r="C61" s="286"/>
      <c r="D61" s="287"/>
      <c r="E61" s="267"/>
      <c r="F61" s="807"/>
      <c r="G61" s="7"/>
    </row>
    <row r="62" spans="1:7" ht="34.5" customHeight="1">
      <c r="A62" s="268"/>
      <c r="B62" s="818" t="s">
        <v>703</v>
      </c>
      <c r="C62" s="291"/>
      <c r="D62" s="292"/>
      <c r="E62" s="291"/>
      <c r="F62" s="815">
        <f>SUM(F32+F60)</f>
        <v>210946082</v>
      </c>
      <c r="G62" s="817">
        <f>SUM(G32+G60)</f>
        <v>173002717</v>
      </c>
    </row>
    <row r="63" spans="1:7" ht="34.5" customHeight="1">
      <c r="A63" s="268"/>
      <c r="B63" s="288"/>
      <c r="C63" s="289"/>
      <c r="D63" s="290"/>
      <c r="E63" s="289"/>
      <c r="F63" s="808"/>
      <c r="G63" s="286"/>
    </row>
    <row r="64" spans="1:7" ht="24.9" customHeight="1">
      <c r="A64" s="268"/>
      <c r="B64" s="279"/>
      <c r="C64" s="290"/>
      <c r="D64" s="290"/>
      <c r="E64" s="282"/>
      <c r="F64" s="809"/>
      <c r="G64" s="31"/>
    </row>
    <row r="65" spans="1:8" ht="24.9" customHeight="1">
      <c r="A65" s="268"/>
      <c r="B65" s="279"/>
      <c r="C65" s="290"/>
      <c r="D65" s="290"/>
      <c r="E65" s="282"/>
      <c r="F65" s="809"/>
      <c r="G65" s="31"/>
    </row>
    <row r="66" spans="1:8" ht="24.9" customHeight="1">
      <c r="A66" s="268"/>
      <c r="B66" s="279"/>
      <c r="C66" s="175" t="e">
        <f>SUM(#REF!,C64)</f>
        <v>#REF!</v>
      </c>
      <c r="D66" s="175" t="e">
        <f>SUM(#REF!,D64)</f>
        <v>#REF!</v>
      </c>
      <c r="E66" s="175" t="e">
        <f>SUM(#REF!,E64)</f>
        <v>#REF!</v>
      </c>
      <c r="F66" s="810"/>
      <c r="G66" s="20"/>
    </row>
    <row r="67" spans="1:8" ht="24.9" customHeight="1">
      <c r="A67" s="268"/>
      <c r="B67" s="279"/>
      <c r="C67" s="140"/>
      <c r="D67" s="141"/>
      <c r="E67" s="293"/>
      <c r="F67" s="811"/>
      <c r="G67" s="31"/>
      <c r="H67" s="294"/>
    </row>
    <row r="68" spans="1:8" ht="24.9" customHeight="1">
      <c r="A68" s="268"/>
      <c r="B68" s="279"/>
      <c r="C68" s="140"/>
      <c r="D68" s="141"/>
      <c r="E68" s="293"/>
      <c r="F68" s="811"/>
      <c r="G68" s="31"/>
      <c r="H68" s="294"/>
    </row>
    <row r="69" spans="1:8" ht="24.9" customHeight="1">
      <c r="A69" s="268"/>
      <c r="B69" s="273"/>
      <c r="C69" s="31"/>
      <c r="D69" s="30"/>
      <c r="E69" s="267"/>
      <c r="F69" s="811"/>
      <c r="G69" s="19"/>
      <c r="H69" s="294"/>
    </row>
    <row r="70" spans="1:8" ht="24.9" customHeight="1">
      <c r="A70" s="268"/>
      <c r="B70" s="273"/>
      <c r="C70" s="31"/>
      <c r="D70" s="30"/>
      <c r="E70" s="267"/>
      <c r="F70" s="811"/>
      <c r="G70" s="19"/>
      <c r="H70" s="294"/>
    </row>
    <row r="71" spans="1:8" ht="24.9" customHeight="1">
      <c r="G71" s="295"/>
    </row>
    <row r="72" spans="1:8" ht="24.9" customHeight="1">
      <c r="G72" s="296"/>
    </row>
    <row r="73" spans="1:8">
      <c r="G73" s="212"/>
    </row>
    <row r="74" spans="1:8">
      <c r="G74" s="212"/>
    </row>
    <row r="75" spans="1:8">
      <c r="G75" s="212"/>
    </row>
    <row r="76" spans="1:8">
      <c r="G76" s="212"/>
    </row>
  </sheetData>
  <sheetProtection selectLockedCells="1" selectUnlockedCells="1"/>
  <mergeCells count="6">
    <mergeCell ref="A1:A4"/>
    <mergeCell ref="B1:B4"/>
    <mergeCell ref="C1:E2"/>
    <mergeCell ref="F1:F4"/>
    <mergeCell ref="C3:D3"/>
    <mergeCell ref="E3:E4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&amp;L&amp;"Times New Roman,Normál"&amp;14Hegyeshalom Nagyközségi Önkormányzat &amp;C&amp;"Times New Roman,Normál"&amp;14Felhalmozási Kiadások
2018.
 terv&amp;R&amp;"Arial CE,Normál"6.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5"/>
  <sheetViews>
    <sheetView view="pageBreakPreview" zoomScale="60" zoomScaleNormal="100" workbookViewId="0">
      <selection activeCell="I23" sqref="I23"/>
    </sheetView>
  </sheetViews>
  <sheetFormatPr defaultColWidth="8.5546875" defaultRowHeight="17.399999999999999"/>
  <cols>
    <col min="1" max="1" width="7.44140625" style="297" customWidth="1"/>
    <col min="2" max="2" width="60" style="297" customWidth="1"/>
    <col min="3" max="5" width="0" style="297" hidden="1" customWidth="1"/>
    <col min="6" max="6" width="29.109375" style="297" customWidth="1"/>
    <col min="7" max="7" width="21.6640625" style="297" customWidth="1"/>
    <col min="8" max="8" width="23.44140625" style="297" customWidth="1"/>
    <col min="9" max="9" width="21.6640625" style="297" customWidth="1"/>
    <col min="10" max="10" width="22" style="297" customWidth="1"/>
  </cols>
  <sheetData>
    <row r="1" spans="1:10">
      <c r="A1" s="910" t="s">
        <v>127</v>
      </c>
      <c r="B1" s="298"/>
      <c r="C1" s="911" t="s">
        <v>1</v>
      </c>
      <c r="D1" s="911"/>
      <c r="E1" s="911"/>
      <c r="F1" s="299"/>
      <c r="G1" s="299"/>
      <c r="H1" s="299"/>
      <c r="I1" s="299"/>
      <c r="J1" s="299"/>
    </row>
    <row r="2" spans="1:10">
      <c r="A2" s="910"/>
      <c r="B2" s="300" t="s">
        <v>243</v>
      </c>
      <c r="C2" s="911"/>
      <c r="D2" s="911"/>
      <c r="E2" s="911"/>
      <c r="F2" s="301" t="s">
        <v>592</v>
      </c>
      <c r="G2" s="301" t="s">
        <v>625</v>
      </c>
      <c r="H2" s="301" t="s">
        <v>626</v>
      </c>
      <c r="I2" s="301" t="s">
        <v>645</v>
      </c>
      <c r="J2" s="301" t="s">
        <v>660</v>
      </c>
    </row>
    <row r="3" spans="1:10">
      <c r="A3" s="910"/>
      <c r="B3" s="302"/>
      <c r="C3" s="303" t="s">
        <v>4</v>
      </c>
      <c r="D3" s="303" t="s">
        <v>5</v>
      </c>
      <c r="E3" s="304" t="s">
        <v>6</v>
      </c>
      <c r="F3" s="303" t="s">
        <v>107</v>
      </c>
      <c r="G3" s="303"/>
      <c r="H3" s="303"/>
      <c r="I3" s="303"/>
      <c r="J3" s="303"/>
    </row>
    <row r="4" spans="1:10">
      <c r="A4" s="305"/>
      <c r="B4" s="306"/>
      <c r="C4" s="303"/>
      <c r="D4" s="303"/>
      <c r="E4" s="307"/>
      <c r="F4" s="303"/>
      <c r="G4" s="303"/>
      <c r="H4" s="303"/>
      <c r="I4" s="303"/>
      <c r="J4" s="303"/>
    </row>
    <row r="5" spans="1:10" ht="18">
      <c r="A5" s="308"/>
      <c r="B5" s="308"/>
      <c r="C5" s="309"/>
      <c r="D5" s="310"/>
      <c r="E5" s="311"/>
      <c r="F5" s="312"/>
      <c r="G5" s="312"/>
      <c r="H5" s="312"/>
      <c r="I5" s="312"/>
      <c r="J5" s="312"/>
    </row>
    <row r="6" spans="1:10" ht="18">
      <c r="A6" s="308"/>
      <c r="B6" s="308"/>
      <c r="C6" s="309"/>
      <c r="D6" s="310"/>
      <c r="E6" s="311"/>
      <c r="F6" s="312"/>
      <c r="G6" s="312"/>
      <c r="H6" s="312"/>
      <c r="I6" s="312"/>
      <c r="J6" s="312"/>
    </row>
    <row r="7" spans="1:10" ht="18">
      <c r="A7" s="308"/>
      <c r="B7" s="308" t="s">
        <v>663</v>
      </c>
      <c r="C7" s="309"/>
      <c r="D7" s="310"/>
      <c r="E7" s="311"/>
      <c r="F7" s="313"/>
      <c r="G7" s="313"/>
      <c r="H7" s="313"/>
      <c r="I7" s="313">
        <v>4630870</v>
      </c>
      <c r="J7" s="313">
        <v>4630870</v>
      </c>
    </row>
    <row r="8" spans="1:10" ht="18">
      <c r="A8" s="308"/>
      <c r="B8" s="308"/>
      <c r="C8" s="309"/>
      <c r="D8" s="310"/>
      <c r="E8" s="311"/>
      <c r="F8" s="312"/>
      <c r="G8" s="312"/>
      <c r="H8" s="312"/>
      <c r="I8" s="312"/>
      <c r="J8" s="312"/>
    </row>
    <row r="9" spans="1:10" ht="18">
      <c r="A9" s="308"/>
      <c r="B9" s="315" t="s">
        <v>244</v>
      </c>
      <c r="C9" s="309"/>
      <c r="D9" s="310"/>
      <c r="E9" s="311"/>
      <c r="F9" s="313">
        <v>6200000</v>
      </c>
      <c r="G9" s="313"/>
      <c r="H9" s="313"/>
      <c r="I9" s="313">
        <v>7417375</v>
      </c>
      <c r="J9" s="313">
        <v>7417375</v>
      </c>
    </row>
    <row r="10" spans="1:10" ht="18">
      <c r="A10" s="308"/>
      <c r="B10" s="315"/>
      <c r="C10" s="309"/>
      <c r="D10" s="310"/>
      <c r="E10" s="311"/>
      <c r="F10" s="312"/>
      <c r="G10" s="312"/>
      <c r="H10" s="312"/>
      <c r="I10" s="312"/>
      <c r="J10" s="312"/>
    </row>
    <row r="11" spans="1:10" ht="18">
      <c r="A11" s="316" t="s">
        <v>27</v>
      </c>
      <c r="B11" s="317" t="s">
        <v>245</v>
      </c>
      <c r="C11" s="309"/>
      <c r="D11" s="310"/>
      <c r="E11" s="311"/>
      <c r="F11" s="312">
        <f>SUM(F7:F10)</f>
        <v>6200000</v>
      </c>
      <c r="G11" s="312">
        <v>6200000</v>
      </c>
      <c r="H11" s="312">
        <v>6049525</v>
      </c>
      <c r="I11" s="312">
        <f>SUM(I5:I9)</f>
        <v>12048245</v>
      </c>
      <c r="J11" s="312">
        <f>SUM(J5:J10)</f>
        <v>12048245</v>
      </c>
    </row>
    <row r="12" spans="1:10" ht="18">
      <c r="A12" s="316"/>
      <c r="B12" s="315"/>
      <c r="C12" s="309"/>
      <c r="D12" s="310"/>
      <c r="E12" s="311"/>
      <c r="F12" s="312"/>
      <c r="G12" s="312"/>
      <c r="H12" s="312"/>
      <c r="I12" s="312"/>
      <c r="J12" s="312"/>
    </row>
    <row r="13" spans="1:10" ht="18">
      <c r="A13" s="316"/>
      <c r="B13" s="315"/>
      <c r="C13" s="309"/>
      <c r="D13" s="310"/>
      <c r="E13" s="311"/>
      <c r="F13" s="312"/>
      <c r="G13" s="312"/>
      <c r="H13" s="312"/>
      <c r="I13" s="312"/>
      <c r="J13" s="312"/>
    </row>
    <row r="14" spans="1:10" ht="18">
      <c r="A14" s="316"/>
      <c r="B14" s="315" t="s">
        <v>246</v>
      </c>
      <c r="C14" s="309"/>
      <c r="D14" s="310"/>
      <c r="E14" s="311"/>
      <c r="F14" s="313">
        <v>1080000</v>
      </c>
      <c r="G14" s="313"/>
      <c r="H14" s="313"/>
      <c r="I14" s="313">
        <v>1016752</v>
      </c>
      <c r="J14" s="313">
        <v>1016752</v>
      </c>
    </row>
    <row r="15" spans="1:10" ht="18">
      <c r="A15" s="316"/>
      <c r="B15" s="315"/>
      <c r="C15" s="309"/>
      <c r="D15" s="310"/>
      <c r="E15" s="311"/>
      <c r="F15" s="313"/>
      <c r="G15" s="313"/>
      <c r="H15" s="313"/>
      <c r="I15" s="313"/>
      <c r="J15" s="313"/>
    </row>
    <row r="16" spans="1:10" ht="18">
      <c r="A16" s="316"/>
      <c r="B16" s="315" t="s">
        <v>585</v>
      </c>
      <c r="C16" s="309"/>
      <c r="D16" s="310"/>
      <c r="E16" s="311"/>
      <c r="F16" s="313">
        <v>1000000</v>
      </c>
      <c r="G16" s="313"/>
      <c r="H16" s="313"/>
      <c r="I16" s="313">
        <v>150000</v>
      </c>
      <c r="J16" s="313">
        <v>150000</v>
      </c>
    </row>
    <row r="17" spans="1:10" ht="18">
      <c r="A17" s="317"/>
      <c r="B17" s="317"/>
      <c r="C17" s="314">
        <f>SUM(C5:C14)</f>
        <v>0</v>
      </c>
      <c r="D17" s="319">
        <f>SUM(D5:D14)</f>
        <v>0</v>
      </c>
      <c r="E17" s="314">
        <f>SUM(E5:E14)</f>
        <v>0</v>
      </c>
      <c r="F17" s="8"/>
      <c r="G17" s="8"/>
      <c r="H17" s="8"/>
      <c r="I17" s="8"/>
      <c r="J17" s="8"/>
    </row>
    <row r="18" spans="1:10" ht="18">
      <c r="A18" s="308"/>
      <c r="B18" s="308" t="s">
        <v>247</v>
      </c>
      <c r="C18" s="320"/>
      <c r="D18" s="320"/>
      <c r="E18" s="311"/>
      <c r="F18" s="313">
        <v>10000000</v>
      </c>
      <c r="G18" s="313"/>
      <c r="H18" s="313"/>
      <c r="I18" s="313">
        <v>15186619</v>
      </c>
      <c r="J18" s="313">
        <v>15186619</v>
      </c>
    </row>
    <row r="19" spans="1:10" ht="18">
      <c r="A19" s="308"/>
      <c r="B19" s="308"/>
      <c r="C19" s="320"/>
      <c r="D19" s="320"/>
      <c r="E19" s="311"/>
      <c r="F19" s="313"/>
      <c r="G19" s="313"/>
      <c r="H19" s="313"/>
      <c r="I19" s="313"/>
      <c r="J19" s="313"/>
    </row>
    <row r="20" spans="1:10" ht="18">
      <c r="A20" s="308"/>
      <c r="B20" s="308" t="s">
        <v>584</v>
      </c>
      <c r="C20" s="320"/>
      <c r="D20" s="320"/>
      <c r="E20" s="311"/>
      <c r="F20" s="313">
        <v>5000000</v>
      </c>
      <c r="G20" s="313"/>
      <c r="H20" s="313"/>
      <c r="I20" s="313"/>
      <c r="J20" s="313"/>
    </row>
    <row r="21" spans="1:10" ht="18">
      <c r="A21" s="308"/>
      <c r="B21" s="308"/>
      <c r="C21" s="320"/>
      <c r="D21" s="320"/>
      <c r="E21" s="311"/>
      <c r="F21" s="313"/>
      <c r="G21" s="313"/>
      <c r="H21" s="313"/>
      <c r="I21" s="313"/>
      <c r="J21" s="313"/>
    </row>
    <row r="22" spans="1:10" ht="18">
      <c r="A22" s="308"/>
      <c r="B22" s="308" t="s">
        <v>662</v>
      </c>
      <c r="C22" s="320"/>
      <c r="D22" s="320"/>
      <c r="E22" s="311"/>
      <c r="F22" s="313">
        <v>5833000</v>
      </c>
      <c r="G22" s="313"/>
      <c r="H22" s="313"/>
      <c r="I22" s="313">
        <v>5903684</v>
      </c>
      <c r="J22" s="313">
        <v>540500</v>
      </c>
    </row>
    <row r="23" spans="1:10" ht="18">
      <c r="A23" s="308"/>
      <c r="B23" s="308"/>
      <c r="C23" s="311"/>
      <c r="D23" s="320"/>
      <c r="E23" s="311"/>
      <c r="F23" s="313"/>
      <c r="G23" s="313"/>
      <c r="H23" s="313"/>
      <c r="I23" s="313"/>
      <c r="J23" s="313"/>
    </row>
    <row r="24" spans="1:10" ht="18">
      <c r="A24" s="315" t="s">
        <v>35</v>
      </c>
      <c r="B24" s="317" t="s">
        <v>248</v>
      </c>
      <c r="C24" s="314">
        <f>SUM(C18:C23)</f>
        <v>0</v>
      </c>
      <c r="D24" s="319">
        <f>SUM(D18:D23)</f>
        <v>0</v>
      </c>
      <c r="E24" s="314">
        <f>SUM(E18:E23)</f>
        <v>0</v>
      </c>
      <c r="F24" s="8">
        <f>SUM(F14:F23)</f>
        <v>22913000</v>
      </c>
      <c r="G24" s="8">
        <v>27954000</v>
      </c>
      <c r="H24" s="8">
        <v>11124795</v>
      </c>
      <c r="I24" s="8">
        <f>I14+I16+I18+I20+I22</f>
        <v>22257055</v>
      </c>
      <c r="J24" s="8">
        <f>SUM(J12:J23)</f>
        <v>16893871</v>
      </c>
    </row>
    <row r="25" spans="1:10" ht="18" hidden="1">
      <c r="A25" s="308"/>
      <c r="B25" s="308"/>
      <c r="C25" s="311"/>
      <c r="D25" s="320"/>
      <c r="E25" s="311"/>
      <c r="F25" s="312"/>
      <c r="G25" s="312"/>
      <c r="H25" s="312"/>
      <c r="I25" s="312"/>
      <c r="J25" s="312"/>
    </row>
    <row r="26" spans="1:10" ht="18" hidden="1">
      <c r="A26" s="315"/>
      <c r="B26" s="315"/>
      <c r="C26" s="311"/>
      <c r="D26" s="320"/>
      <c r="E26" s="311"/>
      <c r="F26" s="312"/>
      <c r="G26" s="312"/>
      <c r="H26" s="312"/>
      <c r="I26" s="312"/>
      <c r="J26" s="312"/>
    </row>
    <row r="27" spans="1:10" ht="18" hidden="1">
      <c r="A27" s="308"/>
      <c r="B27" s="308"/>
      <c r="C27" s="311"/>
      <c r="D27" s="320"/>
      <c r="E27" s="311"/>
      <c r="F27" s="312"/>
      <c r="G27" s="312"/>
      <c r="H27" s="312"/>
      <c r="I27" s="312"/>
      <c r="J27" s="312"/>
    </row>
    <row r="28" spans="1:10" ht="18" hidden="1">
      <c r="A28" s="308"/>
      <c r="B28" s="308"/>
      <c r="C28" s="311"/>
      <c r="D28" s="320"/>
      <c r="E28" s="311"/>
      <c r="F28" s="312"/>
      <c r="G28" s="312"/>
      <c r="H28" s="312"/>
      <c r="I28" s="312"/>
      <c r="J28" s="312"/>
    </row>
    <row r="29" spans="1:10" ht="18" hidden="1">
      <c r="A29" s="308"/>
      <c r="B29" s="308"/>
      <c r="C29" s="311"/>
      <c r="D29" s="320"/>
      <c r="E29" s="311"/>
      <c r="F29" s="312"/>
      <c r="G29" s="312"/>
      <c r="H29" s="312"/>
      <c r="I29" s="312"/>
      <c r="J29" s="312"/>
    </row>
    <row r="30" spans="1:10" ht="18" hidden="1">
      <c r="A30" s="308"/>
      <c r="B30" s="308"/>
      <c r="C30" s="311"/>
      <c r="D30" s="320"/>
      <c r="E30" s="311"/>
      <c r="F30" s="312"/>
      <c r="G30" s="312"/>
      <c r="H30" s="312"/>
      <c r="I30" s="312"/>
      <c r="J30" s="312"/>
    </row>
    <row r="31" spans="1:10" ht="18" hidden="1">
      <c r="A31" s="308"/>
      <c r="B31" s="308"/>
      <c r="C31" s="311"/>
      <c r="D31" s="320"/>
      <c r="E31" s="311"/>
      <c r="F31" s="312"/>
      <c r="G31" s="312"/>
      <c r="H31" s="312"/>
      <c r="I31" s="312"/>
      <c r="J31" s="312"/>
    </row>
    <row r="32" spans="1:10" ht="18" hidden="1">
      <c r="A32" s="308"/>
      <c r="B32" s="308"/>
      <c r="C32" s="311"/>
      <c r="D32" s="320"/>
      <c r="E32" s="311"/>
      <c r="F32" s="312"/>
      <c r="G32" s="312"/>
      <c r="H32" s="312"/>
      <c r="I32" s="312"/>
      <c r="J32" s="312"/>
    </row>
    <row r="33" spans="1:10" ht="18" hidden="1">
      <c r="A33" s="308"/>
      <c r="B33" s="308"/>
      <c r="C33" s="311"/>
      <c r="D33" s="320"/>
      <c r="E33" s="311"/>
      <c r="F33" s="312"/>
      <c r="G33" s="312"/>
      <c r="H33" s="312"/>
      <c r="I33" s="312"/>
      <c r="J33" s="312"/>
    </row>
    <row r="34" spans="1:10" ht="18" hidden="1">
      <c r="A34" s="308"/>
      <c r="B34" s="308"/>
      <c r="C34" s="311"/>
      <c r="D34" s="320"/>
      <c r="E34" s="311"/>
      <c r="F34" s="312"/>
      <c r="G34" s="312"/>
      <c r="H34" s="312"/>
      <c r="I34" s="312"/>
      <c r="J34" s="312"/>
    </row>
    <row r="35" spans="1:10" ht="18" hidden="1">
      <c r="A35" s="308"/>
      <c r="B35" s="308"/>
      <c r="C35" s="311"/>
      <c r="D35" s="320"/>
      <c r="E35" s="311"/>
      <c r="F35" s="312"/>
      <c r="G35" s="312"/>
      <c r="H35" s="312"/>
      <c r="I35" s="312"/>
      <c r="J35" s="312"/>
    </row>
    <row r="36" spans="1:10" ht="18" hidden="1">
      <c r="A36" s="308"/>
      <c r="B36" s="321"/>
      <c r="C36" s="311"/>
      <c r="D36" s="320"/>
      <c r="E36" s="311"/>
      <c r="F36" s="312"/>
      <c r="G36" s="312"/>
      <c r="H36" s="312"/>
      <c r="I36" s="312"/>
      <c r="J36" s="312"/>
    </row>
    <row r="37" spans="1:10" ht="18" hidden="1">
      <c r="A37" s="308"/>
      <c r="B37" s="321"/>
      <c r="C37" s="311"/>
      <c r="D37" s="320"/>
      <c r="E37" s="311"/>
      <c r="F37" s="312"/>
      <c r="G37" s="312"/>
      <c r="H37" s="312"/>
      <c r="I37" s="312"/>
      <c r="J37" s="312"/>
    </row>
    <row r="38" spans="1:10" ht="18" hidden="1">
      <c r="A38" s="308"/>
      <c r="B38" s="308"/>
      <c r="C38" s="311"/>
      <c r="D38" s="320"/>
      <c r="E38" s="311"/>
      <c r="F38" s="312"/>
      <c r="G38" s="312"/>
      <c r="H38" s="312"/>
      <c r="I38" s="312"/>
      <c r="J38" s="312"/>
    </row>
    <row r="39" spans="1:10" ht="18" hidden="1">
      <c r="A39" s="308"/>
      <c r="B39" s="308"/>
      <c r="C39" s="311"/>
      <c r="D39" s="320"/>
      <c r="E39" s="311"/>
      <c r="F39" s="312"/>
      <c r="G39" s="312"/>
      <c r="H39" s="312"/>
      <c r="I39" s="312"/>
      <c r="J39" s="312"/>
    </row>
    <row r="40" spans="1:10" ht="18">
      <c r="A40" s="308"/>
      <c r="B40" s="308"/>
      <c r="C40" s="311"/>
      <c r="D40" s="320"/>
      <c r="E40" s="311"/>
      <c r="F40" s="312"/>
      <c r="G40" s="312"/>
      <c r="H40" s="312"/>
      <c r="I40" s="312"/>
      <c r="J40" s="312"/>
    </row>
    <row r="41" spans="1:10" ht="18">
      <c r="A41" s="308"/>
      <c r="B41" s="308"/>
      <c r="C41" s="311"/>
      <c r="D41" s="320"/>
      <c r="E41" s="311"/>
      <c r="F41" s="312"/>
      <c r="G41" s="312"/>
      <c r="H41" s="312"/>
      <c r="I41" s="312"/>
      <c r="J41" s="312"/>
    </row>
    <row r="42" spans="1:10" ht="18">
      <c r="A42" s="308"/>
      <c r="B42" s="308"/>
      <c r="C42" s="311"/>
      <c r="D42" s="320"/>
      <c r="E42" s="311"/>
      <c r="F42" s="312"/>
      <c r="G42" s="312"/>
      <c r="H42" s="312"/>
      <c r="I42" s="312"/>
      <c r="J42" s="312"/>
    </row>
    <row r="43" spans="1:10" ht="18">
      <c r="A43" s="308" t="s">
        <v>35</v>
      </c>
      <c r="B43" s="322" t="s">
        <v>249</v>
      </c>
      <c r="C43" s="311"/>
      <c r="D43" s="320"/>
      <c r="E43" s="311"/>
      <c r="F43" s="312">
        <v>0</v>
      </c>
      <c r="G43" s="312"/>
      <c r="H43" s="312"/>
      <c r="I43" s="312"/>
      <c r="J43" s="312"/>
    </row>
    <row r="44" spans="1:10" ht="18">
      <c r="A44" s="308"/>
      <c r="B44" s="323"/>
      <c r="C44" s="311"/>
      <c r="D44" s="320"/>
      <c r="E44" s="311"/>
      <c r="F44" s="312"/>
      <c r="G44" s="312"/>
      <c r="H44" s="312"/>
      <c r="I44" s="312"/>
      <c r="J44" s="312"/>
    </row>
    <row r="45" spans="1:10" ht="18">
      <c r="A45" s="308"/>
      <c r="B45" s="308"/>
      <c r="C45" s="311"/>
      <c r="D45" s="320"/>
      <c r="E45" s="311"/>
      <c r="F45" s="312"/>
      <c r="G45" s="312"/>
      <c r="H45" s="312"/>
      <c r="I45" s="312"/>
      <c r="J45" s="312"/>
    </row>
    <row r="46" spans="1:10" ht="18">
      <c r="A46" s="308"/>
      <c r="B46" s="308"/>
      <c r="C46" s="311"/>
      <c r="D46" s="320"/>
      <c r="E46" s="311"/>
      <c r="F46" s="312"/>
      <c r="G46" s="312"/>
      <c r="H46" s="312"/>
      <c r="I46" s="312"/>
      <c r="J46" s="312"/>
    </row>
    <row r="47" spans="1:10" ht="18">
      <c r="A47" s="308"/>
      <c r="B47" s="308"/>
      <c r="C47" s="311"/>
      <c r="D47" s="320"/>
      <c r="E47" s="311"/>
      <c r="F47" s="312"/>
      <c r="G47" s="312"/>
      <c r="H47" s="312"/>
      <c r="I47" s="312"/>
      <c r="J47" s="312"/>
    </row>
    <row r="48" spans="1:10" ht="18">
      <c r="A48" s="308"/>
      <c r="B48" s="308"/>
      <c r="C48" s="311"/>
      <c r="D48" s="320"/>
      <c r="E48" s="311"/>
      <c r="F48" s="312"/>
      <c r="G48" s="312"/>
      <c r="H48" s="312"/>
      <c r="I48" s="312"/>
      <c r="J48" s="312"/>
    </row>
    <row r="49" spans="1:10" ht="18">
      <c r="A49" s="317"/>
      <c r="B49" s="317"/>
      <c r="C49" s="314">
        <f>SUM(C25:C48)</f>
        <v>0</v>
      </c>
      <c r="D49" s="319">
        <f>SUM(D25:D48)</f>
        <v>0</v>
      </c>
      <c r="E49" s="314">
        <f>SUM(E25:E48)</f>
        <v>0</v>
      </c>
      <c r="F49" s="21"/>
      <c r="G49" s="21"/>
      <c r="H49" s="21"/>
      <c r="I49" s="21"/>
      <c r="J49" s="21"/>
    </row>
    <row r="50" spans="1:10" ht="18">
      <c r="A50" s="308"/>
      <c r="B50" s="308"/>
      <c r="C50" s="320"/>
      <c r="D50" s="320"/>
      <c r="E50" s="320"/>
      <c r="F50" s="312"/>
      <c r="G50" s="312"/>
      <c r="H50" s="312"/>
      <c r="I50" s="312"/>
      <c r="J50" s="312"/>
    </row>
    <row r="51" spans="1:10" ht="18">
      <c r="A51" s="308"/>
      <c r="B51" s="308"/>
      <c r="C51" s="320"/>
      <c r="D51" s="320"/>
      <c r="E51" s="320"/>
      <c r="F51" s="312"/>
      <c r="G51" s="312"/>
      <c r="H51" s="312"/>
      <c r="I51" s="312"/>
      <c r="J51" s="312"/>
    </row>
    <row r="52" spans="1:10" ht="18">
      <c r="A52" s="308"/>
      <c r="B52" s="308"/>
      <c r="C52" s="320"/>
      <c r="D52" s="320"/>
      <c r="E52" s="320"/>
      <c r="F52" s="312"/>
      <c r="G52" s="312"/>
      <c r="H52" s="312"/>
      <c r="I52" s="312"/>
      <c r="J52" s="312"/>
    </row>
    <row r="53" spans="1:10">
      <c r="A53" s="317"/>
      <c r="B53" s="317"/>
      <c r="C53" s="319">
        <f>SUM(C50:C52)</f>
        <v>0</v>
      </c>
      <c r="D53" s="319">
        <f>SUM(D50:D52)</f>
        <v>0</v>
      </c>
      <c r="E53" s="319">
        <f>SUM(E50:E52)</f>
        <v>0</v>
      </c>
      <c r="F53" s="8"/>
      <c r="G53" s="8"/>
      <c r="H53" s="8"/>
      <c r="I53" s="8"/>
      <c r="J53" s="8"/>
    </row>
    <row r="54" spans="1:10" ht="18">
      <c r="A54" s="308"/>
      <c r="B54" s="308"/>
      <c r="C54" s="315"/>
      <c r="D54" s="315"/>
      <c r="E54" s="315"/>
      <c r="F54" s="324"/>
      <c r="G54" s="324"/>
      <c r="H54" s="324"/>
      <c r="I54" s="324"/>
      <c r="J54" s="324"/>
    </row>
    <row r="55" spans="1:10">
      <c r="A55" s="325"/>
      <c r="B55" s="325" t="s">
        <v>250</v>
      </c>
      <c r="C55" s="185">
        <f>SUM(C53,C49,C24,C17,C4)</f>
        <v>0</v>
      </c>
      <c r="D55" s="185">
        <f>SUM(D53,D49,D24,D17,D4)</f>
        <v>0</v>
      </c>
      <c r="E55" s="185">
        <f>SUM(E53,E49,E24,E17,E4)</f>
        <v>0</v>
      </c>
      <c r="F55" s="185">
        <f>F11+F24+F43</f>
        <v>29113000</v>
      </c>
      <c r="G55" s="185">
        <f>G11+G24</f>
        <v>34154000</v>
      </c>
      <c r="H55" s="185">
        <f>H11+H24</f>
        <v>17174320</v>
      </c>
      <c r="I55" s="185">
        <f>I11+I24</f>
        <v>34305300</v>
      </c>
      <c r="J55" s="185">
        <f>J11+J24</f>
        <v>28942116</v>
      </c>
    </row>
  </sheetData>
  <sheetProtection selectLockedCells="1" selectUnlockedCells="1"/>
  <mergeCells count="2">
    <mergeCell ref="A1:A3"/>
    <mergeCell ref="C1:E2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 r:id="rId1"/>
  <headerFooter alignWithMargins="0">
    <oddHeader>&amp;L&amp;"Times New Roman,Normál"&amp;14Hegyeshalom Nagyközségi
Önkormányzat&amp;C&amp;"Times New Roman,Normál"&amp;14Pénzeszköz átadás
2018.évi terv&amp;R&amp;"Times New Roman,Normál"&amp;12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3:J38"/>
  <sheetViews>
    <sheetView view="pageBreakPreview" zoomScale="60" zoomScaleNormal="100" workbookViewId="0">
      <selection activeCell="I31" sqref="I31"/>
    </sheetView>
  </sheetViews>
  <sheetFormatPr defaultColWidth="8.5546875" defaultRowHeight="13.2"/>
  <cols>
    <col min="1" max="1" width="6.88671875" customWidth="1"/>
    <col min="2" max="2" width="54" customWidth="1"/>
    <col min="3" max="5" width="0" hidden="1" customWidth="1"/>
    <col min="6" max="10" width="15.6640625" customWidth="1"/>
  </cols>
  <sheetData>
    <row r="3" spans="1:10" ht="36" customHeight="1">
      <c r="A3" s="915" t="s">
        <v>127</v>
      </c>
      <c r="B3" s="326"/>
      <c r="C3" s="890" t="s">
        <v>1</v>
      </c>
      <c r="D3" s="890"/>
      <c r="E3" s="890"/>
      <c r="F3" s="751" t="s">
        <v>596</v>
      </c>
      <c r="G3" s="749" t="s">
        <v>627</v>
      </c>
      <c r="H3" s="749" t="s">
        <v>627</v>
      </c>
      <c r="I3" s="767" t="s">
        <v>642</v>
      </c>
      <c r="J3" s="767" t="s">
        <v>592</v>
      </c>
    </row>
    <row r="4" spans="1:10" ht="15" customHeight="1">
      <c r="A4" s="915"/>
      <c r="B4" s="327"/>
      <c r="C4" s="889" t="s">
        <v>101</v>
      </c>
      <c r="D4" s="889"/>
      <c r="E4" s="889" t="s">
        <v>6</v>
      </c>
      <c r="F4" s="890" t="s">
        <v>129</v>
      </c>
      <c r="G4" s="912" t="s">
        <v>620</v>
      </c>
      <c r="H4" s="912" t="s">
        <v>628</v>
      </c>
      <c r="I4" s="912" t="s">
        <v>620</v>
      </c>
      <c r="J4" s="912" t="s">
        <v>628</v>
      </c>
    </row>
    <row r="5" spans="1:10" ht="18" customHeight="1">
      <c r="A5" s="915"/>
      <c r="B5" s="328" t="s">
        <v>251</v>
      </c>
      <c r="C5" s="889"/>
      <c r="D5" s="889"/>
      <c r="E5" s="889"/>
      <c r="F5" s="890"/>
      <c r="G5" s="913"/>
      <c r="H5" s="913"/>
      <c r="I5" s="913"/>
      <c r="J5" s="913"/>
    </row>
    <row r="6" spans="1:10" ht="18" customHeight="1">
      <c r="A6" s="915"/>
      <c r="B6" s="330"/>
      <c r="C6" s="331" t="s">
        <v>252</v>
      </c>
      <c r="D6" s="331" t="s">
        <v>253</v>
      </c>
      <c r="E6" s="889"/>
      <c r="F6" s="890"/>
      <c r="G6" s="914"/>
      <c r="H6" s="914"/>
      <c r="I6" s="914"/>
      <c r="J6" s="914"/>
    </row>
    <row r="7" spans="1:10" ht="15.6">
      <c r="A7" s="134"/>
      <c r="B7" s="28"/>
      <c r="C7" s="332"/>
      <c r="D7" s="332"/>
      <c r="E7" s="141"/>
      <c r="F7" s="333"/>
      <c r="G7" s="140"/>
      <c r="H7" s="140"/>
      <c r="I7" s="140"/>
      <c r="J7" s="140"/>
    </row>
    <row r="8" spans="1:10" ht="15.6">
      <c r="A8" s="134"/>
      <c r="B8" s="334"/>
      <c r="C8" s="335"/>
      <c r="D8" s="335"/>
      <c r="E8" s="141"/>
      <c r="F8" s="336"/>
      <c r="G8" s="140"/>
      <c r="H8" s="140"/>
      <c r="I8" s="140"/>
      <c r="J8" s="140"/>
    </row>
    <row r="9" spans="1:10" ht="17.399999999999999" customHeight="1">
      <c r="A9" s="248"/>
      <c r="B9" s="337" t="s">
        <v>254</v>
      </c>
      <c r="C9" s="267">
        <f>SUM(C7:C8)</f>
        <v>0</v>
      </c>
      <c r="D9" s="267">
        <f>SUM(D7:D8)</f>
        <v>0</v>
      </c>
      <c r="E9" s="335">
        <f>SUM(E7:E8)</f>
        <v>0</v>
      </c>
      <c r="F9" s="338">
        <v>4500000</v>
      </c>
      <c r="G9" s="339">
        <v>4500000</v>
      </c>
      <c r="H9" s="339">
        <v>2242875</v>
      </c>
      <c r="I9" s="339">
        <v>4948000</v>
      </c>
      <c r="J9" s="339">
        <v>6208595</v>
      </c>
    </row>
    <row r="10" spans="1:10" ht="15.6">
      <c r="A10" s="134"/>
      <c r="B10" s="334" t="s">
        <v>255</v>
      </c>
      <c r="C10" s="335"/>
      <c r="D10" s="335"/>
      <c r="E10" s="141"/>
      <c r="F10" s="340"/>
      <c r="G10" s="140"/>
      <c r="H10" s="140"/>
      <c r="I10" s="140"/>
      <c r="J10" s="140"/>
    </row>
    <row r="11" spans="1:10" ht="15.6">
      <c r="A11" s="134"/>
      <c r="B11" s="341"/>
      <c r="C11" s="332"/>
      <c r="D11" s="332"/>
      <c r="E11" s="141"/>
      <c r="F11" s="340"/>
      <c r="G11" s="140"/>
      <c r="H11" s="140"/>
      <c r="I11" s="140"/>
      <c r="J11" s="140"/>
    </row>
    <row r="12" spans="1:10" ht="17.399999999999999" customHeight="1">
      <c r="A12" s="248"/>
      <c r="B12" s="342" t="s">
        <v>256</v>
      </c>
      <c r="C12" s="31">
        <f>SUM(C10:C11)</f>
        <v>0</v>
      </c>
      <c r="D12" s="31">
        <f>SUM(D10:D11)</f>
        <v>0</v>
      </c>
      <c r="E12" s="30">
        <f>SUM(E10:E11)</f>
        <v>0</v>
      </c>
      <c r="F12" s="343">
        <v>500000</v>
      </c>
      <c r="G12" s="140">
        <v>500000</v>
      </c>
      <c r="H12" s="140">
        <v>284235</v>
      </c>
      <c r="I12" s="140">
        <v>500000</v>
      </c>
      <c r="J12" s="140">
        <v>284235</v>
      </c>
    </row>
    <row r="13" spans="1:10" ht="15.6">
      <c r="A13" s="134"/>
      <c r="B13" s="334"/>
      <c r="C13" s="19"/>
      <c r="D13" s="19"/>
      <c r="E13" s="141"/>
      <c r="F13" s="340"/>
      <c r="G13" s="140"/>
      <c r="H13" s="140"/>
      <c r="I13" s="140"/>
      <c r="J13" s="140"/>
    </row>
    <row r="14" spans="1:10" ht="15.6">
      <c r="A14" s="134"/>
      <c r="B14" s="334" t="s">
        <v>257</v>
      </c>
      <c r="C14" s="20"/>
      <c r="D14" s="20"/>
      <c r="E14" s="141"/>
      <c r="F14" s="344">
        <v>920000</v>
      </c>
      <c r="G14" s="140">
        <v>920000</v>
      </c>
      <c r="H14" s="140"/>
      <c r="I14" s="140">
        <v>920000</v>
      </c>
      <c r="J14" s="140"/>
    </row>
    <row r="15" spans="1:10" ht="17.399999999999999" customHeight="1">
      <c r="A15" s="248"/>
      <c r="B15" s="345"/>
      <c r="C15" s="31">
        <f>SUM(C13:C14)</f>
        <v>0</v>
      </c>
      <c r="D15" s="31">
        <f>SUM(D13:D14)</f>
        <v>0</v>
      </c>
      <c r="E15" s="30">
        <f>SUM(E13:E14)</f>
        <v>0</v>
      </c>
      <c r="F15" s="343"/>
      <c r="G15" s="141"/>
      <c r="H15" s="141"/>
      <c r="I15" s="141"/>
      <c r="J15" s="141"/>
    </row>
    <row r="16" spans="1:10" ht="15.6">
      <c r="A16" s="134"/>
      <c r="B16" s="334" t="s">
        <v>258</v>
      </c>
      <c r="C16" s="19"/>
      <c r="D16" s="19"/>
      <c r="E16" s="141"/>
      <c r="F16" s="343">
        <v>105000</v>
      </c>
      <c r="G16" s="140">
        <v>105000</v>
      </c>
      <c r="H16" s="140"/>
      <c r="I16" s="140">
        <v>105000</v>
      </c>
      <c r="J16" s="140"/>
    </row>
    <row r="17" spans="1:10" ht="17.399999999999999">
      <c r="A17" s="134"/>
      <c r="B17" s="334"/>
      <c r="C17" s="31"/>
      <c r="D17" s="31"/>
      <c r="E17" s="307"/>
      <c r="F17" s="340"/>
      <c r="G17" s="140"/>
      <c r="H17" s="140"/>
      <c r="I17" s="140"/>
      <c r="J17" s="140"/>
    </row>
    <row r="18" spans="1:10" ht="17.399999999999999">
      <c r="A18" s="134"/>
      <c r="B18" s="334" t="s">
        <v>586</v>
      </c>
      <c r="C18" s="31"/>
      <c r="D18" s="31"/>
      <c r="E18" s="307"/>
      <c r="F18" s="343">
        <v>500000</v>
      </c>
      <c r="G18" s="140">
        <v>500000</v>
      </c>
      <c r="H18" s="140"/>
      <c r="I18" s="140">
        <v>500000</v>
      </c>
      <c r="J18" s="140"/>
    </row>
    <row r="19" spans="1:10" ht="17.399999999999999" customHeight="1">
      <c r="A19" s="248"/>
      <c r="B19" s="337"/>
      <c r="C19" s="31">
        <f>SUM(C16:C18)</f>
        <v>0</v>
      </c>
      <c r="D19" s="31">
        <f>SUM(D16:D18)</f>
        <v>0</v>
      </c>
      <c r="E19" s="30">
        <f>SUM(E16:E18)</f>
        <v>0</v>
      </c>
      <c r="F19" s="343"/>
      <c r="G19" s="141"/>
      <c r="H19" s="141"/>
      <c r="I19" s="141"/>
      <c r="J19" s="141"/>
    </row>
    <row r="20" spans="1:10" ht="15.6">
      <c r="A20" s="134"/>
      <c r="B20" s="346" t="s">
        <v>587</v>
      </c>
      <c r="C20" s="30"/>
      <c r="D20" s="30"/>
      <c r="E20" s="141"/>
      <c r="F20" s="343">
        <v>530000</v>
      </c>
      <c r="G20" s="140">
        <v>530000</v>
      </c>
      <c r="H20" s="140">
        <v>255000</v>
      </c>
      <c r="I20" s="140">
        <v>530000</v>
      </c>
      <c r="J20" s="140">
        <v>1705000</v>
      </c>
    </row>
    <row r="21" spans="1:10" ht="15.6">
      <c r="A21" s="134"/>
      <c r="B21" s="346"/>
      <c r="C21" s="30"/>
      <c r="D21" s="30"/>
      <c r="E21" s="141"/>
      <c r="F21" s="31"/>
      <c r="G21" s="140"/>
      <c r="H21" s="140"/>
      <c r="I21" s="140"/>
      <c r="J21" s="140"/>
    </row>
    <row r="22" spans="1:10" ht="15.6">
      <c r="A22" s="134"/>
      <c r="B22" s="346" t="s">
        <v>588</v>
      </c>
      <c r="C22" s="30"/>
      <c r="D22" s="30"/>
      <c r="E22" s="141"/>
      <c r="F22" s="30">
        <v>1500000</v>
      </c>
      <c r="G22" s="140">
        <v>1500000</v>
      </c>
      <c r="H22" s="140"/>
      <c r="I22" s="140">
        <v>1500000</v>
      </c>
      <c r="J22" s="140"/>
    </row>
    <row r="23" spans="1:10" ht="15.6">
      <c r="A23" s="134"/>
      <c r="B23" s="346"/>
      <c r="C23" s="30"/>
      <c r="D23" s="30"/>
      <c r="E23" s="141"/>
      <c r="F23" s="31"/>
      <c r="G23" s="140"/>
      <c r="H23" s="140"/>
      <c r="I23" s="140"/>
      <c r="J23" s="140"/>
    </row>
    <row r="24" spans="1:10" ht="15.6">
      <c r="A24" s="134"/>
      <c r="B24" s="346" t="s">
        <v>664</v>
      </c>
      <c r="C24" s="31">
        <f>SUM(C20:C23)</f>
        <v>0</v>
      </c>
      <c r="D24" s="31">
        <f>SUM(D20:D23)</f>
        <v>0</v>
      </c>
      <c r="E24" s="140">
        <f>SUM(E20:E23)</f>
        <v>0</v>
      </c>
      <c r="F24" s="30"/>
      <c r="G24" s="141"/>
      <c r="H24" s="141"/>
      <c r="I24" s="141"/>
      <c r="J24" s="140">
        <v>798000</v>
      </c>
    </row>
    <row r="25" spans="1:10" ht="15.6">
      <c r="A25" s="134"/>
      <c r="B25" s="347"/>
      <c r="C25" s="31"/>
      <c r="D25" s="31"/>
      <c r="E25" s="140"/>
      <c r="F25" s="31"/>
      <c r="G25" s="141"/>
      <c r="H25" s="141"/>
      <c r="I25" s="141"/>
      <c r="J25" s="141"/>
    </row>
    <row r="26" spans="1:10" ht="17.399999999999999" customHeight="1">
      <c r="A26" s="248"/>
      <c r="B26" s="345"/>
      <c r="C26" s="31">
        <f>SUM(C24:C25)</f>
        <v>0</v>
      </c>
      <c r="D26" s="31">
        <f>SUM(D24:D25)</f>
        <v>0</v>
      </c>
      <c r="E26" s="31">
        <f>SUM(E24:E25)</f>
        <v>0</v>
      </c>
      <c r="F26" s="30"/>
      <c r="G26" s="141"/>
      <c r="H26" s="141"/>
      <c r="I26" s="141"/>
      <c r="J26" s="141"/>
    </row>
    <row r="27" spans="1:10" ht="17.399999999999999" customHeight="1">
      <c r="A27" s="348"/>
      <c r="B27" s="349"/>
      <c r="C27" s="31"/>
      <c r="D27" s="31"/>
      <c r="E27" s="293"/>
      <c r="F27" s="31"/>
      <c r="G27" s="141"/>
      <c r="H27" s="141"/>
      <c r="I27" s="141"/>
      <c r="J27" s="141"/>
    </row>
    <row r="28" spans="1:10" ht="15.6">
      <c r="A28" s="134"/>
      <c r="B28" s="28"/>
      <c r="C28" s="30"/>
      <c r="D28" s="30"/>
      <c r="E28" s="282"/>
      <c r="F28" s="31"/>
      <c r="G28" s="140"/>
      <c r="H28" s="140"/>
      <c r="I28" s="140"/>
      <c r="J28" s="140"/>
    </row>
    <row r="29" spans="1:10" ht="15.6">
      <c r="A29" s="134"/>
      <c r="B29" s="334"/>
      <c r="C29" s="30"/>
      <c r="D29" s="30"/>
      <c r="E29" s="282"/>
      <c r="F29" s="31"/>
      <c r="G29" s="140"/>
      <c r="H29" s="140"/>
      <c r="I29" s="140"/>
      <c r="J29" s="140"/>
    </row>
    <row r="30" spans="1:10" ht="15.6">
      <c r="A30" s="134"/>
      <c r="B30" s="350"/>
      <c r="C30" s="30"/>
      <c r="D30" s="30"/>
      <c r="E30" s="282"/>
      <c r="F30" s="267"/>
      <c r="G30" s="140"/>
      <c r="H30" s="140"/>
      <c r="I30" s="140"/>
      <c r="J30" s="140"/>
    </row>
    <row r="31" spans="1:10" ht="15.6">
      <c r="A31" s="134"/>
      <c r="B31" s="350"/>
      <c r="C31" s="30"/>
      <c r="D31" s="30"/>
      <c r="E31" s="282"/>
      <c r="F31" s="267"/>
      <c r="G31" s="140"/>
      <c r="H31" s="140"/>
      <c r="I31" s="140"/>
      <c r="J31" s="140"/>
    </row>
    <row r="32" spans="1:10" ht="15.6">
      <c r="A32" s="134"/>
      <c r="B32" s="350"/>
      <c r="C32" s="30"/>
      <c r="D32" s="30"/>
      <c r="E32" s="282"/>
      <c r="F32" s="267"/>
      <c r="G32" s="140"/>
      <c r="H32" s="140"/>
      <c r="I32" s="140"/>
      <c r="J32" s="140"/>
    </row>
    <row r="33" spans="1:10" ht="15.6">
      <c r="A33" s="134"/>
      <c r="B33" s="350"/>
      <c r="C33" s="30"/>
      <c r="D33" s="30"/>
      <c r="E33" s="282"/>
      <c r="F33" s="267"/>
      <c r="G33" s="140"/>
      <c r="H33" s="140"/>
      <c r="I33" s="140"/>
      <c r="J33" s="140"/>
    </row>
    <row r="34" spans="1:10" ht="15.6">
      <c r="A34" s="134"/>
      <c r="B34" s="350"/>
      <c r="C34" s="30"/>
      <c r="D34" s="30"/>
      <c r="E34" s="282"/>
      <c r="F34" s="267"/>
      <c r="G34" s="140"/>
      <c r="H34" s="140"/>
      <c r="I34" s="140"/>
      <c r="J34" s="140"/>
    </row>
    <row r="35" spans="1:10" ht="15.6">
      <c r="A35" s="134"/>
      <c r="B35" s="350"/>
      <c r="C35" s="30"/>
      <c r="D35" s="30"/>
      <c r="E35" s="282"/>
      <c r="F35" s="267"/>
      <c r="G35" s="140"/>
      <c r="H35" s="140"/>
      <c r="I35" s="140"/>
      <c r="J35" s="140"/>
    </row>
    <row r="36" spans="1:10" ht="15.6" customHeight="1">
      <c r="A36" s="348"/>
      <c r="B36" s="347"/>
      <c r="C36" s="31">
        <f>SUM(C28:C35)</f>
        <v>0</v>
      </c>
      <c r="D36" s="31">
        <f>SUM(D28:D35)</f>
        <v>0</v>
      </c>
      <c r="E36" s="140">
        <f>SUM(E28:E35)</f>
        <v>0</v>
      </c>
      <c r="F36" s="30"/>
      <c r="G36" s="141"/>
      <c r="H36" s="141"/>
      <c r="I36" s="141"/>
      <c r="J36" s="141"/>
    </row>
    <row r="37" spans="1:10" ht="17.399999999999999" customHeight="1">
      <c r="A37" s="248"/>
      <c r="B37" s="345"/>
      <c r="C37" s="30">
        <f>SUM(C27,C36)</f>
        <v>0</v>
      </c>
      <c r="D37" s="30">
        <f>SUM(D27,D36)</f>
        <v>0</v>
      </c>
      <c r="E37" s="31">
        <f>SUM(E27,E36)</f>
        <v>0</v>
      </c>
      <c r="F37" s="30"/>
      <c r="G37" s="141"/>
      <c r="H37" s="141"/>
      <c r="I37" s="141"/>
      <c r="J37" s="141"/>
    </row>
    <row r="38" spans="1:10" ht="17.399999999999999">
      <c r="A38" s="351"/>
      <c r="B38" s="351" t="s">
        <v>259</v>
      </c>
      <c r="C38" s="182">
        <f>SUM(C9,C12,C15,C19,C26,C37)</f>
        <v>0</v>
      </c>
      <c r="D38" s="182">
        <f>SUM(D9,D12,D15,D19,D26,D37)</f>
        <v>0</v>
      </c>
      <c r="E38" s="352">
        <f>SUM(E9,E12,E15,E19,E26,E37)</f>
        <v>0</v>
      </c>
      <c r="F38" s="182">
        <f>SUM(F8:F37)</f>
        <v>8555000</v>
      </c>
      <c r="G38" s="353">
        <f>SUM(G8:G37)</f>
        <v>8555000</v>
      </c>
      <c r="H38" s="353">
        <f>SUM(H8:H37)</f>
        <v>2782110</v>
      </c>
      <c r="I38" s="353">
        <f>SUM(I8:I37)</f>
        <v>9003000</v>
      </c>
      <c r="J38" s="353">
        <f>SUM(J8:J37)</f>
        <v>8995830</v>
      </c>
    </row>
  </sheetData>
  <sheetProtection selectLockedCells="1" selectUnlockedCells="1"/>
  <mergeCells count="9">
    <mergeCell ref="J4:J6"/>
    <mergeCell ref="A3:A6"/>
    <mergeCell ref="C3:E3"/>
    <mergeCell ref="C4:D5"/>
    <mergeCell ref="E4:E6"/>
    <mergeCell ref="F4:F6"/>
    <mergeCell ref="G4:G6"/>
    <mergeCell ref="H4:H6"/>
    <mergeCell ref="I4:I6"/>
  </mergeCells>
  <phoneticPr fontId="52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portrait" horizontalDpi="300" verticalDpi="300" r:id="rId1"/>
  <headerFooter alignWithMargins="0">
    <oddHeader>&amp;L&amp;"Arial CE,Normál"Hegyeshalom Nagyközségi Önkormányzat&amp;C&amp;"Arial CE,Normál"Szociális juttatások
kölcsönök&amp;R&amp;"Arial CE,Normál"8.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L188"/>
  <sheetViews>
    <sheetView tabSelected="1" view="pageBreakPreview" topLeftCell="O1" zoomScale="80" zoomScaleNormal="80" zoomScaleSheetLayoutView="80" workbookViewId="0">
      <selection activeCell="K1" sqref="K1:AJ1"/>
    </sheetView>
  </sheetViews>
  <sheetFormatPr defaultColWidth="9.109375" defaultRowHeight="15"/>
  <cols>
    <col min="1" max="1" width="5.44140625" style="354" customWidth="1"/>
    <col min="2" max="2" width="59.33203125" style="354" customWidth="1"/>
    <col min="3" max="5" width="0" style="354" hidden="1" customWidth="1"/>
    <col min="6" max="6" width="20.6640625" style="354" customWidth="1"/>
    <col min="7" max="7" width="19.33203125" style="354" customWidth="1"/>
    <col min="8" max="8" width="17" style="354" customWidth="1"/>
    <col min="9" max="9" width="19.33203125" style="354" customWidth="1"/>
    <col min="10" max="10" width="18.44140625" style="354" customWidth="1"/>
    <col min="11" max="13" width="0" style="354" hidden="1" customWidth="1"/>
    <col min="14" max="14" width="2.88671875" style="354" hidden="1" customWidth="1"/>
    <col min="15" max="15" width="0.44140625" style="354" customWidth="1"/>
    <col min="16" max="24" width="18.88671875" style="354" customWidth="1"/>
    <col min="25" max="25" width="20.109375" style="354" customWidth="1"/>
    <col min="26" max="26" width="18.88671875" style="354" customWidth="1"/>
    <col min="27" max="28" width="18.5546875" style="354" customWidth="1"/>
    <col min="29" max="29" width="19.33203125" style="354" customWidth="1"/>
    <col min="30" max="30" width="19.6640625" style="354" customWidth="1"/>
    <col min="31" max="32" width="17.33203125" style="354" customWidth="1"/>
    <col min="33" max="33" width="17.88671875" style="354" customWidth="1"/>
    <col min="34" max="34" width="18.6640625" style="354" customWidth="1"/>
    <col min="35" max="35" width="18.88671875" style="354" customWidth="1"/>
    <col min="36" max="36" width="19.88671875" style="354" customWidth="1"/>
    <col min="37" max="16384" width="9.109375" style="354"/>
  </cols>
  <sheetData>
    <row r="1" spans="1:36" ht="20.25" customHeight="1">
      <c r="A1" s="916" t="s">
        <v>127</v>
      </c>
      <c r="B1" s="355"/>
      <c r="C1" s="917" t="s">
        <v>1</v>
      </c>
      <c r="D1" s="917"/>
      <c r="E1" s="917"/>
      <c r="F1" s="355"/>
      <c r="G1" s="666"/>
      <c r="H1" s="675"/>
      <c r="I1" s="666"/>
      <c r="J1" s="675"/>
      <c r="K1" s="918" t="s">
        <v>120</v>
      </c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918"/>
      <c r="Y1" s="918"/>
      <c r="Z1" s="918"/>
      <c r="AA1" s="918"/>
      <c r="AB1" s="918"/>
      <c r="AC1" s="918"/>
      <c r="AD1" s="918"/>
      <c r="AE1" s="918"/>
      <c r="AF1" s="918"/>
      <c r="AG1" s="918"/>
      <c r="AH1" s="918"/>
      <c r="AI1" s="918"/>
      <c r="AJ1" s="918"/>
    </row>
    <row r="2" spans="1:36" ht="12.75" customHeight="1">
      <c r="A2" s="916"/>
      <c r="B2" s="357" t="s">
        <v>260</v>
      </c>
      <c r="C2" s="917"/>
      <c r="D2" s="917"/>
      <c r="E2" s="917"/>
      <c r="F2" s="358" t="s">
        <v>597</v>
      </c>
      <c r="G2" s="667" t="s">
        <v>619</v>
      </c>
      <c r="H2" s="676" t="s">
        <v>627</v>
      </c>
      <c r="I2" s="667" t="s">
        <v>641</v>
      </c>
      <c r="J2" s="676" t="s">
        <v>592</v>
      </c>
      <c r="K2" s="919" t="s">
        <v>261</v>
      </c>
      <c r="L2" s="919" t="s">
        <v>67</v>
      </c>
      <c r="M2" s="919" t="s">
        <v>262</v>
      </c>
      <c r="N2" s="926" t="s">
        <v>263</v>
      </c>
      <c r="O2" s="919" t="s">
        <v>264</v>
      </c>
      <c r="P2" s="921" t="s">
        <v>265</v>
      </c>
      <c r="Q2" s="921" t="s">
        <v>266</v>
      </c>
      <c r="R2" s="921" t="s">
        <v>267</v>
      </c>
      <c r="S2" s="922" t="s">
        <v>268</v>
      </c>
      <c r="T2" s="921" t="s">
        <v>269</v>
      </c>
      <c r="U2" s="922" t="s">
        <v>270</v>
      </c>
      <c r="V2" s="922" t="s">
        <v>271</v>
      </c>
      <c r="W2" s="921" t="s">
        <v>272</v>
      </c>
      <c r="X2" s="921" t="s">
        <v>273</v>
      </c>
      <c r="Y2" s="921" t="s">
        <v>274</v>
      </c>
      <c r="Z2" s="921" t="s">
        <v>275</v>
      </c>
      <c r="AA2" s="922" t="s">
        <v>276</v>
      </c>
      <c r="AB2" s="921" t="s">
        <v>277</v>
      </c>
      <c r="AC2" s="922" t="s">
        <v>278</v>
      </c>
      <c r="AD2" s="921" t="s">
        <v>279</v>
      </c>
      <c r="AE2" s="921" t="s">
        <v>280</v>
      </c>
      <c r="AF2" s="922" t="s">
        <v>281</v>
      </c>
      <c r="AG2" s="921" t="s">
        <v>282</v>
      </c>
      <c r="AH2" s="922" t="s">
        <v>283</v>
      </c>
      <c r="AI2" s="921" t="s">
        <v>284</v>
      </c>
      <c r="AJ2" s="920" t="s">
        <v>133</v>
      </c>
    </row>
    <row r="3" spans="1:36" ht="15.6">
      <c r="A3" s="916"/>
      <c r="B3" s="359"/>
      <c r="C3" s="917" t="s">
        <v>101</v>
      </c>
      <c r="D3" s="917"/>
      <c r="E3" s="917" t="s">
        <v>6</v>
      </c>
      <c r="F3" s="358" t="s">
        <v>107</v>
      </c>
      <c r="G3" s="667" t="s">
        <v>620</v>
      </c>
      <c r="H3" s="676" t="s">
        <v>635</v>
      </c>
      <c r="I3" s="667" t="s">
        <v>620</v>
      </c>
      <c r="J3" s="676" t="s">
        <v>635</v>
      </c>
      <c r="K3" s="919"/>
      <c r="L3" s="919"/>
      <c r="M3" s="919"/>
      <c r="N3" s="926"/>
      <c r="O3" s="919"/>
      <c r="P3" s="921"/>
      <c r="Q3" s="921"/>
      <c r="R3" s="921"/>
      <c r="S3" s="922"/>
      <c r="T3" s="921"/>
      <c r="U3" s="922"/>
      <c r="V3" s="922"/>
      <c r="W3" s="921"/>
      <c r="X3" s="921"/>
      <c r="Y3" s="921"/>
      <c r="Z3" s="921"/>
      <c r="AA3" s="922"/>
      <c r="AB3" s="921"/>
      <c r="AC3" s="922"/>
      <c r="AD3" s="921"/>
      <c r="AE3" s="921"/>
      <c r="AF3" s="922"/>
      <c r="AG3" s="921"/>
      <c r="AH3" s="922"/>
      <c r="AI3" s="921"/>
      <c r="AJ3" s="920"/>
    </row>
    <row r="4" spans="1:36" ht="15.6">
      <c r="A4" s="916"/>
      <c r="B4" s="360"/>
      <c r="C4" s="361" t="s">
        <v>105</v>
      </c>
      <c r="D4" s="356" t="s">
        <v>253</v>
      </c>
      <c r="E4" s="917"/>
      <c r="F4" s="360"/>
      <c r="G4" s="667"/>
      <c r="H4" s="676"/>
      <c r="I4" s="667"/>
      <c r="J4" s="676"/>
      <c r="K4" s="919"/>
      <c r="L4" s="919"/>
      <c r="M4" s="919"/>
      <c r="N4" s="926"/>
      <c r="O4" s="919"/>
      <c r="P4" s="921"/>
      <c r="Q4" s="921"/>
      <c r="R4" s="921"/>
      <c r="S4" s="922"/>
      <c r="T4" s="921"/>
      <c r="U4" s="922"/>
      <c r="V4" s="922"/>
      <c r="W4" s="921"/>
      <c r="X4" s="921"/>
      <c r="Y4" s="921"/>
      <c r="Z4" s="921"/>
      <c r="AA4" s="922"/>
      <c r="AB4" s="921"/>
      <c r="AC4" s="922"/>
      <c r="AD4" s="921"/>
      <c r="AE4" s="921"/>
      <c r="AF4" s="922"/>
      <c r="AG4" s="921"/>
      <c r="AH4" s="922"/>
      <c r="AI4" s="921"/>
      <c r="AJ4" s="920"/>
    </row>
    <row r="5" spans="1:36" ht="15.6">
      <c r="A5" s="232" t="s">
        <v>285</v>
      </c>
      <c r="B5" s="153" t="s">
        <v>286</v>
      </c>
      <c r="C5" s="362"/>
      <c r="D5" s="363"/>
      <c r="E5" s="362"/>
      <c r="F5" s="363">
        <f>AJ5</f>
        <v>28988530</v>
      </c>
      <c r="G5" s="669">
        <v>29240707</v>
      </c>
      <c r="H5" s="678">
        <v>17487792</v>
      </c>
      <c r="I5" s="669">
        <v>31036945</v>
      </c>
      <c r="J5" s="678">
        <v>29685380</v>
      </c>
      <c r="K5" s="139">
        <v>6128400</v>
      </c>
      <c r="L5" s="139"/>
      <c r="M5" s="139">
        <v>2178000</v>
      </c>
      <c r="N5" s="139"/>
      <c r="O5" s="139">
        <v>4568400</v>
      </c>
      <c r="P5" s="139"/>
      <c r="Q5" s="139">
        <v>733770</v>
      </c>
      <c r="R5" s="139">
        <v>9184300</v>
      </c>
      <c r="S5" s="139"/>
      <c r="T5" s="139"/>
      <c r="U5" s="139"/>
      <c r="V5" s="139">
        <v>6879000</v>
      </c>
      <c r="W5" s="139"/>
      <c r="X5" s="30"/>
      <c r="Y5" s="30">
        <v>0</v>
      </c>
      <c r="Z5" s="139">
        <v>0</v>
      </c>
      <c r="AA5" s="139"/>
      <c r="AB5" s="139">
        <v>5775600</v>
      </c>
      <c r="AC5" s="139"/>
      <c r="AD5" s="139"/>
      <c r="AE5" s="139"/>
      <c r="AF5" s="30"/>
      <c r="AG5" s="30"/>
      <c r="AH5" s="30">
        <v>6415860</v>
      </c>
      <c r="AI5" s="139"/>
      <c r="AJ5" s="363">
        <f>SUM(P5:AI5)</f>
        <v>28988530</v>
      </c>
    </row>
    <row r="6" spans="1:36" ht="15.6">
      <c r="A6" s="232" t="s">
        <v>287</v>
      </c>
      <c r="B6" s="153" t="s">
        <v>288</v>
      </c>
      <c r="C6" s="362"/>
      <c r="D6" s="363"/>
      <c r="E6" s="362"/>
      <c r="F6" s="363">
        <f t="shared" ref="F6:F69" si="0">AJ6</f>
        <v>2127200</v>
      </c>
      <c r="G6" s="669">
        <v>2127200</v>
      </c>
      <c r="H6" s="678"/>
      <c r="I6" s="669">
        <v>3747200</v>
      </c>
      <c r="J6" s="678">
        <v>3539700</v>
      </c>
      <c r="K6" s="139">
        <v>510700</v>
      </c>
      <c r="L6" s="139"/>
      <c r="M6" s="139">
        <v>182000</v>
      </c>
      <c r="N6" s="139" t="e">
        <f ca="1">Önkormányzat!F2SZUM(KÖH!F20)</f>
        <v>#NAME?</v>
      </c>
      <c r="O6" s="139">
        <v>380700</v>
      </c>
      <c r="P6" s="139"/>
      <c r="Q6" s="139"/>
      <c r="R6" s="139">
        <v>765400</v>
      </c>
      <c r="S6" s="139"/>
      <c r="T6" s="139"/>
      <c r="U6" s="139"/>
      <c r="V6" s="139">
        <v>572500</v>
      </c>
      <c r="W6" s="139"/>
      <c r="X6" s="30"/>
      <c r="Y6" s="30">
        <v>0</v>
      </c>
      <c r="Z6" s="139">
        <v>0</v>
      </c>
      <c r="AA6" s="139"/>
      <c r="AB6" s="139">
        <v>428300</v>
      </c>
      <c r="AC6" s="139"/>
      <c r="AD6" s="139"/>
      <c r="AE6" s="139"/>
      <c r="AF6" s="30"/>
      <c r="AG6" s="30"/>
      <c r="AH6" s="30">
        <v>361000</v>
      </c>
      <c r="AI6" s="139"/>
      <c r="AJ6" s="363">
        <f t="shared" ref="AJ6:AJ14" si="1">SUM(P6:AI6)</f>
        <v>2127200</v>
      </c>
    </row>
    <row r="7" spans="1:36" ht="15.6">
      <c r="A7" s="232" t="s">
        <v>289</v>
      </c>
      <c r="B7" s="153" t="s">
        <v>290</v>
      </c>
      <c r="C7" s="362"/>
      <c r="D7" s="363"/>
      <c r="E7" s="362"/>
      <c r="F7" s="363">
        <f t="shared" si="0"/>
        <v>0</v>
      </c>
      <c r="G7" s="669"/>
      <c r="H7" s="678"/>
      <c r="I7" s="669"/>
      <c r="J7" s="678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30"/>
      <c r="Y7" s="30"/>
      <c r="Z7" s="139"/>
      <c r="AA7" s="139">
        <v>0</v>
      </c>
      <c r="AB7" s="139"/>
      <c r="AC7" s="139"/>
      <c r="AD7" s="139"/>
      <c r="AE7" s="139"/>
      <c r="AF7" s="30"/>
      <c r="AG7" s="30"/>
      <c r="AH7" s="30"/>
      <c r="AI7" s="139"/>
      <c r="AJ7" s="363">
        <f t="shared" si="1"/>
        <v>0</v>
      </c>
    </row>
    <row r="8" spans="1:36" ht="15.6">
      <c r="A8" s="232" t="s">
        <v>291</v>
      </c>
      <c r="B8" s="153" t="s">
        <v>292</v>
      </c>
      <c r="C8" s="362"/>
      <c r="D8" s="363"/>
      <c r="E8" s="362"/>
      <c r="F8" s="363">
        <f t="shared" si="0"/>
        <v>0</v>
      </c>
      <c r="G8" s="669"/>
      <c r="H8" s="678"/>
      <c r="I8" s="669"/>
      <c r="J8" s="678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30"/>
      <c r="Y8" s="30"/>
      <c r="Z8" s="139"/>
      <c r="AA8" s="139"/>
      <c r="AB8" s="139"/>
      <c r="AC8" s="139"/>
      <c r="AD8" s="139"/>
      <c r="AE8" s="139"/>
      <c r="AF8" s="30"/>
      <c r="AG8" s="30"/>
      <c r="AH8" s="30"/>
      <c r="AI8" s="139"/>
      <c r="AJ8" s="363">
        <f t="shared" si="1"/>
        <v>0</v>
      </c>
    </row>
    <row r="9" spans="1:36" ht="15.6">
      <c r="A9" s="232" t="s">
        <v>293</v>
      </c>
      <c r="B9" s="153" t="s">
        <v>294</v>
      </c>
      <c r="C9" s="362"/>
      <c r="D9" s="363"/>
      <c r="E9" s="362"/>
      <c r="F9" s="363">
        <f t="shared" si="0"/>
        <v>0</v>
      </c>
      <c r="G9" s="669"/>
      <c r="H9" s="678"/>
      <c r="I9" s="669"/>
      <c r="J9" s="678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30"/>
      <c r="Y9" s="30"/>
      <c r="Z9" s="139"/>
      <c r="AA9" s="139"/>
      <c r="AB9" s="139"/>
      <c r="AC9" s="139"/>
      <c r="AD9" s="139"/>
      <c r="AE9" s="139"/>
      <c r="AF9" s="30"/>
      <c r="AG9" s="30"/>
      <c r="AH9" s="30"/>
      <c r="AI9" s="139"/>
      <c r="AJ9" s="363">
        <f t="shared" si="1"/>
        <v>0</v>
      </c>
    </row>
    <row r="10" spans="1:36" ht="15.6">
      <c r="A10" s="232" t="s">
        <v>295</v>
      </c>
      <c r="B10" s="153" t="s">
        <v>296</v>
      </c>
      <c r="C10" s="362"/>
      <c r="D10" s="363"/>
      <c r="E10" s="362"/>
      <c r="F10" s="363">
        <f t="shared" si="0"/>
        <v>1527250</v>
      </c>
      <c r="G10" s="669">
        <v>1527250</v>
      </c>
      <c r="H10" s="678">
        <v>1488000</v>
      </c>
      <c r="I10" s="669">
        <v>1540770</v>
      </c>
      <c r="J10" s="678">
        <v>1540770</v>
      </c>
      <c r="K10" s="139">
        <v>294760</v>
      </c>
      <c r="L10" s="139"/>
      <c r="M10" s="139">
        <v>147000</v>
      </c>
      <c r="N10" s="139"/>
      <c r="O10" s="139">
        <v>294800</v>
      </c>
      <c r="P10" s="139"/>
      <c r="Q10" s="139"/>
      <c r="R10" s="139">
        <v>558750</v>
      </c>
      <c r="S10" s="139"/>
      <c r="T10" s="139"/>
      <c r="U10" s="139"/>
      <c r="V10" s="139">
        <v>298000</v>
      </c>
      <c r="W10" s="139"/>
      <c r="X10" s="30"/>
      <c r="Y10" s="30"/>
      <c r="Z10" s="139"/>
      <c r="AA10" s="139"/>
      <c r="AB10" s="139">
        <v>372500</v>
      </c>
      <c r="AC10" s="139"/>
      <c r="AD10" s="139"/>
      <c r="AE10" s="139"/>
      <c r="AF10" s="30"/>
      <c r="AG10" s="30"/>
      <c r="AH10" s="30">
        <v>298000</v>
      </c>
      <c r="AI10" s="139"/>
      <c r="AJ10" s="363">
        <f t="shared" si="1"/>
        <v>1527250</v>
      </c>
    </row>
    <row r="11" spans="1:36" ht="15.6">
      <c r="A11" s="232" t="s">
        <v>297</v>
      </c>
      <c r="B11" s="153" t="s">
        <v>298</v>
      </c>
      <c r="C11" s="362"/>
      <c r="D11" s="363"/>
      <c r="E11" s="362"/>
      <c r="F11" s="363">
        <f t="shared" si="0"/>
        <v>0</v>
      </c>
      <c r="G11" s="669">
        <v>175000</v>
      </c>
      <c r="H11" s="678">
        <v>175000</v>
      </c>
      <c r="I11" s="669">
        <v>200000</v>
      </c>
      <c r="J11" s="678">
        <v>200000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364"/>
      <c r="V11" s="139"/>
      <c r="W11" s="139"/>
      <c r="X11" s="30"/>
      <c r="Y11" s="30"/>
      <c r="Z11" s="139"/>
      <c r="AA11" s="139"/>
      <c r="AB11" s="139"/>
      <c r="AC11" s="139"/>
      <c r="AD11" s="139"/>
      <c r="AE11" s="139"/>
      <c r="AF11" s="365"/>
      <c r="AG11" s="30"/>
      <c r="AH11" s="30"/>
      <c r="AI11" s="139"/>
      <c r="AJ11" s="363">
        <f t="shared" si="1"/>
        <v>0</v>
      </c>
    </row>
    <row r="12" spans="1:36" ht="15.6">
      <c r="A12" s="232" t="s">
        <v>299</v>
      </c>
      <c r="B12" s="153" t="s">
        <v>300</v>
      </c>
      <c r="C12" s="362"/>
      <c r="D12" s="363"/>
      <c r="E12" s="362"/>
      <c r="F12" s="363">
        <f t="shared" si="0"/>
        <v>488000</v>
      </c>
      <c r="G12" s="669">
        <v>488000</v>
      </c>
      <c r="H12" s="678">
        <v>145096</v>
      </c>
      <c r="I12" s="669">
        <v>488000</v>
      </c>
      <c r="J12" s="678">
        <v>380751</v>
      </c>
      <c r="K12" s="139"/>
      <c r="L12" s="139"/>
      <c r="M12" s="139"/>
      <c r="N12" s="139"/>
      <c r="O12" s="139">
        <v>194400</v>
      </c>
      <c r="P12" s="139"/>
      <c r="Q12" s="139"/>
      <c r="R12" s="139">
        <v>120000</v>
      </c>
      <c r="S12" s="139"/>
      <c r="T12" s="139"/>
      <c r="U12" s="139"/>
      <c r="V12" s="139">
        <v>108000</v>
      </c>
      <c r="W12" s="139"/>
      <c r="X12" s="30"/>
      <c r="Y12" s="30"/>
      <c r="Z12" s="139"/>
      <c r="AA12" s="139"/>
      <c r="AB12" s="139"/>
      <c r="AC12" s="139"/>
      <c r="AD12" s="139"/>
      <c r="AE12" s="139"/>
      <c r="AF12" s="30"/>
      <c r="AG12" s="30"/>
      <c r="AH12" s="30">
        <v>260000</v>
      </c>
      <c r="AI12" s="139"/>
      <c r="AJ12" s="363">
        <f t="shared" si="1"/>
        <v>488000</v>
      </c>
    </row>
    <row r="13" spans="1:36" ht="15.6">
      <c r="A13" s="232" t="s">
        <v>301</v>
      </c>
      <c r="B13" s="153" t="s">
        <v>302</v>
      </c>
      <c r="C13" s="362"/>
      <c r="D13" s="363"/>
      <c r="E13" s="362"/>
      <c r="F13" s="363">
        <f t="shared" si="0"/>
        <v>144000</v>
      </c>
      <c r="G13" s="669">
        <v>144000</v>
      </c>
      <c r="H13" s="678"/>
      <c r="I13" s="669">
        <v>144000</v>
      </c>
      <c r="J13" s="678">
        <v>142235</v>
      </c>
      <c r="K13" s="139">
        <v>1020480</v>
      </c>
      <c r="L13" s="139"/>
      <c r="M13" s="139"/>
      <c r="N13" s="139"/>
      <c r="O13" s="139"/>
      <c r="P13" s="139"/>
      <c r="Q13" s="139"/>
      <c r="R13" s="139">
        <v>60000</v>
      </c>
      <c r="S13" s="139"/>
      <c r="T13" s="139"/>
      <c r="U13" s="139"/>
      <c r="V13" s="139">
        <v>24000</v>
      </c>
      <c r="W13" s="139"/>
      <c r="X13" s="30"/>
      <c r="Y13" s="30"/>
      <c r="Z13" s="139">
        <v>0</v>
      </c>
      <c r="AA13" s="139"/>
      <c r="AB13" s="139">
        <v>36000</v>
      </c>
      <c r="AC13" s="139"/>
      <c r="AD13" s="139"/>
      <c r="AE13" s="139"/>
      <c r="AF13" s="30"/>
      <c r="AG13" s="30"/>
      <c r="AH13" s="30">
        <v>24000</v>
      </c>
      <c r="AI13" s="139"/>
      <c r="AJ13" s="363">
        <f t="shared" si="1"/>
        <v>144000</v>
      </c>
    </row>
    <row r="14" spans="1:36" ht="15.6">
      <c r="A14" s="232" t="s">
        <v>303</v>
      </c>
      <c r="B14" s="153" t="s">
        <v>304</v>
      </c>
      <c r="C14" s="362"/>
      <c r="D14" s="363"/>
      <c r="E14" s="362"/>
      <c r="F14" s="363">
        <f t="shared" si="0"/>
        <v>0</v>
      </c>
      <c r="G14" s="669">
        <v>329491</v>
      </c>
      <c r="H14" s="678">
        <v>265716</v>
      </c>
      <c r="I14" s="669">
        <v>496565</v>
      </c>
      <c r="J14" s="678">
        <v>447718</v>
      </c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30"/>
      <c r="Y14" s="30"/>
      <c r="Z14" s="139"/>
      <c r="AA14" s="139"/>
      <c r="AB14" s="139"/>
      <c r="AC14" s="139"/>
      <c r="AD14" s="139"/>
      <c r="AE14" s="139"/>
      <c r="AF14" s="30"/>
      <c r="AG14" s="30"/>
      <c r="AH14" s="30">
        <v>0</v>
      </c>
      <c r="AI14" s="139"/>
      <c r="AJ14" s="363">
        <f t="shared" si="1"/>
        <v>0</v>
      </c>
    </row>
    <row r="15" spans="1:36" ht="15.6">
      <c r="A15" s="366" t="s">
        <v>305</v>
      </c>
      <c r="B15" s="27" t="s">
        <v>306</v>
      </c>
      <c r="C15" s="363">
        <f>SUM(C5:C14)</f>
        <v>0</v>
      </c>
      <c r="D15" s="362">
        <f>SUM(D5:D14)</f>
        <v>0</v>
      </c>
      <c r="E15" s="363">
        <f>SUM(E5:E14)</f>
        <v>0</v>
      </c>
      <c r="F15" s="362">
        <f>AJ15</f>
        <v>33274980</v>
      </c>
      <c r="G15" s="668">
        <f>SUM(G5:G14)</f>
        <v>34031648</v>
      </c>
      <c r="H15" s="677">
        <f>SUM(H5:H14)</f>
        <v>19561604</v>
      </c>
      <c r="I15" s="668">
        <f>SUM(I5:I14)</f>
        <v>37653480</v>
      </c>
      <c r="J15" s="677">
        <f>SUM(J5:J14)</f>
        <v>35936554</v>
      </c>
      <c r="K15" s="362">
        <f t="shared" ref="K15:AI15" si="2">SUM(K5:K14)</f>
        <v>7954340</v>
      </c>
      <c r="L15" s="362">
        <f t="shared" si="2"/>
        <v>0</v>
      </c>
      <c r="M15" s="362">
        <f t="shared" si="2"/>
        <v>2507000</v>
      </c>
      <c r="N15" s="362" t="e">
        <f t="shared" ca="1" si="2"/>
        <v>#NAME?</v>
      </c>
      <c r="O15" s="362">
        <f t="shared" si="2"/>
        <v>5438300</v>
      </c>
      <c r="P15" s="362">
        <f t="shared" si="2"/>
        <v>0</v>
      </c>
      <c r="Q15" s="362">
        <f t="shared" si="2"/>
        <v>733770</v>
      </c>
      <c r="R15" s="362">
        <f t="shared" si="2"/>
        <v>10688450</v>
      </c>
      <c r="S15" s="362">
        <f t="shared" si="2"/>
        <v>0</v>
      </c>
      <c r="T15" s="362">
        <f t="shared" si="2"/>
        <v>0</v>
      </c>
      <c r="U15" s="362">
        <f t="shared" si="2"/>
        <v>0</v>
      </c>
      <c r="V15" s="362">
        <f t="shared" si="2"/>
        <v>7881500</v>
      </c>
      <c r="W15" s="362">
        <f t="shared" si="2"/>
        <v>0</v>
      </c>
      <c r="X15" s="367">
        <f t="shared" si="2"/>
        <v>0</v>
      </c>
      <c r="Y15" s="367">
        <f t="shared" si="2"/>
        <v>0</v>
      </c>
      <c r="Z15" s="362">
        <f t="shared" si="2"/>
        <v>0</v>
      </c>
      <c r="AA15" s="362">
        <f t="shared" si="2"/>
        <v>0</v>
      </c>
      <c r="AB15" s="362">
        <f t="shared" si="2"/>
        <v>6612400</v>
      </c>
      <c r="AC15" s="362">
        <f t="shared" si="2"/>
        <v>0</v>
      </c>
      <c r="AD15" s="362">
        <f t="shared" si="2"/>
        <v>0</v>
      </c>
      <c r="AE15" s="362">
        <f t="shared" si="2"/>
        <v>0</v>
      </c>
      <c r="AF15" s="367">
        <f t="shared" si="2"/>
        <v>0</v>
      </c>
      <c r="AG15" s="367">
        <f t="shared" si="2"/>
        <v>0</v>
      </c>
      <c r="AH15" s="367">
        <f t="shared" si="2"/>
        <v>7358860</v>
      </c>
      <c r="AI15" s="362">
        <f t="shared" si="2"/>
        <v>0</v>
      </c>
      <c r="AJ15" s="362">
        <f>SUM(AJ5:AJ14)</f>
        <v>33274980</v>
      </c>
    </row>
    <row r="16" spans="1:36" ht="15.6">
      <c r="A16" s="232" t="s">
        <v>307</v>
      </c>
      <c r="B16" s="153" t="s">
        <v>308</v>
      </c>
      <c r="C16" s="362"/>
      <c r="D16" s="363"/>
      <c r="E16" s="362"/>
      <c r="F16" s="363">
        <f t="shared" si="0"/>
        <v>15994848</v>
      </c>
      <c r="G16" s="669">
        <v>15994848</v>
      </c>
      <c r="H16" s="678">
        <v>5524752</v>
      </c>
      <c r="I16" s="669">
        <v>18792348</v>
      </c>
      <c r="J16" s="678">
        <v>18780628</v>
      </c>
      <c r="K16" s="139">
        <v>3455000</v>
      </c>
      <c r="L16" s="139"/>
      <c r="M16" s="139"/>
      <c r="N16" s="139"/>
      <c r="O16" s="139"/>
      <c r="P16" s="139"/>
      <c r="Q16" s="139"/>
      <c r="R16" s="139">
        <v>15994848</v>
      </c>
      <c r="S16" s="139"/>
      <c r="T16" s="139"/>
      <c r="U16" s="139"/>
      <c r="V16" s="139"/>
      <c r="W16" s="139"/>
      <c r="X16" s="30"/>
      <c r="Y16" s="30"/>
      <c r="Z16" s="139"/>
      <c r="AA16" s="139"/>
      <c r="AB16" s="139"/>
      <c r="AC16" s="139"/>
      <c r="AD16" s="139"/>
      <c r="AE16" s="139"/>
      <c r="AF16" s="30"/>
      <c r="AG16" s="30"/>
      <c r="AH16" s="30"/>
      <c r="AI16" s="139"/>
      <c r="AJ16" s="363">
        <f>SUM(P16:AI16)</f>
        <v>15994848</v>
      </c>
    </row>
    <row r="17" spans="1:36" ht="15.6">
      <c r="A17" s="232" t="s">
        <v>309</v>
      </c>
      <c r="B17" s="153" t="s">
        <v>310</v>
      </c>
      <c r="C17" s="362"/>
      <c r="D17" s="363"/>
      <c r="E17" s="362"/>
      <c r="F17" s="363">
        <f t="shared" si="0"/>
        <v>876000</v>
      </c>
      <c r="G17" s="669">
        <v>876000</v>
      </c>
      <c r="H17" s="678">
        <v>871576</v>
      </c>
      <c r="I17" s="669">
        <v>1707323</v>
      </c>
      <c r="J17" s="678">
        <v>1707323</v>
      </c>
      <c r="K17" s="139">
        <v>34000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30"/>
      <c r="Y17" s="30"/>
      <c r="Z17" s="139"/>
      <c r="AA17" s="139"/>
      <c r="AB17" s="139"/>
      <c r="AC17" s="139"/>
      <c r="AD17" s="139"/>
      <c r="AE17" s="139"/>
      <c r="AF17" s="30"/>
      <c r="AG17" s="30"/>
      <c r="AH17" s="30">
        <v>0</v>
      </c>
      <c r="AI17" s="139">
        <v>876000</v>
      </c>
      <c r="AJ17" s="363">
        <f>SUM(P17:AI17)</f>
        <v>876000</v>
      </c>
    </row>
    <row r="18" spans="1:36" ht="15.6">
      <c r="A18" s="232" t="s">
        <v>311</v>
      </c>
      <c r="B18" s="153" t="s">
        <v>312</v>
      </c>
      <c r="C18" s="362"/>
      <c r="D18" s="362"/>
      <c r="E18" s="362"/>
      <c r="F18" s="363">
        <f t="shared" si="0"/>
        <v>432000</v>
      </c>
      <c r="G18" s="669">
        <v>1482000</v>
      </c>
      <c r="H18" s="678">
        <v>850312</v>
      </c>
      <c r="I18" s="669">
        <v>3814050</v>
      </c>
      <c r="J18" s="678">
        <v>3214050</v>
      </c>
      <c r="K18" s="139">
        <v>0</v>
      </c>
      <c r="L18" s="139"/>
      <c r="M18" s="139"/>
      <c r="N18" s="139"/>
      <c r="O18" s="139"/>
      <c r="P18" s="139"/>
      <c r="Q18" s="139"/>
      <c r="R18" s="139">
        <v>432000</v>
      </c>
      <c r="S18" s="139"/>
      <c r="T18" s="139"/>
      <c r="U18" s="139"/>
      <c r="V18" s="139"/>
      <c r="W18" s="139"/>
      <c r="X18" s="30"/>
      <c r="Y18" s="30"/>
      <c r="Z18" s="368"/>
      <c r="AA18" s="139"/>
      <c r="AB18" s="139"/>
      <c r="AC18" s="139"/>
      <c r="AD18" s="139"/>
      <c r="AE18" s="139"/>
      <c r="AF18" s="30"/>
      <c r="AG18" s="30"/>
      <c r="AH18" s="30"/>
      <c r="AI18" s="139"/>
      <c r="AJ18" s="363">
        <f>SUM(P18:AI18)</f>
        <v>432000</v>
      </c>
    </row>
    <row r="19" spans="1:36" ht="15.6">
      <c r="A19" s="366" t="s">
        <v>313</v>
      </c>
      <c r="B19" s="27" t="s">
        <v>314</v>
      </c>
      <c r="C19" s="363">
        <f>SUM(C16:C18)</f>
        <v>0</v>
      </c>
      <c r="D19" s="362">
        <f>SUM(D16:D18)</f>
        <v>0</v>
      </c>
      <c r="E19" s="363">
        <f>SUM(E16:E18)</f>
        <v>0</v>
      </c>
      <c r="F19" s="362">
        <f t="shared" si="0"/>
        <v>17302848</v>
      </c>
      <c r="G19" s="668">
        <f>SUM(G16:G18)</f>
        <v>18352848</v>
      </c>
      <c r="H19" s="677">
        <v>7246640</v>
      </c>
      <c r="I19" s="668">
        <f>SUM(I16:I18)</f>
        <v>24313721</v>
      </c>
      <c r="J19" s="677">
        <f>SUM(J16:J18)</f>
        <v>23702001</v>
      </c>
      <c r="K19" s="362">
        <f t="shared" ref="K19:AI19" si="3">SUM(K16:K18)</f>
        <v>3489000</v>
      </c>
      <c r="L19" s="362">
        <f t="shared" si="3"/>
        <v>0</v>
      </c>
      <c r="M19" s="362">
        <f t="shared" si="3"/>
        <v>0</v>
      </c>
      <c r="N19" s="362">
        <f t="shared" si="3"/>
        <v>0</v>
      </c>
      <c r="O19" s="362">
        <f t="shared" si="3"/>
        <v>0</v>
      </c>
      <c r="P19" s="362">
        <f t="shared" si="3"/>
        <v>0</v>
      </c>
      <c r="Q19" s="362">
        <f t="shared" si="3"/>
        <v>0</v>
      </c>
      <c r="R19" s="362">
        <f>SUM(R16:R18)</f>
        <v>16426848</v>
      </c>
      <c r="S19" s="362">
        <f t="shared" si="3"/>
        <v>0</v>
      </c>
      <c r="T19" s="362">
        <f t="shared" si="3"/>
        <v>0</v>
      </c>
      <c r="U19" s="362">
        <f t="shared" si="3"/>
        <v>0</v>
      </c>
      <c r="V19" s="362">
        <f t="shared" si="3"/>
        <v>0</v>
      </c>
      <c r="W19" s="362">
        <f t="shared" si="3"/>
        <v>0</v>
      </c>
      <c r="X19" s="367">
        <f t="shared" si="3"/>
        <v>0</v>
      </c>
      <c r="Y19" s="367">
        <f t="shared" si="3"/>
        <v>0</v>
      </c>
      <c r="Z19" s="362">
        <f t="shared" si="3"/>
        <v>0</v>
      </c>
      <c r="AA19" s="362">
        <f t="shared" si="3"/>
        <v>0</v>
      </c>
      <c r="AB19" s="362">
        <f t="shared" si="3"/>
        <v>0</v>
      </c>
      <c r="AC19" s="362">
        <f t="shared" si="3"/>
        <v>0</v>
      </c>
      <c r="AD19" s="362">
        <f t="shared" si="3"/>
        <v>0</v>
      </c>
      <c r="AE19" s="362">
        <f t="shared" si="3"/>
        <v>0</v>
      </c>
      <c r="AF19" s="367">
        <f t="shared" si="3"/>
        <v>0</v>
      </c>
      <c r="AG19" s="367">
        <f t="shared" si="3"/>
        <v>0</v>
      </c>
      <c r="AH19" s="367">
        <f t="shared" si="3"/>
        <v>0</v>
      </c>
      <c r="AI19" s="362">
        <f t="shared" si="3"/>
        <v>876000</v>
      </c>
      <c r="AJ19" s="362">
        <f>AJ16+AJ17+AJ18</f>
        <v>17302848</v>
      </c>
    </row>
    <row r="20" spans="1:36" ht="15.6">
      <c r="A20" s="366" t="s">
        <v>11</v>
      </c>
      <c r="B20" s="27" t="s">
        <v>315</v>
      </c>
      <c r="C20" s="362">
        <f>SUM(C15,C19)</f>
        <v>0</v>
      </c>
      <c r="D20" s="363">
        <f>SUM(D15,D19)</f>
        <v>0</v>
      </c>
      <c r="E20" s="362">
        <f>SUM(E15,E19)</f>
        <v>0</v>
      </c>
      <c r="F20" s="363">
        <f>AJ20</f>
        <v>50577828</v>
      </c>
      <c r="G20" s="668">
        <f>SUM(G15,G19)</f>
        <v>52384496</v>
      </c>
      <c r="H20" s="677">
        <f>H15+H19</f>
        <v>26808244</v>
      </c>
      <c r="I20" s="668">
        <f>SUM(I15,I19)</f>
        <v>61967201</v>
      </c>
      <c r="J20" s="677">
        <f>J15+J19</f>
        <v>59638555</v>
      </c>
      <c r="K20" s="362">
        <f t="shared" ref="K20:AI20" si="4">SUM(K15,K19)</f>
        <v>11443340</v>
      </c>
      <c r="L20" s="362">
        <f t="shared" si="4"/>
        <v>0</v>
      </c>
      <c r="M20" s="362">
        <f t="shared" si="4"/>
        <v>2507000</v>
      </c>
      <c r="N20" s="362" t="e">
        <f t="shared" ca="1" si="4"/>
        <v>#NAME?</v>
      </c>
      <c r="O20" s="362">
        <f t="shared" si="4"/>
        <v>5438300</v>
      </c>
      <c r="P20" s="362">
        <f t="shared" si="4"/>
        <v>0</v>
      </c>
      <c r="Q20" s="362">
        <f t="shared" si="4"/>
        <v>733770</v>
      </c>
      <c r="R20" s="362">
        <f>SUM(R15,R19)</f>
        <v>27115298</v>
      </c>
      <c r="S20" s="362">
        <f t="shared" si="4"/>
        <v>0</v>
      </c>
      <c r="T20" s="362">
        <f t="shared" si="4"/>
        <v>0</v>
      </c>
      <c r="U20" s="362">
        <f t="shared" si="4"/>
        <v>0</v>
      </c>
      <c r="V20" s="362">
        <f t="shared" si="4"/>
        <v>7881500</v>
      </c>
      <c r="W20" s="362">
        <f t="shared" si="4"/>
        <v>0</v>
      </c>
      <c r="X20" s="367">
        <f t="shared" si="4"/>
        <v>0</v>
      </c>
      <c r="Y20" s="367">
        <f t="shared" si="4"/>
        <v>0</v>
      </c>
      <c r="Z20" s="362">
        <f t="shared" si="4"/>
        <v>0</v>
      </c>
      <c r="AA20" s="362">
        <f t="shared" si="4"/>
        <v>0</v>
      </c>
      <c r="AB20" s="362">
        <f t="shared" si="4"/>
        <v>6612400</v>
      </c>
      <c r="AC20" s="362">
        <f t="shared" si="4"/>
        <v>0</v>
      </c>
      <c r="AD20" s="362">
        <f t="shared" si="4"/>
        <v>0</v>
      </c>
      <c r="AE20" s="362">
        <f t="shared" si="4"/>
        <v>0</v>
      </c>
      <c r="AF20" s="367">
        <f t="shared" si="4"/>
        <v>0</v>
      </c>
      <c r="AG20" s="367">
        <f t="shared" si="4"/>
        <v>0</v>
      </c>
      <c r="AH20" s="367">
        <f t="shared" si="4"/>
        <v>7358860</v>
      </c>
      <c r="AI20" s="362">
        <f t="shared" si="4"/>
        <v>876000</v>
      </c>
      <c r="AJ20" s="362">
        <f>AJ15+AJ19</f>
        <v>50577828</v>
      </c>
    </row>
    <row r="21" spans="1:36" ht="16.2">
      <c r="A21" s="232" t="s">
        <v>316</v>
      </c>
      <c r="B21" s="153" t="s">
        <v>317</v>
      </c>
      <c r="C21" s="362"/>
      <c r="D21" s="363"/>
      <c r="E21" s="362"/>
      <c r="F21" s="363">
        <f t="shared" si="0"/>
        <v>9358764</v>
      </c>
      <c r="G21" s="669">
        <v>9427851</v>
      </c>
      <c r="H21" s="678">
        <v>5624509</v>
      </c>
      <c r="I21" s="669">
        <v>11973119</v>
      </c>
      <c r="J21" s="797">
        <v>11162625</v>
      </c>
      <c r="K21" s="139">
        <v>3037000</v>
      </c>
      <c r="L21" s="139"/>
      <c r="M21" s="139">
        <v>637000</v>
      </c>
      <c r="N21" s="139"/>
      <c r="O21" s="139">
        <v>1336300</v>
      </c>
      <c r="P21" s="139"/>
      <c r="Q21" s="139">
        <v>80712</v>
      </c>
      <c r="R21" s="139">
        <v>5118272</v>
      </c>
      <c r="S21" s="139"/>
      <c r="T21" s="139"/>
      <c r="U21" s="139"/>
      <c r="V21" s="139">
        <v>1453000</v>
      </c>
      <c r="W21" s="139"/>
      <c r="X21" s="30"/>
      <c r="Y21" s="30"/>
      <c r="Z21" s="139">
        <v>0</v>
      </c>
      <c r="AA21" s="139"/>
      <c r="AB21" s="139">
        <v>1209760</v>
      </c>
      <c r="AC21" s="139"/>
      <c r="AD21" s="139"/>
      <c r="AE21" s="139"/>
      <c r="AF21" s="30"/>
      <c r="AG21" s="30"/>
      <c r="AH21" s="30">
        <v>1326200</v>
      </c>
      <c r="AI21" s="139">
        <v>170820</v>
      </c>
      <c r="AJ21" s="363">
        <f>SUM(P21:AI21)</f>
        <v>9358764</v>
      </c>
    </row>
    <row r="22" spans="1:36" ht="16.2">
      <c r="A22" s="232" t="s">
        <v>318</v>
      </c>
      <c r="B22" s="153" t="s">
        <v>319</v>
      </c>
      <c r="C22" s="362"/>
      <c r="D22" s="363"/>
      <c r="E22" s="362"/>
      <c r="F22" s="363">
        <f t="shared" si="0"/>
        <v>276920</v>
      </c>
      <c r="G22" s="669">
        <v>276920</v>
      </c>
      <c r="H22" s="678">
        <v>333712</v>
      </c>
      <c r="I22" s="669"/>
      <c r="J22" s="797">
        <v>348183</v>
      </c>
      <c r="K22" s="139">
        <v>82400</v>
      </c>
      <c r="L22" s="139"/>
      <c r="M22" s="139">
        <v>25000</v>
      </c>
      <c r="N22" s="139"/>
      <c r="O22" s="139">
        <v>41200</v>
      </c>
      <c r="P22" s="139"/>
      <c r="Q22" s="139"/>
      <c r="R22" s="139">
        <v>116920</v>
      </c>
      <c r="S22" s="139"/>
      <c r="T22" s="139"/>
      <c r="U22" s="139"/>
      <c r="V22" s="139">
        <v>49230</v>
      </c>
      <c r="W22" s="139"/>
      <c r="X22" s="30"/>
      <c r="Y22" s="30"/>
      <c r="Z22" s="139">
        <v>0</v>
      </c>
      <c r="AA22" s="139"/>
      <c r="AB22" s="139">
        <v>61540</v>
      </c>
      <c r="AC22" s="139"/>
      <c r="AD22" s="139"/>
      <c r="AE22" s="139"/>
      <c r="AF22" s="30"/>
      <c r="AG22" s="30"/>
      <c r="AH22" s="30">
        <v>49230</v>
      </c>
      <c r="AI22" s="139"/>
      <c r="AJ22" s="363">
        <f>SUM(P22:AI22)</f>
        <v>276920</v>
      </c>
    </row>
    <row r="23" spans="1:36" ht="16.2">
      <c r="A23" s="232" t="s">
        <v>320</v>
      </c>
      <c r="B23" s="153" t="s">
        <v>321</v>
      </c>
      <c r="C23" s="362"/>
      <c r="D23" s="363"/>
      <c r="E23" s="362"/>
      <c r="F23" s="363">
        <f t="shared" si="0"/>
        <v>0</v>
      </c>
      <c r="G23" s="669"/>
      <c r="H23" s="678">
        <v>25521</v>
      </c>
      <c r="I23" s="668"/>
      <c r="J23" s="797">
        <v>109610</v>
      </c>
      <c r="K23" s="139"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30"/>
      <c r="Y23" s="30"/>
      <c r="Z23" s="139"/>
      <c r="AA23" s="139"/>
      <c r="AB23" s="139"/>
      <c r="AC23" s="139"/>
      <c r="AD23" s="139"/>
      <c r="AE23" s="139"/>
      <c r="AF23" s="30"/>
      <c r="AG23" s="30"/>
      <c r="AH23" s="30">
        <v>0</v>
      </c>
      <c r="AI23" s="139"/>
      <c r="AJ23" s="363">
        <f>SUM(P23:AI23)</f>
        <v>0</v>
      </c>
    </row>
    <row r="24" spans="1:36" ht="16.2">
      <c r="A24" s="232" t="s">
        <v>322</v>
      </c>
      <c r="B24" s="153" t="s">
        <v>323</v>
      </c>
      <c r="C24" s="362"/>
      <c r="D24" s="363"/>
      <c r="E24" s="362"/>
      <c r="F24" s="363">
        <f t="shared" si="0"/>
        <v>296670</v>
      </c>
      <c r="G24" s="669">
        <v>296670</v>
      </c>
      <c r="H24" s="678">
        <v>338425</v>
      </c>
      <c r="I24" s="668"/>
      <c r="J24" s="797">
        <v>352190</v>
      </c>
      <c r="K24" s="139">
        <v>90000</v>
      </c>
      <c r="L24" s="139"/>
      <c r="M24" s="139">
        <v>28000</v>
      </c>
      <c r="N24" s="139"/>
      <c r="O24" s="139">
        <v>56000</v>
      </c>
      <c r="P24" s="139"/>
      <c r="Q24" s="139"/>
      <c r="R24" s="139">
        <v>125270</v>
      </c>
      <c r="S24" s="139"/>
      <c r="T24" s="139"/>
      <c r="U24" s="139"/>
      <c r="V24" s="139">
        <v>52750</v>
      </c>
      <c r="W24" s="139"/>
      <c r="X24" s="30">
        <v>0</v>
      </c>
      <c r="Y24" s="30"/>
      <c r="Z24" s="139">
        <v>0</v>
      </c>
      <c r="AA24" s="139"/>
      <c r="AB24" s="139">
        <v>65900</v>
      </c>
      <c r="AC24" s="139"/>
      <c r="AD24" s="139"/>
      <c r="AE24" s="139"/>
      <c r="AF24" s="30"/>
      <c r="AG24" s="30"/>
      <c r="AH24" s="30">
        <v>52750</v>
      </c>
      <c r="AI24" s="139"/>
      <c r="AJ24" s="363">
        <f>SUM(P24:AI24)</f>
        <v>296670</v>
      </c>
    </row>
    <row r="25" spans="1:36" ht="15.6">
      <c r="A25" s="366" t="s">
        <v>15</v>
      </c>
      <c r="B25" s="369" t="s">
        <v>324</v>
      </c>
      <c r="C25" s="363">
        <f>SUM(C21:C24)</f>
        <v>0</v>
      </c>
      <c r="D25" s="362">
        <f>SUM(D21:D24)</f>
        <v>0</v>
      </c>
      <c r="E25" s="363">
        <f>SUM(E21:E24)</f>
        <v>0</v>
      </c>
      <c r="F25" s="363">
        <f t="shared" si="0"/>
        <v>9932354</v>
      </c>
      <c r="G25" s="668">
        <f>SUM(G21:G24)</f>
        <v>10001441</v>
      </c>
      <c r="H25" s="677">
        <f>H21+H22+H23+H24</f>
        <v>6322167</v>
      </c>
      <c r="I25" s="668">
        <f>SUM(I21:I24)</f>
        <v>11973119</v>
      </c>
      <c r="J25" s="677">
        <f>J21+J22+J23+J24</f>
        <v>11972608</v>
      </c>
      <c r="K25" s="362">
        <f t="shared" ref="K25:AI25" si="5">SUM(K21:K24)</f>
        <v>3209400</v>
      </c>
      <c r="L25" s="362">
        <f t="shared" si="5"/>
        <v>0</v>
      </c>
      <c r="M25" s="362">
        <f t="shared" si="5"/>
        <v>690000</v>
      </c>
      <c r="N25" s="362">
        <f t="shared" si="5"/>
        <v>0</v>
      </c>
      <c r="O25" s="362">
        <f t="shared" si="5"/>
        <v>1433500</v>
      </c>
      <c r="P25" s="362">
        <f t="shared" si="5"/>
        <v>0</v>
      </c>
      <c r="Q25" s="362">
        <f t="shared" si="5"/>
        <v>80712</v>
      </c>
      <c r="R25" s="362">
        <f t="shared" si="5"/>
        <v>5360462</v>
      </c>
      <c r="S25" s="362">
        <f t="shared" si="5"/>
        <v>0</v>
      </c>
      <c r="T25" s="362">
        <f t="shared" si="5"/>
        <v>0</v>
      </c>
      <c r="U25" s="362">
        <f t="shared" si="5"/>
        <v>0</v>
      </c>
      <c r="V25" s="362">
        <f t="shared" si="5"/>
        <v>1554980</v>
      </c>
      <c r="W25" s="362">
        <f t="shared" si="5"/>
        <v>0</v>
      </c>
      <c r="X25" s="367">
        <f t="shared" si="5"/>
        <v>0</v>
      </c>
      <c r="Y25" s="367">
        <f t="shared" si="5"/>
        <v>0</v>
      </c>
      <c r="Z25" s="362">
        <f t="shared" si="5"/>
        <v>0</v>
      </c>
      <c r="AA25" s="362">
        <f t="shared" si="5"/>
        <v>0</v>
      </c>
      <c r="AB25" s="362">
        <f t="shared" si="5"/>
        <v>1337200</v>
      </c>
      <c r="AC25" s="362">
        <f t="shared" si="5"/>
        <v>0</v>
      </c>
      <c r="AD25" s="362">
        <f t="shared" si="5"/>
        <v>0</v>
      </c>
      <c r="AE25" s="362">
        <f t="shared" si="5"/>
        <v>0</v>
      </c>
      <c r="AF25" s="367">
        <f t="shared" si="5"/>
        <v>0</v>
      </c>
      <c r="AG25" s="367">
        <f t="shared" si="5"/>
        <v>0</v>
      </c>
      <c r="AH25" s="367">
        <f t="shared" si="5"/>
        <v>1428180</v>
      </c>
      <c r="AI25" s="362">
        <f t="shared" si="5"/>
        <v>170820</v>
      </c>
      <c r="AJ25" s="362">
        <f>SUM(AJ21:AJ24)</f>
        <v>9932354</v>
      </c>
    </row>
    <row r="26" spans="1:36" ht="15.6">
      <c r="A26" s="232" t="s">
        <v>325</v>
      </c>
      <c r="B26" s="25" t="s">
        <v>326</v>
      </c>
      <c r="C26" s="367"/>
      <c r="D26" s="367"/>
      <c r="E26" s="367"/>
      <c r="F26" s="363">
        <f t="shared" si="0"/>
        <v>1360000</v>
      </c>
      <c r="G26" s="670">
        <v>1360000</v>
      </c>
      <c r="H26" s="679"/>
      <c r="I26" s="671">
        <v>1360000</v>
      </c>
      <c r="J26" s="680">
        <v>1061509</v>
      </c>
      <c r="K26" s="30"/>
      <c r="L26" s="30"/>
      <c r="M26" s="30"/>
      <c r="N26" s="30"/>
      <c r="O26" s="30">
        <v>50000</v>
      </c>
      <c r="P26" s="30"/>
      <c r="Q26" s="30"/>
      <c r="R26" s="30"/>
      <c r="S26" s="30">
        <v>0</v>
      </c>
      <c r="T26" s="30"/>
      <c r="U26" s="30"/>
      <c r="V26" s="30">
        <v>1300000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>
        <v>60000</v>
      </c>
      <c r="AI26" s="30"/>
      <c r="AJ26" s="370">
        <f>SUM(P26:AI26)</f>
        <v>1360000</v>
      </c>
    </row>
    <row r="27" spans="1:36" ht="15.6">
      <c r="A27" s="232" t="s">
        <v>327</v>
      </c>
      <c r="B27" s="25" t="s">
        <v>328</v>
      </c>
      <c r="C27" s="367"/>
      <c r="D27" s="370"/>
      <c r="E27" s="367"/>
      <c r="F27" s="363">
        <f t="shared" si="0"/>
        <v>200000</v>
      </c>
      <c r="G27" s="670">
        <v>270000</v>
      </c>
      <c r="H27" s="679"/>
      <c r="I27" s="671">
        <v>270000</v>
      </c>
      <c r="J27" s="680">
        <v>375263</v>
      </c>
      <c r="K27" s="30">
        <v>350000</v>
      </c>
      <c r="L27" s="30"/>
      <c r="M27" s="30"/>
      <c r="N27" s="30">
        <v>15000</v>
      </c>
      <c r="O27" s="30">
        <v>0</v>
      </c>
      <c r="P27" s="30"/>
      <c r="Q27" s="30"/>
      <c r="R27" s="30">
        <v>200000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>
        <v>0</v>
      </c>
      <c r="AI27" s="30"/>
      <c r="AJ27" s="370">
        <f t="shared" ref="AJ27:AJ76" si="6">SUM(P27:AI27)</f>
        <v>200000</v>
      </c>
    </row>
    <row r="28" spans="1:36" ht="15.6">
      <c r="A28" s="366" t="s">
        <v>329</v>
      </c>
      <c r="B28" s="152" t="s">
        <v>330</v>
      </c>
      <c r="C28" s="370">
        <f>SUM(C26:C27)</f>
        <v>0</v>
      </c>
      <c r="D28" s="367">
        <f>SUM(D26:D27)</f>
        <v>0</v>
      </c>
      <c r="E28" s="370">
        <f>SUM(E26:E27)</f>
        <v>0</v>
      </c>
      <c r="F28" s="363">
        <f t="shared" si="0"/>
        <v>1630000</v>
      </c>
      <c r="G28" s="670">
        <f>SUM(G26:G27)</f>
        <v>1630000</v>
      </c>
      <c r="H28" s="679">
        <v>727485</v>
      </c>
      <c r="I28" s="670">
        <f>SUM(I26:I27)</f>
        <v>1630000</v>
      </c>
      <c r="J28" s="679">
        <f>SUM(J26+J27)</f>
        <v>1436772</v>
      </c>
      <c r="K28" s="367">
        <f>SUM(K26:K27)</f>
        <v>350000</v>
      </c>
      <c r="L28" s="367"/>
      <c r="M28" s="367">
        <f t="shared" ref="M28:U28" si="7">SUM(M26:M27)</f>
        <v>0</v>
      </c>
      <c r="N28" s="367">
        <f t="shared" si="7"/>
        <v>15000</v>
      </c>
      <c r="O28" s="367">
        <f t="shared" si="7"/>
        <v>50000</v>
      </c>
      <c r="P28" s="367">
        <f t="shared" si="7"/>
        <v>0</v>
      </c>
      <c r="Q28" s="367">
        <f t="shared" si="7"/>
        <v>0</v>
      </c>
      <c r="R28" s="367">
        <f>SUM(R26:R27)</f>
        <v>200000</v>
      </c>
      <c r="S28" s="367">
        <f t="shared" si="7"/>
        <v>0</v>
      </c>
      <c r="T28" s="367">
        <f t="shared" si="7"/>
        <v>0</v>
      </c>
      <c r="U28" s="367">
        <f t="shared" si="7"/>
        <v>0</v>
      </c>
      <c r="V28" s="367">
        <f>SUM(V26:V27)</f>
        <v>1300000</v>
      </c>
      <c r="W28" s="367">
        <f t="shared" ref="W28:AE28" si="8">SUM(W26:W27)</f>
        <v>0</v>
      </c>
      <c r="X28" s="367">
        <f t="shared" si="8"/>
        <v>0</v>
      </c>
      <c r="Y28" s="367">
        <f t="shared" si="8"/>
        <v>0</v>
      </c>
      <c r="Z28" s="367">
        <f t="shared" si="8"/>
        <v>0</v>
      </c>
      <c r="AA28" s="367"/>
      <c r="AB28" s="367">
        <f t="shared" si="8"/>
        <v>0</v>
      </c>
      <c r="AC28" s="367">
        <f t="shared" si="8"/>
        <v>0</v>
      </c>
      <c r="AD28" s="367">
        <f t="shared" si="8"/>
        <v>0</v>
      </c>
      <c r="AE28" s="367">
        <f t="shared" si="8"/>
        <v>0</v>
      </c>
      <c r="AF28" s="367">
        <v>70000</v>
      </c>
      <c r="AG28" s="367">
        <f>SUM(AG26:AG27)</f>
        <v>0</v>
      </c>
      <c r="AH28" s="367">
        <f>SUM(AH26+AH27)</f>
        <v>60000</v>
      </c>
      <c r="AI28" s="367">
        <f>SUM(AI26:AI27)</f>
        <v>0</v>
      </c>
      <c r="AJ28" s="370">
        <f t="shared" si="6"/>
        <v>1630000</v>
      </c>
    </row>
    <row r="29" spans="1:36" ht="16.2">
      <c r="A29" s="232" t="s">
        <v>331</v>
      </c>
      <c r="B29" s="25" t="s">
        <v>332</v>
      </c>
      <c r="C29" s="367"/>
      <c r="D29" s="372"/>
      <c r="E29" s="367"/>
      <c r="F29" s="363">
        <f t="shared" si="0"/>
        <v>0</v>
      </c>
      <c r="G29" s="670"/>
      <c r="H29" s="679"/>
      <c r="I29" s="670"/>
      <c r="J29" s="679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70">
        <f t="shared" si="6"/>
        <v>0</v>
      </c>
    </row>
    <row r="30" spans="1:36" ht="15.6">
      <c r="A30" s="232" t="s">
        <v>333</v>
      </c>
      <c r="B30" s="25" t="s">
        <v>334</v>
      </c>
      <c r="C30" s="367"/>
      <c r="D30" s="370"/>
      <c r="E30" s="367"/>
      <c r="F30" s="363">
        <f t="shared" si="0"/>
        <v>380000</v>
      </c>
      <c r="G30" s="670">
        <v>380000</v>
      </c>
      <c r="H30" s="679"/>
      <c r="I30" s="671">
        <v>451250</v>
      </c>
      <c r="J30" s="680">
        <v>451246</v>
      </c>
      <c r="K30" s="30">
        <v>200000</v>
      </c>
      <c r="L30" s="30"/>
      <c r="M30" s="30">
        <v>7000</v>
      </c>
      <c r="N30" s="30"/>
      <c r="O30" s="30">
        <v>15000</v>
      </c>
      <c r="P30" s="30"/>
      <c r="Q30" s="30"/>
      <c r="R30" s="30">
        <v>150000</v>
      </c>
      <c r="S30" s="30"/>
      <c r="T30" s="30"/>
      <c r="U30" s="30"/>
      <c r="V30" s="30">
        <v>50000</v>
      </c>
      <c r="W30" s="30"/>
      <c r="X30" s="30"/>
      <c r="Y30" s="30"/>
      <c r="Z30" s="30"/>
      <c r="AA30" s="30"/>
      <c r="AB30" s="30">
        <v>30000</v>
      </c>
      <c r="AC30" s="30"/>
      <c r="AD30" s="30"/>
      <c r="AE30" s="30"/>
      <c r="AF30" s="30"/>
      <c r="AG30" s="30"/>
      <c r="AH30" s="30">
        <v>150000</v>
      </c>
      <c r="AI30" s="30"/>
      <c r="AJ30" s="370">
        <f t="shared" si="6"/>
        <v>380000</v>
      </c>
    </row>
    <row r="31" spans="1:36" ht="15.6">
      <c r="A31" s="232" t="s">
        <v>335</v>
      </c>
      <c r="B31" s="25" t="s">
        <v>336</v>
      </c>
      <c r="C31" s="367"/>
      <c r="D31" s="370"/>
      <c r="E31" s="367"/>
      <c r="F31" s="363">
        <f t="shared" si="0"/>
        <v>50000</v>
      </c>
      <c r="G31" s="670">
        <v>50000</v>
      </c>
      <c r="H31" s="679"/>
      <c r="I31" s="671">
        <v>50000</v>
      </c>
      <c r="J31" s="680"/>
      <c r="K31" s="30">
        <v>0</v>
      </c>
      <c r="L31" s="30"/>
      <c r="M31" s="30"/>
      <c r="N31" s="30"/>
      <c r="O31" s="30">
        <v>100000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50000</v>
      </c>
      <c r="AC31" s="30"/>
      <c r="AD31" s="30"/>
      <c r="AE31" s="30"/>
      <c r="AF31" s="30"/>
      <c r="AG31" s="30"/>
      <c r="AH31" s="30"/>
      <c r="AI31" s="30"/>
      <c r="AJ31" s="370">
        <f t="shared" si="6"/>
        <v>50000</v>
      </c>
    </row>
    <row r="32" spans="1:36" ht="15.6">
      <c r="A32" s="232" t="s">
        <v>337</v>
      </c>
      <c r="B32" s="25" t="s">
        <v>338</v>
      </c>
      <c r="C32" s="367"/>
      <c r="D32" s="370"/>
      <c r="E32" s="367"/>
      <c r="F32" s="363">
        <f t="shared" si="0"/>
        <v>850000</v>
      </c>
      <c r="G32" s="670">
        <v>850000</v>
      </c>
      <c r="H32" s="679"/>
      <c r="I32" s="671">
        <v>893000</v>
      </c>
      <c r="J32" s="680">
        <v>892986</v>
      </c>
      <c r="K32" s="30"/>
      <c r="L32" s="30"/>
      <c r="M32" s="30"/>
      <c r="N32" s="30"/>
      <c r="O32" s="30">
        <v>0</v>
      </c>
      <c r="P32" s="30"/>
      <c r="Q32" s="30"/>
      <c r="R32" s="30"/>
      <c r="S32" s="30">
        <v>700000</v>
      </c>
      <c r="T32" s="30"/>
      <c r="U32" s="30"/>
      <c r="V32" s="30"/>
      <c r="W32" s="30"/>
      <c r="X32" s="30">
        <v>0</v>
      </c>
      <c r="Y32" s="30">
        <v>0</v>
      </c>
      <c r="Z32" s="30">
        <v>150000</v>
      </c>
      <c r="AA32" s="30"/>
      <c r="AB32" s="30"/>
      <c r="AC32" s="30"/>
      <c r="AD32" s="30"/>
      <c r="AE32" s="30"/>
      <c r="AF32" s="30"/>
      <c r="AG32" s="30"/>
      <c r="AH32" s="30"/>
      <c r="AI32" s="30"/>
      <c r="AJ32" s="370">
        <f t="shared" si="6"/>
        <v>850000</v>
      </c>
    </row>
    <row r="33" spans="1:36" ht="15.6">
      <c r="A33" s="232" t="s">
        <v>339</v>
      </c>
      <c r="B33" s="25" t="s">
        <v>340</v>
      </c>
      <c r="C33" s="367"/>
      <c r="D33" s="370"/>
      <c r="E33" s="367"/>
      <c r="F33" s="363">
        <f t="shared" si="0"/>
        <v>560000</v>
      </c>
      <c r="G33" s="670">
        <v>560000</v>
      </c>
      <c r="H33" s="679"/>
      <c r="I33" s="671">
        <v>440000</v>
      </c>
      <c r="J33" s="680">
        <v>440000</v>
      </c>
      <c r="K33" s="30">
        <v>150000</v>
      </c>
      <c r="L33" s="30"/>
      <c r="M33" s="30">
        <v>40000</v>
      </c>
      <c r="N33" s="30"/>
      <c r="O33" s="30">
        <v>40000</v>
      </c>
      <c r="P33" s="30"/>
      <c r="Q33" s="30"/>
      <c r="R33" s="30">
        <v>280000</v>
      </c>
      <c r="S33" s="30"/>
      <c r="T33" s="30"/>
      <c r="U33" s="30"/>
      <c r="V33" s="30">
        <v>80000</v>
      </c>
      <c r="W33" s="30"/>
      <c r="X33" s="30"/>
      <c r="Y33" s="30"/>
      <c r="Z33" s="30"/>
      <c r="AA33" s="30"/>
      <c r="AB33" s="30">
        <v>120000</v>
      </c>
      <c r="AC33" s="30"/>
      <c r="AD33" s="30"/>
      <c r="AE33" s="30"/>
      <c r="AF33" s="30"/>
      <c r="AG33" s="30"/>
      <c r="AH33" s="30">
        <v>80000</v>
      </c>
      <c r="AI33" s="30"/>
      <c r="AJ33" s="370">
        <f t="shared" si="6"/>
        <v>560000</v>
      </c>
    </row>
    <row r="34" spans="1:36" ht="15.6">
      <c r="A34" s="232" t="s">
        <v>341</v>
      </c>
      <c r="B34" s="25" t="s">
        <v>342</v>
      </c>
      <c r="C34" s="367"/>
      <c r="D34" s="370"/>
      <c r="E34" s="367"/>
      <c r="F34" s="363">
        <f t="shared" si="0"/>
        <v>1450000</v>
      </c>
      <c r="G34" s="670">
        <v>1465000</v>
      </c>
      <c r="H34" s="679"/>
      <c r="I34" s="671">
        <v>4460000</v>
      </c>
      <c r="J34" s="680">
        <v>4457841</v>
      </c>
      <c r="K34" s="30">
        <v>100000</v>
      </c>
      <c r="L34" s="30"/>
      <c r="M34" s="30">
        <v>17000</v>
      </c>
      <c r="N34" s="30"/>
      <c r="O34" s="30">
        <v>500000</v>
      </c>
      <c r="P34" s="30"/>
      <c r="Q34" s="30">
        <v>0</v>
      </c>
      <c r="R34" s="30">
        <v>1000000</v>
      </c>
      <c r="S34" s="30">
        <v>0</v>
      </c>
      <c r="T34" s="30">
        <v>0</v>
      </c>
      <c r="U34" s="30"/>
      <c r="V34" s="30"/>
      <c r="W34" s="30"/>
      <c r="X34" s="30">
        <v>0</v>
      </c>
      <c r="Y34" s="30"/>
      <c r="Z34" s="30">
        <v>0</v>
      </c>
      <c r="AA34" s="30"/>
      <c r="AB34" s="30">
        <v>400000</v>
      </c>
      <c r="AC34" s="30"/>
      <c r="AD34" s="30"/>
      <c r="AE34" s="30"/>
      <c r="AF34" s="30"/>
      <c r="AG34" s="30">
        <v>0</v>
      </c>
      <c r="AH34" s="30">
        <v>50000</v>
      </c>
      <c r="AI34" s="30"/>
      <c r="AJ34" s="370">
        <f t="shared" si="6"/>
        <v>1450000</v>
      </c>
    </row>
    <row r="35" spans="1:36" ht="15.6">
      <c r="A35" s="232" t="s">
        <v>335</v>
      </c>
      <c r="B35" s="152" t="s">
        <v>343</v>
      </c>
      <c r="C35" s="370">
        <f>SUM(C29:C34)</f>
        <v>0</v>
      </c>
      <c r="D35" s="367">
        <f>SUM(D29:D34)</f>
        <v>0</v>
      </c>
      <c r="E35" s="370">
        <f>SUM(E29:E34)</f>
        <v>0</v>
      </c>
      <c r="F35" s="363">
        <f t="shared" si="0"/>
        <v>3290000</v>
      </c>
      <c r="G35" s="671">
        <f>SUM(G29:G34)</f>
        <v>3305000</v>
      </c>
      <c r="H35" s="680">
        <v>1336348</v>
      </c>
      <c r="I35" s="671">
        <f>SUM(I29:I34)</f>
        <v>6294250</v>
      </c>
      <c r="J35" s="680">
        <f>SUM(J29:J34)</f>
        <v>6242073</v>
      </c>
      <c r="K35" s="367">
        <f>SUM(K29:K34)</f>
        <v>450000</v>
      </c>
      <c r="L35" s="367"/>
      <c r="M35" s="367"/>
      <c r="N35" s="367"/>
      <c r="O35" s="367">
        <f>SUM(O29:O34)</f>
        <v>655000</v>
      </c>
      <c r="P35" s="367">
        <f>SUM(P29:P34)</f>
        <v>0</v>
      </c>
      <c r="Q35" s="367">
        <f t="shared" ref="Q35:AI35" si="9">SUM(Q29:Q34)</f>
        <v>0</v>
      </c>
      <c r="R35" s="367">
        <f t="shared" si="9"/>
        <v>1430000</v>
      </c>
      <c r="S35" s="367">
        <f t="shared" si="9"/>
        <v>700000</v>
      </c>
      <c r="T35" s="367">
        <f t="shared" si="9"/>
        <v>0</v>
      </c>
      <c r="U35" s="367">
        <f t="shared" si="9"/>
        <v>0</v>
      </c>
      <c r="V35" s="367">
        <f t="shared" si="9"/>
        <v>130000</v>
      </c>
      <c r="W35" s="367">
        <f t="shared" si="9"/>
        <v>0</v>
      </c>
      <c r="X35" s="367">
        <f t="shared" si="9"/>
        <v>0</v>
      </c>
      <c r="Y35" s="367">
        <f t="shared" si="9"/>
        <v>0</v>
      </c>
      <c r="Z35" s="367">
        <f t="shared" si="9"/>
        <v>150000</v>
      </c>
      <c r="AA35" s="367">
        <f t="shared" si="9"/>
        <v>0</v>
      </c>
      <c r="AB35" s="367">
        <f t="shared" si="9"/>
        <v>600000</v>
      </c>
      <c r="AC35" s="367">
        <f t="shared" si="9"/>
        <v>0</v>
      </c>
      <c r="AD35" s="367">
        <f t="shared" si="9"/>
        <v>0</v>
      </c>
      <c r="AE35" s="367">
        <f t="shared" si="9"/>
        <v>0</v>
      </c>
      <c r="AF35" s="367">
        <f t="shared" si="9"/>
        <v>0</v>
      </c>
      <c r="AG35" s="367">
        <f t="shared" si="9"/>
        <v>0</v>
      </c>
      <c r="AH35" s="367">
        <f t="shared" si="9"/>
        <v>280000</v>
      </c>
      <c r="AI35" s="367">
        <f t="shared" si="9"/>
        <v>0</v>
      </c>
      <c r="AJ35" s="370">
        <f t="shared" si="6"/>
        <v>3290000</v>
      </c>
    </row>
    <row r="36" spans="1:36" ht="15.6">
      <c r="A36" s="366" t="s">
        <v>344</v>
      </c>
      <c r="B36" s="152" t="s">
        <v>345</v>
      </c>
      <c r="C36" s="367">
        <f>SUM(C35,C28)</f>
        <v>0</v>
      </c>
      <c r="D36" s="367">
        <f>SUM(D35,D28)</f>
        <v>0</v>
      </c>
      <c r="E36" s="367">
        <f>SUM(E35,E28)</f>
        <v>0</v>
      </c>
      <c r="F36" s="363">
        <f t="shared" si="0"/>
        <v>4920000</v>
      </c>
      <c r="G36" s="670">
        <f>SUM(G35,G28)</f>
        <v>4935000</v>
      </c>
      <c r="H36" s="679">
        <f>H28+H35</f>
        <v>2063833</v>
      </c>
      <c r="I36" s="670">
        <f>SUM(I35,I28)</f>
        <v>7924250</v>
      </c>
      <c r="J36" s="679">
        <f>J28+J35</f>
        <v>7678845</v>
      </c>
      <c r="K36" s="367">
        <f>SUM(K35,K28)</f>
        <v>800000</v>
      </c>
      <c r="L36" s="367">
        <f>SUM(L35,L28)</f>
        <v>0</v>
      </c>
      <c r="M36" s="367">
        <f>SUM(M29:M35)</f>
        <v>64000</v>
      </c>
      <c r="N36" s="367">
        <f>SUM(N35,N28)</f>
        <v>15000</v>
      </c>
      <c r="O36" s="367">
        <f>SUM(O35,O28)</f>
        <v>705000</v>
      </c>
      <c r="P36" s="367">
        <f>SUM(P35,P28)</f>
        <v>0</v>
      </c>
      <c r="Q36" s="367">
        <f>SUM(Q35,Q28)</f>
        <v>0</v>
      </c>
      <c r="R36" s="367">
        <f t="shared" ref="R36:AI36" si="10">SUM(R35,R28)</f>
        <v>1630000</v>
      </c>
      <c r="S36" s="367">
        <f t="shared" si="10"/>
        <v>700000</v>
      </c>
      <c r="T36" s="367">
        <f t="shared" si="10"/>
        <v>0</v>
      </c>
      <c r="U36" s="367">
        <f t="shared" si="10"/>
        <v>0</v>
      </c>
      <c r="V36" s="367">
        <f>SUM(V35,V28)</f>
        <v>1430000</v>
      </c>
      <c r="W36" s="367">
        <f t="shared" si="10"/>
        <v>0</v>
      </c>
      <c r="X36" s="367">
        <f t="shared" si="10"/>
        <v>0</v>
      </c>
      <c r="Y36" s="367">
        <f t="shared" si="10"/>
        <v>0</v>
      </c>
      <c r="Z36" s="367">
        <f t="shared" si="10"/>
        <v>150000</v>
      </c>
      <c r="AA36" s="367">
        <f t="shared" si="10"/>
        <v>0</v>
      </c>
      <c r="AB36" s="367">
        <f t="shared" si="10"/>
        <v>600000</v>
      </c>
      <c r="AC36" s="367">
        <f t="shared" si="10"/>
        <v>0</v>
      </c>
      <c r="AD36" s="367">
        <f t="shared" si="10"/>
        <v>0</v>
      </c>
      <c r="AE36" s="367">
        <f t="shared" si="10"/>
        <v>0</v>
      </c>
      <c r="AF36" s="367">
        <f t="shared" si="10"/>
        <v>70000</v>
      </c>
      <c r="AG36" s="367">
        <f t="shared" si="10"/>
        <v>0</v>
      </c>
      <c r="AH36" s="367">
        <f t="shared" si="10"/>
        <v>340000</v>
      </c>
      <c r="AI36" s="367">
        <f t="shared" si="10"/>
        <v>0</v>
      </c>
      <c r="AJ36" s="367">
        <f t="shared" si="6"/>
        <v>4920000</v>
      </c>
    </row>
    <row r="37" spans="1:36" ht="15.6">
      <c r="A37" s="232" t="s">
        <v>346</v>
      </c>
      <c r="B37" s="153" t="s">
        <v>347</v>
      </c>
      <c r="C37" s="362"/>
      <c r="D37" s="363"/>
      <c r="E37" s="362"/>
      <c r="F37" s="363">
        <f t="shared" si="0"/>
        <v>400000</v>
      </c>
      <c r="G37" s="668">
        <v>400000</v>
      </c>
      <c r="H37" s="677">
        <v>38507</v>
      </c>
      <c r="I37" s="669">
        <v>332000</v>
      </c>
      <c r="J37" s="677">
        <v>106709</v>
      </c>
      <c r="K37" s="139">
        <v>0</v>
      </c>
      <c r="L37" s="139"/>
      <c r="M37" s="139"/>
      <c r="N37" s="139"/>
      <c r="O37" s="139"/>
      <c r="P37" s="139"/>
      <c r="Q37" s="139"/>
      <c r="R37" s="139">
        <v>400000</v>
      </c>
      <c r="S37" s="139"/>
      <c r="T37" s="139"/>
      <c r="U37" s="139"/>
      <c r="V37" s="139"/>
      <c r="W37" s="139"/>
      <c r="X37" s="30">
        <v>0</v>
      </c>
      <c r="Y37" s="30">
        <v>0</v>
      </c>
      <c r="Z37" s="139"/>
      <c r="AA37" s="139"/>
      <c r="AB37" s="139"/>
      <c r="AC37" s="139"/>
      <c r="AD37" s="139"/>
      <c r="AE37" s="139"/>
      <c r="AF37" s="30"/>
      <c r="AG37" s="30"/>
      <c r="AH37" s="30">
        <v>0</v>
      </c>
      <c r="AI37" s="139"/>
      <c r="AJ37" s="367">
        <f t="shared" si="6"/>
        <v>400000</v>
      </c>
    </row>
    <row r="38" spans="1:36" ht="15.6">
      <c r="A38" s="232" t="s">
        <v>348</v>
      </c>
      <c r="B38" s="153" t="s">
        <v>349</v>
      </c>
      <c r="C38" s="362"/>
      <c r="D38" s="363"/>
      <c r="E38" s="362"/>
      <c r="F38" s="363">
        <f t="shared" si="0"/>
        <v>1465000</v>
      </c>
      <c r="G38" s="668">
        <v>1465000</v>
      </c>
      <c r="H38" s="677">
        <v>622484</v>
      </c>
      <c r="I38" s="669">
        <v>1465000</v>
      </c>
      <c r="J38" s="678">
        <v>1444313</v>
      </c>
      <c r="K38" s="139">
        <v>500000</v>
      </c>
      <c r="L38" s="139"/>
      <c r="M38" s="139">
        <v>50000</v>
      </c>
      <c r="N38" s="139">
        <v>60000</v>
      </c>
      <c r="O38" s="139">
        <v>120000</v>
      </c>
      <c r="P38" s="139"/>
      <c r="Q38" s="139"/>
      <c r="R38" s="139">
        <v>700000</v>
      </c>
      <c r="S38" s="139"/>
      <c r="T38" s="139"/>
      <c r="U38" s="139"/>
      <c r="V38" s="139">
        <v>50000</v>
      </c>
      <c r="W38" s="139"/>
      <c r="X38" s="30"/>
      <c r="Y38" s="30">
        <v>205000</v>
      </c>
      <c r="Z38" s="139">
        <v>50000</v>
      </c>
      <c r="AA38" s="139">
        <v>0</v>
      </c>
      <c r="AB38" s="139">
        <v>150000</v>
      </c>
      <c r="AC38" s="139"/>
      <c r="AD38" s="139"/>
      <c r="AE38" s="139"/>
      <c r="AF38" s="30">
        <v>60000</v>
      </c>
      <c r="AG38" s="30">
        <v>150000</v>
      </c>
      <c r="AH38" s="30">
        <v>100000</v>
      </c>
      <c r="AI38" s="139"/>
      <c r="AJ38" s="367">
        <f t="shared" si="6"/>
        <v>1465000</v>
      </c>
    </row>
    <row r="39" spans="1:36" ht="15.6">
      <c r="A39" s="232" t="s">
        <v>350</v>
      </c>
      <c r="B39" s="153" t="s">
        <v>351</v>
      </c>
      <c r="C39" s="362"/>
      <c r="D39" s="363"/>
      <c r="E39" s="362"/>
      <c r="F39" s="363">
        <f t="shared" si="0"/>
        <v>0</v>
      </c>
      <c r="G39" s="668"/>
      <c r="H39" s="677"/>
      <c r="I39" s="668"/>
      <c r="J39" s="677"/>
      <c r="K39" s="139"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30">
        <v>0</v>
      </c>
      <c r="Y39" s="30">
        <v>0</v>
      </c>
      <c r="Z39" s="139"/>
      <c r="AA39" s="139"/>
      <c r="AB39" s="139"/>
      <c r="AC39" s="139"/>
      <c r="AD39" s="139"/>
      <c r="AE39" s="139"/>
      <c r="AF39" s="30"/>
      <c r="AG39" s="30"/>
      <c r="AH39" s="30">
        <v>0</v>
      </c>
      <c r="AI39" s="139"/>
      <c r="AJ39" s="367">
        <f t="shared" si="6"/>
        <v>0</v>
      </c>
    </row>
    <row r="40" spans="1:36" ht="15.6">
      <c r="A40" s="366" t="s">
        <v>352</v>
      </c>
      <c r="B40" s="27" t="s">
        <v>353</v>
      </c>
      <c r="C40" s="363">
        <f>SUM(C37:C38)</f>
        <v>0</v>
      </c>
      <c r="D40" s="362">
        <f>SUM(D37:D38)</f>
        <v>0</v>
      </c>
      <c r="E40" s="363">
        <f>SUM(E37:E38)</f>
        <v>0</v>
      </c>
      <c r="F40" s="363">
        <f t="shared" si="0"/>
        <v>1865000</v>
      </c>
      <c r="G40" s="668">
        <f>SUM(G37:G38)</f>
        <v>1865000</v>
      </c>
      <c r="H40" s="677">
        <f>H37+H38</f>
        <v>660991</v>
      </c>
      <c r="I40" s="668">
        <f>SUM(I37:I38)</f>
        <v>1797000</v>
      </c>
      <c r="J40" s="677">
        <f>J37+J38</f>
        <v>1551022</v>
      </c>
      <c r="K40" s="362">
        <f t="shared" ref="K40:AI40" si="11">SUM(K37:K39)</f>
        <v>500000</v>
      </c>
      <c r="L40" s="362">
        <f t="shared" si="11"/>
        <v>0</v>
      </c>
      <c r="M40" s="362">
        <f t="shared" si="11"/>
        <v>50000</v>
      </c>
      <c r="N40" s="362">
        <f t="shared" si="11"/>
        <v>60000</v>
      </c>
      <c r="O40" s="362">
        <f t="shared" si="11"/>
        <v>120000</v>
      </c>
      <c r="P40" s="362">
        <f t="shared" si="11"/>
        <v>0</v>
      </c>
      <c r="Q40" s="362">
        <f t="shared" si="11"/>
        <v>0</v>
      </c>
      <c r="R40" s="362">
        <f t="shared" si="11"/>
        <v>1100000</v>
      </c>
      <c r="S40" s="362">
        <f t="shared" si="11"/>
        <v>0</v>
      </c>
      <c r="T40" s="362">
        <f t="shared" si="11"/>
        <v>0</v>
      </c>
      <c r="U40" s="362">
        <f t="shared" si="11"/>
        <v>0</v>
      </c>
      <c r="V40" s="362">
        <f t="shared" si="11"/>
        <v>50000</v>
      </c>
      <c r="W40" s="362">
        <f t="shared" si="11"/>
        <v>0</v>
      </c>
      <c r="X40" s="362">
        <f t="shared" si="11"/>
        <v>0</v>
      </c>
      <c r="Y40" s="362">
        <f t="shared" si="11"/>
        <v>205000</v>
      </c>
      <c r="Z40" s="362">
        <f t="shared" si="11"/>
        <v>50000</v>
      </c>
      <c r="AA40" s="362">
        <f t="shared" si="11"/>
        <v>0</v>
      </c>
      <c r="AB40" s="362">
        <f t="shared" si="11"/>
        <v>150000</v>
      </c>
      <c r="AC40" s="362">
        <f t="shared" si="11"/>
        <v>0</v>
      </c>
      <c r="AD40" s="362">
        <f t="shared" si="11"/>
        <v>0</v>
      </c>
      <c r="AE40" s="362">
        <f t="shared" si="11"/>
        <v>0</v>
      </c>
      <c r="AF40" s="362">
        <f t="shared" si="11"/>
        <v>60000</v>
      </c>
      <c r="AG40" s="362">
        <f t="shared" si="11"/>
        <v>150000</v>
      </c>
      <c r="AH40" s="362">
        <f t="shared" si="11"/>
        <v>100000</v>
      </c>
      <c r="AI40" s="362">
        <f t="shared" si="11"/>
        <v>0</v>
      </c>
      <c r="AJ40" s="367">
        <f t="shared" si="6"/>
        <v>1865000</v>
      </c>
    </row>
    <row r="41" spans="1:36" ht="15.6">
      <c r="A41" s="232" t="s">
        <v>354</v>
      </c>
      <c r="B41" s="153" t="s">
        <v>355</v>
      </c>
      <c r="C41" s="362"/>
      <c r="D41" s="363"/>
      <c r="E41" s="362"/>
      <c r="F41" s="363">
        <f t="shared" si="0"/>
        <v>27856000</v>
      </c>
      <c r="G41" s="668">
        <v>27856000</v>
      </c>
      <c r="H41" s="677">
        <v>15505197</v>
      </c>
      <c r="I41" s="669">
        <v>28356000</v>
      </c>
      <c r="J41" s="678">
        <v>27254247</v>
      </c>
      <c r="K41" s="139">
        <v>1270000</v>
      </c>
      <c r="L41" s="139"/>
      <c r="M41" s="139"/>
      <c r="N41" s="139">
        <v>600000</v>
      </c>
      <c r="O41" s="139"/>
      <c r="P41" s="139">
        <v>16615000</v>
      </c>
      <c r="Q41" s="139"/>
      <c r="R41" s="139">
        <v>1600000</v>
      </c>
      <c r="S41" s="139"/>
      <c r="T41" s="139"/>
      <c r="U41" s="139"/>
      <c r="V41" s="139">
        <v>415000</v>
      </c>
      <c r="W41" s="139"/>
      <c r="X41" s="30"/>
      <c r="Y41" s="30">
        <v>1213000</v>
      </c>
      <c r="Z41" s="139">
        <v>1100000</v>
      </c>
      <c r="AA41" s="139">
        <v>0</v>
      </c>
      <c r="AB41" s="139">
        <v>1250000</v>
      </c>
      <c r="AC41" s="139">
        <v>4000000</v>
      </c>
      <c r="AD41" s="139"/>
      <c r="AE41" s="139"/>
      <c r="AF41" s="30">
        <v>610000</v>
      </c>
      <c r="AG41" s="30">
        <v>318000</v>
      </c>
      <c r="AH41" s="30">
        <v>335000</v>
      </c>
      <c r="AI41" s="139">
        <v>400000</v>
      </c>
      <c r="AJ41" s="367">
        <f t="shared" si="6"/>
        <v>27856000</v>
      </c>
    </row>
    <row r="42" spans="1:36" ht="15.6">
      <c r="A42" s="232" t="s">
        <v>356</v>
      </c>
      <c r="B42" s="153" t="s">
        <v>357</v>
      </c>
      <c r="C42" s="362"/>
      <c r="D42" s="363"/>
      <c r="E42" s="362"/>
      <c r="F42" s="363">
        <f t="shared" si="0"/>
        <v>0</v>
      </c>
      <c r="G42" s="668"/>
      <c r="H42" s="677"/>
      <c r="I42" s="669"/>
      <c r="J42" s="678"/>
      <c r="K42" s="139"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30"/>
      <c r="Y42" s="30"/>
      <c r="Z42" s="139"/>
      <c r="AA42" s="139"/>
      <c r="AB42" s="139"/>
      <c r="AC42" s="139"/>
      <c r="AD42" s="139"/>
      <c r="AE42" s="139"/>
      <c r="AF42" s="30"/>
      <c r="AG42" s="30"/>
      <c r="AH42" s="30"/>
      <c r="AI42" s="139"/>
      <c r="AJ42" s="367">
        <f t="shared" si="6"/>
        <v>0</v>
      </c>
    </row>
    <row r="43" spans="1:36" ht="15.6">
      <c r="A43" s="232" t="s">
        <v>358</v>
      </c>
      <c r="B43" s="153" t="s">
        <v>359</v>
      </c>
      <c r="C43" s="362"/>
      <c r="D43" s="363"/>
      <c r="E43" s="362"/>
      <c r="F43" s="363">
        <f t="shared" si="0"/>
        <v>2720000</v>
      </c>
      <c r="G43" s="668">
        <v>2720000</v>
      </c>
      <c r="H43" s="677">
        <v>1206280</v>
      </c>
      <c r="I43" s="669">
        <v>2720000</v>
      </c>
      <c r="J43" s="678">
        <v>2509678</v>
      </c>
      <c r="K43" s="139">
        <v>0</v>
      </c>
      <c r="L43" s="139"/>
      <c r="M43" s="139"/>
      <c r="N43" s="139"/>
      <c r="O43" s="139">
        <v>720000</v>
      </c>
      <c r="P43" s="139">
        <v>2600000</v>
      </c>
      <c r="Q43" s="139"/>
      <c r="R43" s="139">
        <v>120000</v>
      </c>
      <c r="S43" s="139"/>
      <c r="T43" s="139"/>
      <c r="U43" s="139"/>
      <c r="V43" s="139"/>
      <c r="W43" s="139"/>
      <c r="X43" s="30">
        <v>0</v>
      </c>
      <c r="Y43" s="30">
        <v>0</v>
      </c>
      <c r="Z43" s="139"/>
      <c r="AA43" s="139">
        <v>0</v>
      </c>
      <c r="AB43" s="139"/>
      <c r="AC43" s="139"/>
      <c r="AD43" s="139"/>
      <c r="AE43" s="139"/>
      <c r="AF43" s="30"/>
      <c r="AG43" s="30"/>
      <c r="AH43" s="30"/>
      <c r="AI43" s="139"/>
      <c r="AJ43" s="367">
        <f t="shared" si="6"/>
        <v>2720000</v>
      </c>
    </row>
    <row r="44" spans="1:36" ht="15.6">
      <c r="A44" s="232" t="s">
        <v>360</v>
      </c>
      <c r="B44" s="153" t="s">
        <v>361</v>
      </c>
      <c r="C44" s="362"/>
      <c r="D44" s="363"/>
      <c r="E44" s="362"/>
      <c r="F44" s="363">
        <f t="shared" si="0"/>
        <v>1250000</v>
      </c>
      <c r="G44" s="668">
        <v>1500000</v>
      </c>
      <c r="H44" s="677">
        <v>1320110</v>
      </c>
      <c r="I44" s="669">
        <v>5962000</v>
      </c>
      <c r="J44" s="678">
        <v>5952780</v>
      </c>
      <c r="K44" s="139">
        <v>300000</v>
      </c>
      <c r="L44" s="139"/>
      <c r="M44" s="139"/>
      <c r="N44" s="139">
        <v>400000</v>
      </c>
      <c r="O44" s="139">
        <v>50000</v>
      </c>
      <c r="P44" s="139"/>
      <c r="Q44" s="139">
        <v>0</v>
      </c>
      <c r="R44" s="139">
        <v>300000</v>
      </c>
      <c r="S44" s="139">
        <v>0</v>
      </c>
      <c r="T44" s="139"/>
      <c r="U44" s="139"/>
      <c r="V44" s="139">
        <v>300000</v>
      </c>
      <c r="W44" s="139"/>
      <c r="X44" s="30"/>
      <c r="Y44" s="30"/>
      <c r="Z44" s="139">
        <v>150000</v>
      </c>
      <c r="AA44" s="139">
        <v>0</v>
      </c>
      <c r="AB44" s="139">
        <v>300000</v>
      </c>
      <c r="AC44" s="139"/>
      <c r="AD44" s="139"/>
      <c r="AE44" s="139"/>
      <c r="AF44" s="30">
        <v>100000</v>
      </c>
      <c r="AG44" s="30">
        <v>100000</v>
      </c>
      <c r="AH44" s="30"/>
      <c r="AI44" s="139">
        <v>0</v>
      </c>
      <c r="AJ44" s="367">
        <f t="shared" si="6"/>
        <v>1250000</v>
      </c>
    </row>
    <row r="45" spans="1:36" ht="15.6">
      <c r="A45" s="232" t="s">
        <v>362</v>
      </c>
      <c r="B45" s="153" t="s">
        <v>363</v>
      </c>
      <c r="C45" s="362"/>
      <c r="D45" s="363"/>
      <c r="E45" s="362"/>
      <c r="F45" s="363">
        <f t="shared" si="0"/>
        <v>0</v>
      </c>
      <c r="G45" s="668"/>
      <c r="H45" s="677"/>
      <c r="I45" s="669"/>
      <c r="J45" s="67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30"/>
      <c r="Y45" s="30"/>
      <c r="Z45" s="139"/>
      <c r="AA45" s="139"/>
      <c r="AB45" s="139"/>
      <c r="AC45" s="139"/>
      <c r="AD45" s="139"/>
      <c r="AE45" s="139"/>
      <c r="AF45" s="30"/>
      <c r="AG45" s="30"/>
      <c r="AH45" s="30"/>
      <c r="AI45" s="139"/>
      <c r="AJ45" s="367">
        <f t="shared" si="6"/>
        <v>0</v>
      </c>
    </row>
    <row r="46" spans="1:36" ht="15.6">
      <c r="A46" s="232" t="s">
        <v>364</v>
      </c>
      <c r="B46" s="153" t="s">
        <v>365</v>
      </c>
      <c r="C46" s="362"/>
      <c r="D46" s="363"/>
      <c r="E46" s="362"/>
      <c r="F46" s="363">
        <f t="shared" si="0"/>
        <v>190000</v>
      </c>
      <c r="G46" s="668">
        <v>190000</v>
      </c>
      <c r="H46" s="677"/>
      <c r="I46" s="669"/>
      <c r="J46" s="678"/>
      <c r="K46" s="139">
        <v>0</v>
      </c>
      <c r="L46" s="139"/>
      <c r="M46" s="139">
        <v>0</v>
      </c>
      <c r="N46" s="139"/>
      <c r="O46" s="139">
        <v>180000</v>
      </c>
      <c r="P46" s="139"/>
      <c r="Q46" s="139"/>
      <c r="R46" s="139"/>
      <c r="S46" s="139"/>
      <c r="T46" s="139"/>
      <c r="U46" s="139"/>
      <c r="V46" s="139"/>
      <c r="W46" s="139"/>
      <c r="X46" s="30"/>
      <c r="Y46" s="30"/>
      <c r="Z46" s="139">
        <v>90000</v>
      </c>
      <c r="AA46" s="139"/>
      <c r="AB46" s="139"/>
      <c r="AC46" s="139"/>
      <c r="AD46" s="139"/>
      <c r="AE46" s="139"/>
      <c r="AF46" s="30">
        <v>100000</v>
      </c>
      <c r="AG46" s="30"/>
      <c r="AH46" s="30"/>
      <c r="AI46" s="139"/>
      <c r="AJ46" s="367">
        <f t="shared" si="6"/>
        <v>190000</v>
      </c>
    </row>
    <row r="47" spans="1:36" ht="15.6">
      <c r="A47" s="232" t="s">
        <v>366</v>
      </c>
      <c r="B47" s="153" t="s">
        <v>367</v>
      </c>
      <c r="C47" s="362"/>
      <c r="D47" s="363"/>
      <c r="E47" s="362"/>
      <c r="F47" s="363">
        <f>AJ47</f>
        <v>84866672</v>
      </c>
      <c r="G47" s="668">
        <v>84826672</v>
      </c>
      <c r="H47" s="677">
        <v>39193907</v>
      </c>
      <c r="I47" s="669">
        <v>92022836</v>
      </c>
      <c r="J47" s="678">
        <v>81691355</v>
      </c>
      <c r="K47" s="139">
        <v>7000000</v>
      </c>
      <c r="L47" s="139"/>
      <c r="M47" s="139">
        <v>144000</v>
      </c>
      <c r="N47" s="139">
        <v>55000</v>
      </c>
      <c r="O47" s="139">
        <v>58000</v>
      </c>
      <c r="P47" s="139">
        <v>9283000</v>
      </c>
      <c r="Q47" s="139"/>
      <c r="R47" s="139">
        <v>11960000</v>
      </c>
      <c r="S47" s="139">
        <v>8000000</v>
      </c>
      <c r="T47" s="139">
        <v>10512000</v>
      </c>
      <c r="U47" s="139">
        <v>100000</v>
      </c>
      <c r="V47" s="139">
        <v>600000</v>
      </c>
      <c r="W47" s="139"/>
      <c r="X47" s="30"/>
      <c r="Y47" s="30">
        <v>114000</v>
      </c>
      <c r="Z47" s="139">
        <v>20964000</v>
      </c>
      <c r="AA47" s="139"/>
      <c r="AB47" s="139">
        <v>1000000</v>
      </c>
      <c r="AC47" s="139">
        <v>8670672</v>
      </c>
      <c r="AD47" s="139"/>
      <c r="AE47" s="139">
        <v>10348000</v>
      </c>
      <c r="AF47" s="30">
        <v>50000</v>
      </c>
      <c r="AG47" s="30">
        <v>500000</v>
      </c>
      <c r="AH47" s="30">
        <v>365000</v>
      </c>
      <c r="AI47" s="139">
        <v>2400000</v>
      </c>
      <c r="AJ47" s="367">
        <f t="shared" si="6"/>
        <v>84866672</v>
      </c>
    </row>
    <row r="48" spans="1:36" ht="15.6">
      <c r="A48" s="366" t="s">
        <v>368</v>
      </c>
      <c r="B48" s="27" t="s">
        <v>369</v>
      </c>
      <c r="C48" s="363">
        <f>SUM(C41:C47)</f>
        <v>0</v>
      </c>
      <c r="D48" s="362">
        <f>SUM(D41:D47)</f>
        <v>0</v>
      </c>
      <c r="E48" s="363">
        <f>SUM(E41:E47)</f>
        <v>0</v>
      </c>
      <c r="F48" s="363">
        <f t="shared" si="0"/>
        <v>117087672</v>
      </c>
      <c r="G48" s="668">
        <f>SUM(G41:G47)</f>
        <v>117092672</v>
      </c>
      <c r="H48" s="677">
        <f>H41+H43+H45+H44+H42++H47</f>
        <v>57225494</v>
      </c>
      <c r="I48" s="668">
        <f>SUM(I41:I47)</f>
        <v>129060836</v>
      </c>
      <c r="J48" s="677">
        <f>J41+J43+J45+J44+J42++J47</f>
        <v>117408060</v>
      </c>
      <c r="K48" s="362">
        <f t="shared" ref="K48:AI48" si="12">SUM(K41:K47)</f>
        <v>8570000</v>
      </c>
      <c r="L48" s="362">
        <f t="shared" si="12"/>
        <v>0</v>
      </c>
      <c r="M48" s="362">
        <f t="shared" si="12"/>
        <v>144000</v>
      </c>
      <c r="N48" s="362">
        <f t="shared" si="12"/>
        <v>1055000</v>
      </c>
      <c r="O48" s="362">
        <f t="shared" si="12"/>
        <v>1008000</v>
      </c>
      <c r="P48" s="362">
        <f t="shared" si="12"/>
        <v>28498000</v>
      </c>
      <c r="Q48" s="362">
        <f t="shared" si="12"/>
        <v>0</v>
      </c>
      <c r="R48" s="362">
        <f t="shared" si="12"/>
        <v>13980000</v>
      </c>
      <c r="S48" s="362">
        <f t="shared" si="12"/>
        <v>8000000</v>
      </c>
      <c r="T48" s="362">
        <f t="shared" si="12"/>
        <v>10512000</v>
      </c>
      <c r="U48" s="362">
        <f t="shared" si="12"/>
        <v>100000</v>
      </c>
      <c r="V48" s="362">
        <f t="shared" si="12"/>
        <v>1315000</v>
      </c>
      <c r="W48" s="362">
        <f t="shared" si="12"/>
        <v>0</v>
      </c>
      <c r="X48" s="362">
        <f t="shared" si="12"/>
        <v>0</v>
      </c>
      <c r="Y48" s="362">
        <f>SUM(Y41:Y47:Y40)</f>
        <v>1532000</v>
      </c>
      <c r="Z48" s="362">
        <f t="shared" si="12"/>
        <v>22304000</v>
      </c>
      <c r="AA48" s="362">
        <f t="shared" si="12"/>
        <v>0</v>
      </c>
      <c r="AB48" s="362">
        <f t="shared" si="12"/>
        <v>2550000</v>
      </c>
      <c r="AC48" s="362">
        <f t="shared" si="12"/>
        <v>12670672</v>
      </c>
      <c r="AD48" s="362">
        <f t="shared" si="12"/>
        <v>0</v>
      </c>
      <c r="AE48" s="362">
        <f t="shared" si="12"/>
        <v>10348000</v>
      </c>
      <c r="AF48" s="362">
        <f t="shared" si="12"/>
        <v>860000</v>
      </c>
      <c r="AG48" s="362">
        <f t="shared" si="12"/>
        <v>918000</v>
      </c>
      <c r="AH48" s="362">
        <f t="shared" si="12"/>
        <v>700000</v>
      </c>
      <c r="AI48" s="362">
        <f t="shared" si="12"/>
        <v>2800000</v>
      </c>
      <c r="AJ48" s="367">
        <f t="shared" si="6"/>
        <v>117087672</v>
      </c>
    </row>
    <row r="49" spans="1:36" ht="15.6">
      <c r="A49" s="232" t="s">
        <v>370</v>
      </c>
      <c r="B49" s="153" t="s">
        <v>371</v>
      </c>
      <c r="C49" s="362"/>
      <c r="D49" s="363"/>
      <c r="E49" s="362"/>
      <c r="F49" s="363">
        <f t="shared" si="0"/>
        <v>580000</v>
      </c>
      <c r="G49" s="668">
        <v>580000</v>
      </c>
      <c r="H49" s="677">
        <v>112637</v>
      </c>
      <c r="I49" s="669">
        <v>580000</v>
      </c>
      <c r="J49" s="678">
        <v>112637</v>
      </c>
      <c r="K49" s="139">
        <v>100000</v>
      </c>
      <c r="L49" s="139"/>
      <c r="M49" s="139">
        <v>15000</v>
      </c>
      <c r="N49" s="139"/>
      <c r="O49" s="139"/>
      <c r="P49" s="139"/>
      <c r="Q49" s="139"/>
      <c r="R49" s="139">
        <v>550000</v>
      </c>
      <c r="S49" s="139"/>
      <c r="T49" s="139"/>
      <c r="U49" s="139"/>
      <c r="V49" s="139">
        <v>30000</v>
      </c>
      <c r="W49" s="139"/>
      <c r="X49" s="30"/>
      <c r="Y49" s="30"/>
      <c r="Z49" s="139">
        <v>0</v>
      </c>
      <c r="AA49" s="139"/>
      <c r="AB49" s="139"/>
      <c r="AC49" s="139"/>
      <c r="AD49" s="139"/>
      <c r="AE49" s="139"/>
      <c r="AF49" s="30"/>
      <c r="AG49" s="30"/>
      <c r="AH49" s="30"/>
      <c r="AI49" s="139"/>
      <c r="AJ49" s="367">
        <f t="shared" si="6"/>
        <v>580000</v>
      </c>
    </row>
    <row r="50" spans="1:36" ht="15.6">
      <c r="A50" s="232" t="s">
        <v>372</v>
      </c>
      <c r="B50" s="153" t="s">
        <v>373</v>
      </c>
      <c r="C50" s="362"/>
      <c r="D50" s="363"/>
      <c r="E50" s="362"/>
      <c r="F50" s="363">
        <f t="shared" si="0"/>
        <v>0</v>
      </c>
      <c r="G50" s="668"/>
      <c r="H50" s="677"/>
      <c r="I50" s="669"/>
      <c r="J50" s="678"/>
      <c r="K50" s="139"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30"/>
      <c r="Y50" s="30"/>
      <c r="Z50" s="139"/>
      <c r="AA50" s="139"/>
      <c r="AB50" s="139"/>
      <c r="AC50" s="139"/>
      <c r="AD50" s="139"/>
      <c r="AE50" s="139"/>
      <c r="AF50" s="30"/>
      <c r="AG50" s="30"/>
      <c r="AH50" s="30"/>
      <c r="AI50" s="139"/>
      <c r="AJ50" s="367">
        <f t="shared" si="6"/>
        <v>0</v>
      </c>
    </row>
    <row r="51" spans="1:36" ht="15.6">
      <c r="A51" s="232" t="s">
        <v>374</v>
      </c>
      <c r="B51" s="153" t="s">
        <v>375</v>
      </c>
      <c r="C51" s="362"/>
      <c r="D51" s="363"/>
      <c r="E51" s="362"/>
      <c r="F51" s="363">
        <f t="shared" si="0"/>
        <v>600000</v>
      </c>
      <c r="G51" s="668"/>
      <c r="H51" s="677"/>
      <c r="I51" s="669"/>
      <c r="J51" s="678"/>
      <c r="K51" s="139">
        <v>600000</v>
      </c>
      <c r="L51" s="139"/>
      <c r="M51" s="139"/>
      <c r="N51" s="139"/>
      <c r="O51" s="139"/>
      <c r="P51" s="139"/>
      <c r="Q51" s="139"/>
      <c r="R51" s="139">
        <v>600000</v>
      </c>
      <c r="S51" s="139"/>
      <c r="T51" s="139"/>
      <c r="U51" s="139"/>
      <c r="V51" s="139"/>
      <c r="W51" s="139"/>
      <c r="X51" s="30"/>
      <c r="Y51" s="30"/>
      <c r="Z51" s="139"/>
      <c r="AA51" s="139"/>
      <c r="AB51" s="139"/>
      <c r="AC51" s="139"/>
      <c r="AD51" s="139"/>
      <c r="AE51" s="139"/>
      <c r="AF51" s="30"/>
      <c r="AG51" s="30"/>
      <c r="AH51" s="30"/>
      <c r="AI51" s="139"/>
      <c r="AJ51" s="367">
        <f t="shared" si="6"/>
        <v>600000</v>
      </c>
    </row>
    <row r="52" spans="1:36" ht="15.6">
      <c r="A52" s="366" t="s">
        <v>376</v>
      </c>
      <c r="B52" s="27" t="s">
        <v>377</v>
      </c>
      <c r="C52" s="363">
        <f>SUM(C49:C51)</f>
        <v>0</v>
      </c>
      <c r="D52" s="362">
        <f>SUM(D49:D51)</f>
        <v>0</v>
      </c>
      <c r="E52" s="363">
        <f>SUM(E49:E51)</f>
        <v>0</v>
      </c>
      <c r="F52" s="363">
        <f t="shared" si="0"/>
        <v>1180000</v>
      </c>
      <c r="G52" s="668">
        <f>SUM(G49:G51)</f>
        <v>580000</v>
      </c>
      <c r="H52" s="677">
        <f>H49+H50+H51</f>
        <v>112637</v>
      </c>
      <c r="I52" s="668">
        <f>SUM(I49:I51)</f>
        <v>580000</v>
      </c>
      <c r="J52" s="677">
        <f>J49+J50+J51</f>
        <v>112637</v>
      </c>
      <c r="K52" s="362">
        <f t="shared" ref="K52:AI52" si="13">SUM(K49:K51)</f>
        <v>700000</v>
      </c>
      <c r="L52" s="362">
        <f t="shared" si="13"/>
        <v>0</v>
      </c>
      <c r="M52" s="362">
        <f t="shared" si="13"/>
        <v>15000</v>
      </c>
      <c r="N52" s="362">
        <f t="shared" si="13"/>
        <v>0</v>
      </c>
      <c r="O52" s="362">
        <f t="shared" si="13"/>
        <v>0</v>
      </c>
      <c r="P52" s="362">
        <f t="shared" si="13"/>
        <v>0</v>
      </c>
      <c r="Q52" s="362">
        <f t="shared" si="13"/>
        <v>0</v>
      </c>
      <c r="R52" s="362">
        <f t="shared" si="13"/>
        <v>1150000</v>
      </c>
      <c r="S52" s="362">
        <f t="shared" si="13"/>
        <v>0</v>
      </c>
      <c r="T52" s="362">
        <f t="shared" si="13"/>
        <v>0</v>
      </c>
      <c r="U52" s="362">
        <f t="shared" si="13"/>
        <v>0</v>
      </c>
      <c r="V52" s="362">
        <f t="shared" si="13"/>
        <v>30000</v>
      </c>
      <c r="W52" s="362">
        <f t="shared" si="13"/>
        <v>0</v>
      </c>
      <c r="X52" s="362">
        <f t="shared" si="13"/>
        <v>0</v>
      </c>
      <c r="Y52" s="362">
        <f t="shared" si="13"/>
        <v>0</v>
      </c>
      <c r="Z52" s="362">
        <f t="shared" si="13"/>
        <v>0</v>
      </c>
      <c r="AA52" s="362">
        <f t="shared" si="13"/>
        <v>0</v>
      </c>
      <c r="AB52" s="362">
        <f t="shared" si="13"/>
        <v>0</v>
      </c>
      <c r="AC52" s="362">
        <f t="shared" si="13"/>
        <v>0</v>
      </c>
      <c r="AD52" s="362">
        <f t="shared" si="13"/>
        <v>0</v>
      </c>
      <c r="AE52" s="362">
        <f t="shared" si="13"/>
        <v>0</v>
      </c>
      <c r="AF52" s="362">
        <f t="shared" si="13"/>
        <v>0</v>
      </c>
      <c r="AG52" s="362">
        <f t="shared" si="13"/>
        <v>0</v>
      </c>
      <c r="AH52" s="362">
        <f t="shared" si="13"/>
        <v>0</v>
      </c>
      <c r="AI52" s="362">
        <f t="shared" si="13"/>
        <v>0</v>
      </c>
      <c r="AJ52" s="367">
        <f t="shared" si="6"/>
        <v>1180000</v>
      </c>
    </row>
    <row r="53" spans="1:36" ht="15.6">
      <c r="A53" s="232" t="s">
        <v>378</v>
      </c>
      <c r="B53" s="153" t="s">
        <v>379</v>
      </c>
      <c r="C53" s="362"/>
      <c r="D53" s="363"/>
      <c r="E53" s="362"/>
      <c r="F53" s="363">
        <f t="shared" si="0"/>
        <v>31868300</v>
      </c>
      <c r="G53" s="668">
        <v>31868300</v>
      </c>
      <c r="H53" s="677">
        <v>14698885</v>
      </c>
      <c r="I53" s="669">
        <v>34467904</v>
      </c>
      <c r="J53" s="678">
        <v>31482531</v>
      </c>
      <c r="K53" s="139">
        <v>2650000</v>
      </c>
      <c r="L53" s="139"/>
      <c r="M53" s="139">
        <v>54000</v>
      </c>
      <c r="N53" s="139">
        <v>301000</v>
      </c>
      <c r="O53" s="139">
        <v>474000</v>
      </c>
      <c r="P53" s="139">
        <v>7694460</v>
      </c>
      <c r="Q53" s="139"/>
      <c r="R53" s="139">
        <v>3479400</v>
      </c>
      <c r="S53" s="139">
        <v>2350000</v>
      </c>
      <c r="T53" s="139">
        <v>2838200</v>
      </c>
      <c r="U53" s="139">
        <v>0</v>
      </c>
      <c r="V53" s="139">
        <v>652000</v>
      </c>
      <c r="W53" s="139">
        <v>0</v>
      </c>
      <c r="X53" s="30"/>
      <c r="Y53" s="30">
        <v>413640</v>
      </c>
      <c r="Z53" s="139">
        <v>5696100</v>
      </c>
      <c r="AA53" s="139"/>
      <c r="AB53" s="139">
        <v>942500</v>
      </c>
      <c r="AC53" s="139">
        <v>3421100</v>
      </c>
      <c r="AD53" s="139"/>
      <c r="AE53" s="139">
        <v>2793900</v>
      </c>
      <c r="AF53" s="30">
        <v>260550</v>
      </c>
      <c r="AG53" s="30">
        <v>288300</v>
      </c>
      <c r="AH53" s="30">
        <v>282150</v>
      </c>
      <c r="AI53" s="139">
        <v>756000</v>
      </c>
      <c r="AJ53" s="367">
        <f t="shared" si="6"/>
        <v>31868300</v>
      </c>
    </row>
    <row r="54" spans="1:36" ht="15.6">
      <c r="A54" s="232" t="s">
        <v>380</v>
      </c>
      <c r="B54" s="153" t="s">
        <v>381</v>
      </c>
      <c r="C54" s="362"/>
      <c r="D54" s="363"/>
      <c r="E54" s="362"/>
      <c r="F54" s="363">
        <f t="shared" si="0"/>
        <v>12000000</v>
      </c>
      <c r="G54" s="668">
        <v>12000000</v>
      </c>
      <c r="H54" s="677">
        <v>6654000</v>
      </c>
      <c r="I54" s="669">
        <v>12187000</v>
      </c>
      <c r="J54" s="678">
        <v>12187000</v>
      </c>
      <c r="K54" s="139"/>
      <c r="L54" s="139"/>
      <c r="M54" s="139"/>
      <c r="N54" s="139"/>
      <c r="O54" s="139"/>
      <c r="P54" s="139"/>
      <c r="Q54" s="139">
        <v>0</v>
      </c>
      <c r="R54" s="139">
        <v>12000000</v>
      </c>
      <c r="S54" s="139"/>
      <c r="T54" s="139"/>
      <c r="U54" s="139"/>
      <c r="V54" s="139" t="s">
        <v>604</v>
      </c>
      <c r="W54" s="139"/>
      <c r="X54" s="30"/>
      <c r="Y54" s="30"/>
      <c r="Z54" s="139"/>
      <c r="AA54" s="139"/>
      <c r="AB54" s="139">
        <v>0</v>
      </c>
      <c r="AC54" s="139"/>
      <c r="AD54" s="139"/>
      <c r="AE54" s="139"/>
      <c r="AF54" s="30"/>
      <c r="AG54" s="30"/>
      <c r="AH54" s="30"/>
      <c r="AI54" s="139"/>
      <c r="AJ54" s="367">
        <f t="shared" si="6"/>
        <v>12000000</v>
      </c>
    </row>
    <row r="55" spans="1:36" ht="15.6">
      <c r="A55" s="232" t="s">
        <v>382</v>
      </c>
      <c r="B55" s="153" t="s">
        <v>383</v>
      </c>
      <c r="C55" s="362"/>
      <c r="D55" s="363"/>
      <c r="E55" s="362"/>
      <c r="F55" s="363">
        <f t="shared" si="0"/>
        <v>0</v>
      </c>
      <c r="G55" s="668"/>
      <c r="H55" s="677"/>
      <c r="I55" s="669">
        <v>2641</v>
      </c>
      <c r="J55" s="678">
        <v>2641</v>
      </c>
      <c r="K55" s="139">
        <v>0</v>
      </c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30"/>
      <c r="Y55" s="30"/>
      <c r="Z55" s="139"/>
      <c r="AA55" s="139"/>
      <c r="AB55" s="139"/>
      <c r="AC55" s="139"/>
      <c r="AD55" s="139"/>
      <c r="AE55" s="139"/>
      <c r="AF55" s="30"/>
      <c r="AG55" s="30"/>
      <c r="AH55" s="30"/>
      <c r="AI55" s="139"/>
      <c r="AJ55" s="367">
        <f t="shared" si="6"/>
        <v>0</v>
      </c>
    </row>
    <row r="56" spans="1:36" ht="15.6">
      <c r="A56" s="232" t="s">
        <v>384</v>
      </c>
      <c r="B56" s="153" t="s">
        <v>385</v>
      </c>
      <c r="C56" s="362"/>
      <c r="D56" s="363"/>
      <c r="E56" s="362"/>
      <c r="F56" s="363">
        <f t="shared" si="0"/>
        <v>0</v>
      </c>
      <c r="G56" s="668"/>
      <c r="H56" s="677"/>
      <c r="I56" s="669"/>
      <c r="J56" s="678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30"/>
      <c r="Y56" s="30"/>
      <c r="Z56" s="139"/>
      <c r="AA56" s="139"/>
      <c r="AB56" s="139"/>
      <c r="AC56" s="139"/>
      <c r="AD56" s="139"/>
      <c r="AE56" s="139"/>
      <c r="AF56" s="30"/>
      <c r="AG56" s="30"/>
      <c r="AH56" s="30"/>
      <c r="AI56" s="139"/>
      <c r="AJ56" s="367">
        <f t="shared" si="6"/>
        <v>0</v>
      </c>
    </row>
    <row r="57" spans="1:36" ht="15.6">
      <c r="A57" s="232" t="s">
        <v>386</v>
      </c>
      <c r="B57" s="153" t="s">
        <v>387</v>
      </c>
      <c r="C57" s="362"/>
      <c r="D57" s="363"/>
      <c r="E57" s="362"/>
      <c r="F57" s="363">
        <f>AJ57</f>
        <v>410000</v>
      </c>
      <c r="G57" s="669">
        <v>1468957</v>
      </c>
      <c r="H57" s="678">
        <v>160783</v>
      </c>
      <c r="I57" s="669">
        <v>1951760</v>
      </c>
      <c r="J57" s="678">
        <v>723535</v>
      </c>
      <c r="K57" s="139">
        <v>0</v>
      </c>
      <c r="L57" s="139"/>
      <c r="M57" s="139"/>
      <c r="N57" s="139"/>
      <c r="O57" s="139"/>
      <c r="P57" s="139"/>
      <c r="Q57" s="139">
        <v>0</v>
      </c>
      <c r="R57" s="139"/>
      <c r="S57" s="139">
        <v>100000</v>
      </c>
      <c r="T57" s="139"/>
      <c r="U57" s="139"/>
      <c r="V57" s="139"/>
      <c r="W57" s="139"/>
      <c r="X57" s="30"/>
      <c r="Y57" s="30"/>
      <c r="Z57" s="139">
        <v>100000</v>
      </c>
      <c r="AA57" s="139">
        <v>0</v>
      </c>
      <c r="AB57" s="139">
        <v>70000</v>
      </c>
      <c r="AC57" s="139"/>
      <c r="AD57" s="139"/>
      <c r="AE57" s="139"/>
      <c r="AF57" s="30"/>
      <c r="AG57" s="30">
        <v>100000</v>
      </c>
      <c r="AH57" s="30">
        <v>40000</v>
      </c>
      <c r="AI57" s="139"/>
      <c r="AJ57" s="367">
        <f t="shared" si="6"/>
        <v>410000</v>
      </c>
    </row>
    <row r="58" spans="1:36" ht="15.6">
      <c r="A58" s="366" t="s">
        <v>388</v>
      </c>
      <c r="B58" s="27" t="s">
        <v>389</v>
      </c>
      <c r="C58" s="363">
        <f>SUM(C53:C57)</f>
        <v>0</v>
      </c>
      <c r="D58" s="362">
        <f>SUM(D53:D57)</f>
        <v>0</v>
      </c>
      <c r="E58" s="362">
        <f>SUM(E53:E57)</f>
        <v>0</v>
      </c>
      <c r="F58" s="363">
        <f t="shared" si="0"/>
        <v>44278300</v>
      </c>
      <c r="G58" s="668">
        <f>SUM(G53:G57)</f>
        <v>45337257</v>
      </c>
      <c r="H58" s="677">
        <f>H53+H54+H55+H57</f>
        <v>21513668</v>
      </c>
      <c r="I58" s="668">
        <f>SUM(I53:I57)</f>
        <v>48609305</v>
      </c>
      <c r="J58" s="677">
        <f>J53+J54+J55+J57</f>
        <v>44395707</v>
      </c>
      <c r="K58" s="362">
        <f t="shared" ref="K58:AI58" si="14">SUM(K53:K57)</f>
        <v>2650000</v>
      </c>
      <c r="L58" s="362">
        <f t="shared" si="14"/>
        <v>0</v>
      </c>
      <c r="M58" s="362">
        <f t="shared" si="14"/>
        <v>54000</v>
      </c>
      <c r="N58" s="362">
        <f t="shared" si="14"/>
        <v>301000</v>
      </c>
      <c r="O58" s="362">
        <f t="shared" si="14"/>
        <v>474000</v>
      </c>
      <c r="P58" s="362">
        <f t="shared" si="14"/>
        <v>7694460</v>
      </c>
      <c r="Q58" s="362">
        <f t="shared" si="14"/>
        <v>0</v>
      </c>
      <c r="R58" s="362">
        <f t="shared" si="14"/>
        <v>15479400</v>
      </c>
      <c r="S58" s="362">
        <f t="shared" si="14"/>
        <v>2450000</v>
      </c>
      <c r="T58" s="362">
        <f t="shared" si="14"/>
        <v>2838200</v>
      </c>
      <c r="U58" s="362">
        <f t="shared" si="14"/>
        <v>0</v>
      </c>
      <c r="V58" s="362">
        <f>SUM(V53:V57)</f>
        <v>652000</v>
      </c>
      <c r="W58" s="362">
        <f t="shared" si="14"/>
        <v>0</v>
      </c>
      <c r="X58" s="362">
        <f t="shared" si="14"/>
        <v>0</v>
      </c>
      <c r="Y58" s="362">
        <f t="shared" si="14"/>
        <v>413640</v>
      </c>
      <c r="Z58" s="362">
        <f t="shared" si="14"/>
        <v>5796100</v>
      </c>
      <c r="AA58" s="362">
        <f t="shared" si="14"/>
        <v>0</v>
      </c>
      <c r="AB58" s="362">
        <f t="shared" si="14"/>
        <v>1012500</v>
      </c>
      <c r="AC58" s="362">
        <f t="shared" si="14"/>
        <v>3421100</v>
      </c>
      <c r="AD58" s="362">
        <f t="shared" si="14"/>
        <v>0</v>
      </c>
      <c r="AE58" s="362">
        <f t="shared" si="14"/>
        <v>2793900</v>
      </c>
      <c r="AF58" s="362">
        <f t="shared" si="14"/>
        <v>260550</v>
      </c>
      <c r="AG58" s="362">
        <f t="shared" si="14"/>
        <v>388300</v>
      </c>
      <c r="AH58" s="362">
        <f t="shared" si="14"/>
        <v>322150</v>
      </c>
      <c r="AI58" s="362">
        <f t="shared" si="14"/>
        <v>756000</v>
      </c>
      <c r="AJ58" s="367">
        <f t="shared" si="6"/>
        <v>44278300</v>
      </c>
    </row>
    <row r="59" spans="1:36" ht="15.6">
      <c r="A59" s="366" t="s">
        <v>19</v>
      </c>
      <c r="B59" s="27" t="s">
        <v>390</v>
      </c>
      <c r="C59" s="362">
        <f>SUM(C36,C40,C48,C52,C58)</f>
        <v>0</v>
      </c>
      <c r="D59" s="363">
        <f>SUM(D36,D40,D48,D52,D58)</f>
        <v>0</v>
      </c>
      <c r="E59" s="362">
        <f>SUM(E36,E40,E48,E52,E58)</f>
        <v>0</v>
      </c>
      <c r="F59" s="363">
        <f t="shared" si="0"/>
        <v>169125972</v>
      </c>
      <c r="G59" s="669">
        <f>SUM(G36+G40+G48+G52+G58)</f>
        <v>169809929</v>
      </c>
      <c r="H59" s="678">
        <f>H36+H40+H48+H52+H58</f>
        <v>81576623</v>
      </c>
      <c r="I59" s="668">
        <f>SUM(I36+I40+I48+I52+I58)</f>
        <v>187971391</v>
      </c>
      <c r="J59" s="677">
        <f>J36+J40+J48+J52+J58</f>
        <v>171146271</v>
      </c>
      <c r="K59" s="363">
        <f t="shared" ref="K59:Q59" si="15">SUM(K36,K40,K48,K52,K58)</f>
        <v>13220000</v>
      </c>
      <c r="L59" s="363">
        <f t="shared" si="15"/>
        <v>0</v>
      </c>
      <c r="M59" s="363">
        <f t="shared" si="15"/>
        <v>327000</v>
      </c>
      <c r="N59" s="363">
        <f t="shared" si="15"/>
        <v>1431000</v>
      </c>
      <c r="O59" s="363">
        <f t="shared" si="15"/>
        <v>2307000</v>
      </c>
      <c r="P59" s="363">
        <f t="shared" si="15"/>
        <v>36192460</v>
      </c>
      <c r="Q59" s="363">
        <f t="shared" si="15"/>
        <v>0</v>
      </c>
      <c r="R59" s="363">
        <f>R36+R40+R48+R58+R52</f>
        <v>33339400</v>
      </c>
      <c r="S59" s="363">
        <f t="shared" ref="S59:X59" si="16">SUM(S36,S40,S48,S52,S58)</f>
        <v>11150000</v>
      </c>
      <c r="T59" s="363">
        <f t="shared" si="16"/>
        <v>13350200</v>
      </c>
      <c r="U59" s="363">
        <f t="shared" si="16"/>
        <v>100000</v>
      </c>
      <c r="V59" s="363">
        <f t="shared" si="16"/>
        <v>3477000</v>
      </c>
      <c r="W59" s="363">
        <f t="shared" si="16"/>
        <v>0</v>
      </c>
      <c r="X59" s="370">
        <f t="shared" si="16"/>
        <v>0</v>
      </c>
      <c r="Y59" s="370">
        <f>SUM(Y48+Y58)</f>
        <v>1945640</v>
      </c>
      <c r="Z59" s="363">
        <f>SUM(Z36+Z40+Z48+Z58)</f>
        <v>28300100</v>
      </c>
      <c r="AA59" s="363">
        <f>SUM(AA36+AA40+AA48+AA58)</f>
        <v>0</v>
      </c>
      <c r="AB59" s="363">
        <f t="shared" ref="AB59:AI59" si="17">SUM(AB36,AB40,AB48,AB52,AB58)</f>
        <v>4312500</v>
      </c>
      <c r="AC59" s="363">
        <f t="shared" si="17"/>
        <v>16091772</v>
      </c>
      <c r="AD59" s="363">
        <f t="shared" si="17"/>
        <v>0</v>
      </c>
      <c r="AE59" s="363">
        <f t="shared" si="17"/>
        <v>13141900</v>
      </c>
      <c r="AF59" s="370">
        <f t="shared" si="17"/>
        <v>1250550</v>
      </c>
      <c r="AG59" s="370">
        <f t="shared" si="17"/>
        <v>1456300</v>
      </c>
      <c r="AH59" s="370">
        <f t="shared" si="17"/>
        <v>1462150</v>
      </c>
      <c r="AI59" s="363">
        <f t="shared" si="17"/>
        <v>3556000</v>
      </c>
      <c r="AJ59" s="367">
        <f t="shared" si="6"/>
        <v>169125972</v>
      </c>
    </row>
    <row r="60" spans="1:36" ht="15.6">
      <c r="A60" s="373" t="s">
        <v>23</v>
      </c>
      <c r="B60" s="27" t="s">
        <v>391</v>
      </c>
      <c r="C60" s="368" t="e">
        <f>#N/A</f>
        <v>#N/A</v>
      </c>
      <c r="D60" s="368" t="e">
        <f>#N/A</f>
        <v>#N/A</v>
      </c>
      <c r="E60" s="368" t="e">
        <f>#N/A</f>
        <v>#N/A</v>
      </c>
      <c r="F60" s="363">
        <f t="shared" si="0"/>
        <v>8555000</v>
      </c>
      <c r="G60" s="672">
        <v>8055000</v>
      </c>
      <c r="H60" s="681">
        <v>2782110</v>
      </c>
      <c r="I60" s="672">
        <v>9003000</v>
      </c>
      <c r="J60" s="681">
        <v>8995830</v>
      </c>
      <c r="K60" s="368"/>
      <c r="L60" s="368"/>
      <c r="M60" s="368"/>
      <c r="N60" s="368">
        <v>0</v>
      </c>
      <c r="O60" s="368"/>
      <c r="P60" s="368"/>
      <c r="Q60" s="368"/>
      <c r="R60" s="368"/>
      <c r="S60" s="368"/>
      <c r="T60" s="368"/>
      <c r="U60" s="368"/>
      <c r="V60" s="368"/>
      <c r="W60" s="368">
        <v>8555000</v>
      </c>
      <c r="X60" s="31"/>
      <c r="Y60" s="31"/>
      <c r="Z60" s="368"/>
      <c r="AA60" s="368"/>
      <c r="AB60" s="368"/>
      <c r="AC60" s="368"/>
      <c r="AD60" s="368"/>
      <c r="AE60" s="368"/>
      <c r="AF60" s="31">
        <v>0</v>
      </c>
      <c r="AG60" s="31"/>
      <c r="AH60" s="31"/>
      <c r="AI60" s="368"/>
      <c r="AJ60" s="367">
        <f t="shared" si="6"/>
        <v>8555000</v>
      </c>
    </row>
    <row r="61" spans="1:36" ht="16.2">
      <c r="A61" s="375" t="s">
        <v>27</v>
      </c>
      <c r="B61" s="153" t="s">
        <v>28</v>
      </c>
      <c r="C61" s="368">
        <f>SUM(Pénze.átadás!C17)</f>
        <v>0</v>
      </c>
      <c r="D61" s="139">
        <f>SUM(Pénze.átadás!D17)</f>
        <v>0</v>
      </c>
      <c r="E61" s="368">
        <f>SUM(Pénze.átadás!E17)</f>
        <v>0</v>
      </c>
      <c r="F61" s="363">
        <f t="shared" si="0"/>
        <v>6200000</v>
      </c>
      <c r="G61" s="672">
        <v>6200000</v>
      </c>
      <c r="H61" s="681"/>
      <c r="I61" s="673">
        <v>12893000</v>
      </c>
      <c r="J61" s="798">
        <v>12048245</v>
      </c>
      <c r="K61" s="139"/>
      <c r="L61" s="139"/>
      <c r="M61" s="139"/>
      <c r="N61" s="139">
        <v>4000000</v>
      </c>
      <c r="O61" s="139"/>
      <c r="P61" s="139"/>
      <c r="Q61" s="139"/>
      <c r="R61" s="139"/>
      <c r="S61" s="139"/>
      <c r="T61" s="139"/>
      <c r="U61" s="139"/>
      <c r="V61" s="139"/>
      <c r="W61" s="139"/>
      <c r="X61" s="30"/>
      <c r="Y61" s="30"/>
      <c r="Z61" s="139"/>
      <c r="AA61" s="139"/>
      <c r="AB61" s="139"/>
      <c r="AC61" s="139"/>
      <c r="AD61" s="139"/>
      <c r="AE61" s="139"/>
      <c r="AF61" s="30">
        <v>6200000</v>
      </c>
      <c r="AG61" s="30">
        <v>0</v>
      </c>
      <c r="AH61" s="30"/>
      <c r="AI61" s="139"/>
      <c r="AJ61" s="367">
        <f t="shared" si="6"/>
        <v>6200000</v>
      </c>
    </row>
    <row r="62" spans="1:36" ht="15.6">
      <c r="A62" s="375" t="s">
        <v>31</v>
      </c>
      <c r="B62" s="153" t="s">
        <v>392</v>
      </c>
      <c r="C62" s="368">
        <f>SUM(Pénze.átadás!C24)</f>
        <v>0</v>
      </c>
      <c r="D62" s="139">
        <f>SUM(Pénze.átadás!D24)</f>
        <v>0</v>
      </c>
      <c r="E62" s="368">
        <f>SUM(Pénze.átadás!E24)</f>
        <v>0</v>
      </c>
      <c r="F62" s="363">
        <f t="shared" si="0"/>
        <v>0</v>
      </c>
      <c r="G62" s="672"/>
      <c r="H62" s="681"/>
      <c r="I62" s="673">
        <v>340500</v>
      </c>
      <c r="J62" s="681">
        <v>340500</v>
      </c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30"/>
      <c r="Y62" s="30"/>
      <c r="Z62" s="139"/>
      <c r="AA62" s="139"/>
      <c r="AB62" s="139"/>
      <c r="AC62" s="139"/>
      <c r="AD62" s="139"/>
      <c r="AE62" s="139"/>
      <c r="AF62" s="30"/>
      <c r="AG62" s="30"/>
      <c r="AH62" s="30"/>
      <c r="AI62" s="139"/>
      <c r="AJ62" s="367">
        <f t="shared" si="6"/>
        <v>0</v>
      </c>
    </row>
    <row r="63" spans="1:36" ht="15.6">
      <c r="A63" s="375" t="s">
        <v>35</v>
      </c>
      <c r="B63" s="153" t="s">
        <v>36</v>
      </c>
      <c r="C63" s="368">
        <f>SUM(Pénze.átadás!C49)</f>
        <v>0</v>
      </c>
      <c r="D63" s="139">
        <f>SUM(Pénze.átadás!D49)</f>
        <v>0</v>
      </c>
      <c r="E63" s="368">
        <f>SUM(Pénze.átadás!E49)</f>
        <v>0</v>
      </c>
      <c r="F63" s="363">
        <f t="shared" si="0"/>
        <v>22913000</v>
      </c>
      <c r="G63" s="672">
        <v>27354800</v>
      </c>
      <c r="H63" s="681"/>
      <c r="I63" s="673">
        <v>21071800</v>
      </c>
      <c r="J63" s="682">
        <v>16553371</v>
      </c>
      <c r="K63" s="139"/>
      <c r="L63" s="139"/>
      <c r="M63" s="139"/>
      <c r="N63" s="139"/>
      <c r="O63" s="139">
        <v>0</v>
      </c>
      <c r="P63" s="139"/>
      <c r="Q63" s="139"/>
      <c r="R63" s="139">
        <v>5833000</v>
      </c>
      <c r="S63" s="139"/>
      <c r="T63" s="139"/>
      <c r="U63" s="139"/>
      <c r="V63" s="139"/>
      <c r="W63" s="139"/>
      <c r="X63" s="30"/>
      <c r="Y63" s="30"/>
      <c r="Z63" s="139"/>
      <c r="AA63" s="139"/>
      <c r="AB63" s="139"/>
      <c r="AC63" s="139"/>
      <c r="AD63" s="139">
        <v>16000000</v>
      </c>
      <c r="AE63" s="139">
        <v>0</v>
      </c>
      <c r="AF63" s="139"/>
      <c r="AG63" s="30">
        <v>1080000</v>
      </c>
      <c r="AH63" s="30">
        <v>0</v>
      </c>
      <c r="AI63" s="139"/>
      <c r="AJ63" s="367">
        <f t="shared" si="6"/>
        <v>22913000</v>
      </c>
    </row>
    <row r="64" spans="1:36" ht="15.6">
      <c r="A64" s="375" t="s">
        <v>66</v>
      </c>
      <c r="B64" s="153" t="s">
        <v>393</v>
      </c>
      <c r="C64" s="368">
        <f>SUM(Pénze.átadás!C53)</f>
        <v>0</v>
      </c>
      <c r="D64" s="139">
        <f>SUM(Pénze.átadás!D53)</f>
        <v>0</v>
      </c>
      <c r="E64" s="368">
        <f>SUM(Pénze.átadás!E53)</f>
        <v>0</v>
      </c>
      <c r="F64" s="363">
        <v>58591586</v>
      </c>
      <c r="G64" s="672">
        <v>12773123</v>
      </c>
      <c r="H64" s="681"/>
      <c r="I64" s="672"/>
      <c r="J64" s="681"/>
      <c r="K64" s="139"/>
      <c r="L64" s="139">
        <v>0</v>
      </c>
      <c r="M64" s="139"/>
      <c r="N64" s="139"/>
      <c r="O64" s="139"/>
      <c r="P64" s="139"/>
      <c r="Q64" s="139"/>
      <c r="R64" s="139">
        <v>54769524</v>
      </c>
      <c r="S64" s="139"/>
      <c r="T64" s="139"/>
      <c r="U64" s="139"/>
      <c r="V64" s="139"/>
      <c r="W64" s="139"/>
      <c r="X64" s="30"/>
      <c r="Y64" s="30"/>
      <c r="Z64" s="139"/>
      <c r="AA64" s="139"/>
      <c r="AB64" s="139"/>
      <c r="AC64" s="139"/>
      <c r="AD64" s="139"/>
      <c r="AE64" s="139"/>
      <c r="AF64" s="139"/>
      <c r="AG64" s="30"/>
      <c r="AH64" s="30"/>
      <c r="AI64" s="139"/>
      <c r="AJ64" s="367">
        <f t="shared" si="6"/>
        <v>54769524</v>
      </c>
    </row>
    <row r="65" spans="1:38" ht="15.6">
      <c r="A65" s="366" t="s">
        <v>39</v>
      </c>
      <c r="B65" s="27" t="s">
        <v>250</v>
      </c>
      <c r="C65" s="368">
        <f>SUM(C61:C64)</f>
        <v>0</v>
      </c>
      <c r="D65" s="368">
        <f>SUM(D61:D64)</f>
        <v>0</v>
      </c>
      <c r="E65" s="368">
        <f>SUM(E61:E64)</f>
        <v>0</v>
      </c>
      <c r="F65" s="363">
        <f t="shared" si="0"/>
        <v>83882524</v>
      </c>
      <c r="G65" s="672">
        <f>SUM(G61:G64)</f>
        <v>46327923</v>
      </c>
      <c r="H65" s="681">
        <v>17174720</v>
      </c>
      <c r="I65" s="672">
        <f>SUM(I61:I64)</f>
        <v>34305300</v>
      </c>
      <c r="J65" s="681">
        <f>SUM(J61:J64)</f>
        <v>28942116</v>
      </c>
      <c r="K65" s="368">
        <f t="shared" ref="K65:Q65" si="18">SUM(K61:K64)</f>
        <v>0</v>
      </c>
      <c r="L65" s="368">
        <f t="shared" si="18"/>
        <v>0</v>
      </c>
      <c r="M65" s="368">
        <f t="shared" si="18"/>
        <v>0</v>
      </c>
      <c r="N65" s="368">
        <f t="shared" si="18"/>
        <v>4000000</v>
      </c>
      <c r="O65" s="368">
        <f t="shared" si="18"/>
        <v>0</v>
      </c>
      <c r="P65" s="368">
        <f t="shared" si="18"/>
        <v>0</v>
      </c>
      <c r="Q65" s="368">
        <f t="shared" si="18"/>
        <v>0</v>
      </c>
      <c r="R65" s="368">
        <f>SUM(R63+R64)</f>
        <v>60602524</v>
      </c>
      <c r="S65" s="368">
        <f t="shared" ref="S65:AI65" si="19">SUM(S61:S64)</f>
        <v>0</v>
      </c>
      <c r="T65" s="368">
        <f t="shared" si="19"/>
        <v>0</v>
      </c>
      <c r="U65" s="368">
        <f t="shared" si="19"/>
        <v>0</v>
      </c>
      <c r="V65" s="368">
        <f t="shared" si="19"/>
        <v>0</v>
      </c>
      <c r="W65" s="368">
        <f t="shared" si="19"/>
        <v>0</v>
      </c>
      <c r="X65" s="31">
        <f t="shared" si="19"/>
        <v>0</v>
      </c>
      <c r="Y65" s="31">
        <f t="shared" si="19"/>
        <v>0</v>
      </c>
      <c r="Z65" s="368">
        <f t="shared" si="19"/>
        <v>0</v>
      </c>
      <c r="AA65" s="368">
        <f t="shared" si="19"/>
        <v>0</v>
      </c>
      <c r="AB65" s="368">
        <f t="shared" si="19"/>
        <v>0</v>
      </c>
      <c r="AC65" s="368">
        <f t="shared" si="19"/>
        <v>0</v>
      </c>
      <c r="AD65" s="368">
        <f t="shared" si="19"/>
        <v>16000000</v>
      </c>
      <c r="AE65" s="368">
        <f t="shared" si="19"/>
        <v>0</v>
      </c>
      <c r="AF65" s="368">
        <f t="shared" si="19"/>
        <v>6200000</v>
      </c>
      <c r="AG65" s="31">
        <f t="shared" si="19"/>
        <v>1080000</v>
      </c>
      <c r="AH65" s="31">
        <f t="shared" si="19"/>
        <v>0</v>
      </c>
      <c r="AI65" s="368">
        <f t="shared" si="19"/>
        <v>0</v>
      </c>
      <c r="AJ65" s="367">
        <f t="shared" si="6"/>
        <v>83882524</v>
      </c>
    </row>
    <row r="66" spans="1:38" ht="15.6">
      <c r="A66" s="366" t="s">
        <v>43</v>
      </c>
      <c r="B66" s="27" t="s">
        <v>394</v>
      </c>
      <c r="C66" s="368" t="e">
        <f>#N/A</f>
        <v>#N/A</v>
      </c>
      <c r="D66" s="368" t="e">
        <f>#N/A</f>
        <v>#N/A</v>
      </c>
      <c r="E66" s="368" t="e">
        <f>#N/A</f>
        <v>#N/A</v>
      </c>
      <c r="F66" s="363">
        <f t="shared" si="0"/>
        <v>24641000</v>
      </c>
      <c r="G66" s="672">
        <v>76931400</v>
      </c>
      <c r="H66" s="681">
        <v>61169706</v>
      </c>
      <c r="I66" s="672">
        <v>83694688</v>
      </c>
      <c r="J66" s="681">
        <v>73143317</v>
      </c>
      <c r="K66" s="368">
        <v>0</v>
      </c>
      <c r="L66" s="368"/>
      <c r="M66" s="368"/>
      <c r="N66" s="368"/>
      <c r="O66" s="368"/>
      <c r="P66" s="139">
        <v>24641000</v>
      </c>
      <c r="Q66" s="368">
        <f>SUM('Ber.-felú.'!K50)</f>
        <v>0</v>
      </c>
      <c r="R66" s="368">
        <v>0</v>
      </c>
      <c r="S66" s="368">
        <f>SUM('Ber.-felú.'!M50)</f>
        <v>0</v>
      </c>
      <c r="T66" s="368">
        <f>SUM('Ber.-felú.'!K50)</f>
        <v>0</v>
      </c>
      <c r="U66" s="368">
        <f>SUM('Ber.-felú.'!I50)</f>
        <v>0</v>
      </c>
      <c r="V66" s="368">
        <f>SUM('Ber.-felú.'!I50)</f>
        <v>0</v>
      </c>
      <c r="W66" s="368">
        <f>SUM('Ber.-felú.'!J50)</f>
        <v>0</v>
      </c>
      <c r="X66" s="31">
        <f>SUM('Ber.-felú.'!K50)</f>
        <v>0</v>
      </c>
      <c r="Y66" s="31">
        <f>SUM('Ber.-felú.'!I50)</f>
        <v>0</v>
      </c>
      <c r="Z66" s="368">
        <v>0</v>
      </c>
      <c r="AA66" s="368">
        <v>0</v>
      </c>
      <c r="AB66" s="368">
        <f>SUM('Ber.-felú.'!M50)</f>
        <v>0</v>
      </c>
      <c r="AC66" s="368">
        <f>SUM('Ber.-felú.'!N50)</f>
        <v>0</v>
      </c>
      <c r="AD66" s="368">
        <f>SUM('Ber.-felú.'!O50)</f>
        <v>0</v>
      </c>
      <c r="AE66" s="368">
        <f>SUM('Ber.-felú.'!L50)</f>
        <v>0</v>
      </c>
      <c r="AF66" s="368">
        <f>SUM('Ber.-felú.'!O50)</f>
        <v>0</v>
      </c>
      <c r="AG66" s="31">
        <f>SUM('Ber.-felú.'!Q50)</f>
        <v>0</v>
      </c>
      <c r="AH66" s="31">
        <f>SUM('Ber.-felú.'!R50)</f>
        <v>0</v>
      </c>
      <c r="AI66" s="368">
        <f>SUM('Ber.-felú.'!O50)</f>
        <v>0</v>
      </c>
      <c r="AJ66" s="367">
        <f t="shared" si="6"/>
        <v>24641000</v>
      </c>
    </row>
    <row r="67" spans="1:38" ht="15.6">
      <c r="A67" s="366" t="s">
        <v>47</v>
      </c>
      <c r="B67" s="27" t="s">
        <v>395</v>
      </c>
      <c r="C67" s="368" t="e">
        <f>SUM('Ber.-felú.'!C66)</f>
        <v>#REF!</v>
      </c>
      <c r="D67" s="368" t="e">
        <f>SUM('Ber.-felú.'!D66)</f>
        <v>#REF!</v>
      </c>
      <c r="E67" s="368" t="e">
        <f>SUM('Ber.-felú.'!E66)</f>
        <v>#REF!</v>
      </c>
      <c r="F67" s="363">
        <f t="shared" si="0"/>
        <v>186305082</v>
      </c>
      <c r="G67" s="672">
        <v>196314642</v>
      </c>
      <c r="H67" s="681">
        <v>20077929</v>
      </c>
      <c r="I67" s="672">
        <v>204486642</v>
      </c>
      <c r="J67" s="681">
        <v>99859400</v>
      </c>
      <c r="K67" s="368">
        <f>SUM('Ber.-felú.'!H51)</f>
        <v>0</v>
      </c>
      <c r="L67" s="368">
        <f>SUM('Ber.-felú.'!I51)</f>
        <v>0</v>
      </c>
      <c r="M67" s="368">
        <f>SUM('Ber.-felú.'!I51)</f>
        <v>0</v>
      </c>
      <c r="N67" s="368">
        <f>SUM('Ber.-felú.'!J51)</f>
        <v>0</v>
      </c>
      <c r="O67" s="368">
        <f>SUM('Ber.-felú.'!I51)</f>
        <v>0</v>
      </c>
      <c r="P67" s="139">
        <v>186305082</v>
      </c>
      <c r="Q67" s="368">
        <f>SUM('Ber.-felú.'!K51)</f>
        <v>0</v>
      </c>
      <c r="R67" s="368">
        <f>SUM('Ber.-felú.'!L51)</f>
        <v>0</v>
      </c>
      <c r="S67" s="368">
        <f>SUM('Ber.-felú.'!J51)</f>
        <v>0</v>
      </c>
      <c r="T67" s="368">
        <f>SUM('Ber.-felú.'!K51)</f>
        <v>0</v>
      </c>
      <c r="U67" s="368">
        <f>SUM('Ber.-felú.'!I51)</f>
        <v>0</v>
      </c>
      <c r="V67" s="368">
        <f>SUM('Ber.-felú.'!I66)</f>
        <v>0</v>
      </c>
      <c r="W67" s="368">
        <f>SUM('Ber.-felú.'!J66)</f>
        <v>0</v>
      </c>
      <c r="X67" s="31">
        <f>SUM('Ber.-felú.'!K66)</f>
        <v>0</v>
      </c>
      <c r="Y67" s="31">
        <f>SUM('Ber.-felú.'!I66)</f>
        <v>0</v>
      </c>
      <c r="Z67" s="368">
        <f>SUM('Ber.-felú.'!J66)</f>
        <v>0</v>
      </c>
      <c r="AA67" s="368">
        <f>SUM('Ber.-felú.'!L66)</f>
        <v>0</v>
      </c>
      <c r="AB67" s="368">
        <f>SUM('Ber.-felú.'!M66)</f>
        <v>0</v>
      </c>
      <c r="AC67" s="368"/>
      <c r="AD67" s="368">
        <f>SUM('Ber.-felú.'!O66)</f>
        <v>0</v>
      </c>
      <c r="AE67" s="368">
        <f>SUM('Ber.-felú.'!L66)</f>
        <v>0</v>
      </c>
      <c r="AF67" s="368">
        <f>SUM('Ber.-felú.'!O66)</f>
        <v>0</v>
      </c>
      <c r="AG67" s="31">
        <f>SUM('Ber.-felú.'!Q66)</f>
        <v>0</v>
      </c>
      <c r="AH67" s="31">
        <f>SUM('Ber.-felú.'!R66)</f>
        <v>0</v>
      </c>
      <c r="AI67" s="368">
        <f>SUM('Ber.-felú.'!O66)</f>
        <v>0</v>
      </c>
      <c r="AJ67" s="367">
        <f t="shared" si="6"/>
        <v>186305082</v>
      </c>
    </row>
    <row r="68" spans="1:38" ht="15.6">
      <c r="A68" s="232" t="s">
        <v>51</v>
      </c>
      <c r="B68" s="153" t="s">
        <v>52</v>
      </c>
      <c r="C68" s="139">
        <f>SUM('Ber.-felú.'!C67)</f>
        <v>0</v>
      </c>
      <c r="D68" s="139">
        <f>SUM('Ber.-felú.'!D67)</f>
        <v>0</v>
      </c>
      <c r="E68" s="139">
        <f>SUM('Ber.-felú.'!E67)</f>
        <v>0</v>
      </c>
      <c r="F68" s="363">
        <f t="shared" si="0"/>
        <v>0</v>
      </c>
      <c r="G68" s="673">
        <v>500000</v>
      </c>
      <c r="H68" s="682">
        <v>500000</v>
      </c>
      <c r="I68" s="673">
        <v>500000</v>
      </c>
      <c r="J68" s="682">
        <v>500000</v>
      </c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30"/>
      <c r="Y68" s="30"/>
      <c r="Z68" s="139"/>
      <c r="AA68" s="139"/>
      <c r="AB68" s="139"/>
      <c r="AC68" s="139"/>
      <c r="AD68" s="139"/>
      <c r="AE68" s="139"/>
      <c r="AF68" s="139"/>
      <c r="AG68" s="30"/>
      <c r="AH68" s="30"/>
      <c r="AI68" s="139"/>
      <c r="AJ68" s="367">
        <f t="shared" si="6"/>
        <v>0</v>
      </c>
    </row>
    <row r="69" spans="1:38" ht="15.6">
      <c r="A69" s="232" t="s">
        <v>54</v>
      </c>
      <c r="B69" s="153" t="s">
        <v>55</v>
      </c>
      <c r="C69" s="139">
        <f>SUM('Ber.-felú.'!C68)</f>
        <v>0</v>
      </c>
      <c r="D69" s="139">
        <f>SUM('Ber.-felú.'!D68)</f>
        <v>0</v>
      </c>
      <c r="E69" s="139">
        <f>SUM('Ber.-felú.'!E68)</f>
        <v>0</v>
      </c>
      <c r="F69" s="363">
        <f t="shared" si="0"/>
        <v>0</v>
      </c>
      <c r="G69" s="673"/>
      <c r="H69" s="682"/>
      <c r="I69" s="673">
        <v>0</v>
      </c>
      <c r="J69" s="682">
        <v>0</v>
      </c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30"/>
      <c r="Y69" s="30"/>
      <c r="Z69" s="139"/>
      <c r="AA69" s="139"/>
      <c r="AB69" s="139"/>
      <c r="AC69" s="139"/>
      <c r="AD69" s="139"/>
      <c r="AE69" s="139"/>
      <c r="AF69" s="139"/>
      <c r="AG69" s="30"/>
      <c r="AH69" s="30"/>
      <c r="AI69" s="139"/>
      <c r="AJ69" s="367">
        <f t="shared" si="6"/>
        <v>0</v>
      </c>
    </row>
    <row r="70" spans="1:38" ht="15.6">
      <c r="A70" s="232" t="s">
        <v>58</v>
      </c>
      <c r="B70" s="153" t="s">
        <v>603</v>
      </c>
      <c r="C70" s="139" t="e">
        <f>SUM('Ber.-felú.'!#REF!)</f>
        <v>#REF!</v>
      </c>
      <c r="D70" s="139" t="e">
        <f>SUM('Ber.-felú.'!#REF!)</f>
        <v>#REF!</v>
      </c>
      <c r="E70" s="139" t="e">
        <f>SUM('Ber.-felú.'!#REF!)</f>
        <v>#REF!</v>
      </c>
      <c r="F70" s="363">
        <f t="shared" ref="F70:F75" si="20">AJ70</f>
        <v>900957</v>
      </c>
      <c r="G70" s="673"/>
      <c r="H70" s="682"/>
      <c r="I70" s="673"/>
      <c r="J70" s="682"/>
      <c r="K70" s="139"/>
      <c r="L70" s="139"/>
      <c r="M70" s="139"/>
      <c r="N70" s="139"/>
      <c r="O70" s="139"/>
      <c r="P70" s="139"/>
      <c r="Q70" s="139"/>
      <c r="R70" s="139">
        <v>900957</v>
      </c>
      <c r="S70" s="139"/>
      <c r="T70" s="139"/>
      <c r="U70" s="139"/>
      <c r="V70" s="139"/>
      <c r="W70" s="139"/>
      <c r="X70" s="30"/>
      <c r="Y70" s="30"/>
      <c r="Z70" s="139"/>
      <c r="AA70" s="139"/>
      <c r="AB70" s="139"/>
      <c r="AC70" s="139"/>
      <c r="AD70" s="139"/>
      <c r="AE70" s="139"/>
      <c r="AF70" s="139"/>
      <c r="AG70" s="30"/>
      <c r="AH70" s="30"/>
      <c r="AI70" s="139"/>
      <c r="AJ70" s="367">
        <f t="shared" si="6"/>
        <v>900957</v>
      </c>
    </row>
    <row r="71" spans="1:38" ht="15.6">
      <c r="A71" s="366" t="s">
        <v>62</v>
      </c>
      <c r="B71" s="27" t="s">
        <v>396</v>
      </c>
      <c r="C71" s="368" t="e">
        <f>SUM(C68:C70)</f>
        <v>#REF!</v>
      </c>
      <c r="D71" s="368" t="e">
        <f>SUM(D68:D70)</f>
        <v>#REF!</v>
      </c>
      <c r="E71" s="368" t="e">
        <f>SUM(E68:E70)</f>
        <v>#REF!</v>
      </c>
      <c r="F71" s="363">
        <f t="shared" si="20"/>
        <v>900957</v>
      </c>
      <c r="G71" s="672"/>
      <c r="H71" s="681"/>
      <c r="I71" s="672">
        <f>SUM(I68:I70)</f>
        <v>500000</v>
      </c>
      <c r="J71" s="681">
        <f>SUM(J68:J70)</f>
        <v>500000</v>
      </c>
      <c r="K71" s="368">
        <f t="shared" ref="K71:AI71" si="21">SUM(K68:K70)</f>
        <v>0</v>
      </c>
      <c r="L71" s="368">
        <f t="shared" si="21"/>
        <v>0</v>
      </c>
      <c r="M71" s="368">
        <f t="shared" si="21"/>
        <v>0</v>
      </c>
      <c r="N71" s="368">
        <f t="shared" si="21"/>
        <v>0</v>
      </c>
      <c r="O71" s="368">
        <f t="shared" si="21"/>
        <v>0</v>
      </c>
      <c r="P71" s="368">
        <f t="shared" si="21"/>
        <v>0</v>
      </c>
      <c r="Q71" s="368">
        <f t="shared" si="21"/>
        <v>0</v>
      </c>
      <c r="R71" s="368">
        <f>SUM(R68:R70)</f>
        <v>900957</v>
      </c>
      <c r="S71" s="368">
        <f t="shared" si="21"/>
        <v>0</v>
      </c>
      <c r="T71" s="368">
        <f t="shared" si="21"/>
        <v>0</v>
      </c>
      <c r="U71" s="368">
        <f t="shared" si="21"/>
        <v>0</v>
      </c>
      <c r="V71" s="368">
        <f t="shared" si="21"/>
        <v>0</v>
      </c>
      <c r="W71" s="368">
        <f t="shared" si="21"/>
        <v>0</v>
      </c>
      <c r="X71" s="31">
        <f t="shared" si="21"/>
        <v>0</v>
      </c>
      <c r="Y71" s="31">
        <f t="shared" si="21"/>
        <v>0</v>
      </c>
      <c r="Z71" s="368">
        <f t="shared" si="21"/>
        <v>0</v>
      </c>
      <c r="AA71" s="368">
        <f t="shared" si="21"/>
        <v>0</v>
      </c>
      <c r="AB71" s="368">
        <f t="shared" si="21"/>
        <v>0</v>
      </c>
      <c r="AC71" s="368">
        <f t="shared" si="21"/>
        <v>0</v>
      </c>
      <c r="AD71" s="368">
        <f t="shared" si="21"/>
        <v>0</v>
      </c>
      <c r="AE71" s="368">
        <f t="shared" si="21"/>
        <v>0</v>
      </c>
      <c r="AF71" s="368">
        <f t="shared" si="21"/>
        <v>0</v>
      </c>
      <c r="AG71" s="31">
        <f t="shared" si="21"/>
        <v>0</v>
      </c>
      <c r="AH71" s="31">
        <f t="shared" si="21"/>
        <v>0</v>
      </c>
      <c r="AI71" s="368">
        <f t="shared" si="21"/>
        <v>0</v>
      </c>
      <c r="AJ71" s="367">
        <f t="shared" si="6"/>
        <v>900957</v>
      </c>
    </row>
    <row r="72" spans="1:38" ht="15.6">
      <c r="A72" s="366"/>
      <c r="B72" s="27" t="s">
        <v>397</v>
      </c>
      <c r="C72" s="368" t="e">
        <f>SUM(C20,C25,C59,C60,C65,C66,C67,C71)</f>
        <v>#N/A</v>
      </c>
      <c r="D72" s="139" t="e">
        <f>SUM(D20,D25,D59,D60,D65,D66,D67,D71)</f>
        <v>#N/A</v>
      </c>
      <c r="E72" s="368" t="e">
        <f>SUM(E20,E25,E59,E60,E65,E66,E67,E71)</f>
        <v>#N/A</v>
      </c>
      <c r="F72" s="363">
        <f>F20+F25+F59+F60+F61+F63+F64+F66+F67</f>
        <v>536841822</v>
      </c>
      <c r="G72" s="673">
        <f>SUM(G20+G25+G59+G60+G65+G66+G67+G68+G71)</f>
        <v>560324831</v>
      </c>
      <c r="H72" s="682">
        <f>H20+H25+H59+H60+H65+H66+H67+H68</f>
        <v>216411499</v>
      </c>
      <c r="I72" s="672">
        <f>SUM(I20+I25+I59+I60+I65+I66+I67+I68+I71)</f>
        <v>594401341</v>
      </c>
      <c r="J72" s="681">
        <f>J20+J25+J59+J60+J65+J66+J67+J68+J71</f>
        <v>454698097</v>
      </c>
      <c r="K72" s="368">
        <f t="shared" ref="K72:R72" si="22">SUM(K20,K25,K59,K60,K65,K66,K67,K71)</f>
        <v>27872740</v>
      </c>
      <c r="L72" s="368">
        <f t="shared" si="22"/>
        <v>0</v>
      </c>
      <c r="M72" s="368">
        <f t="shared" si="22"/>
        <v>3524000</v>
      </c>
      <c r="N72" s="368" t="e">
        <f t="shared" ca="1" si="22"/>
        <v>#NAME?</v>
      </c>
      <c r="O72" s="368">
        <f t="shared" si="22"/>
        <v>9178800</v>
      </c>
      <c r="P72" s="368">
        <f t="shared" si="22"/>
        <v>247138542</v>
      </c>
      <c r="Q72" s="368">
        <f t="shared" si="22"/>
        <v>814482</v>
      </c>
      <c r="R72" s="368">
        <f t="shared" si="22"/>
        <v>127318641</v>
      </c>
      <c r="S72" s="368">
        <f t="shared" ref="S72:X72" si="23">SUM(S20,S25,S59,S60,S65,S66,S67,S71)</f>
        <v>11150000</v>
      </c>
      <c r="T72" s="368">
        <f t="shared" si="23"/>
        <v>13350200</v>
      </c>
      <c r="U72" s="368">
        <f t="shared" si="23"/>
        <v>100000</v>
      </c>
      <c r="V72" s="368">
        <f t="shared" si="23"/>
        <v>12913480</v>
      </c>
      <c r="W72" s="368">
        <f t="shared" si="23"/>
        <v>8555000</v>
      </c>
      <c r="X72" s="31">
        <f t="shared" si="23"/>
        <v>0</v>
      </c>
      <c r="Y72" s="31">
        <f>SUM(Y20,Y25,Y59,Y60,Y65,Y66,Y67,Y71,)</f>
        <v>1945640</v>
      </c>
      <c r="Z72" s="368">
        <f>SUM(Z20,Z25,Z59,Z60,Z65,Z66,Z67,Z71)</f>
        <v>28300100</v>
      </c>
      <c r="AA72" s="368">
        <f t="shared" ref="AA72:AI72" si="24">SUM(AA20,AA25,AA59,AA60,AA65,AA66,AA67,AA71)</f>
        <v>0</v>
      </c>
      <c r="AB72" s="368">
        <f t="shared" si="24"/>
        <v>12262100</v>
      </c>
      <c r="AC72" s="368">
        <f t="shared" si="24"/>
        <v>16091772</v>
      </c>
      <c r="AD72" s="368">
        <f t="shared" si="24"/>
        <v>16000000</v>
      </c>
      <c r="AE72" s="368">
        <f t="shared" si="24"/>
        <v>13141900</v>
      </c>
      <c r="AF72" s="368">
        <f t="shared" si="24"/>
        <v>7450550</v>
      </c>
      <c r="AG72" s="31">
        <f t="shared" si="24"/>
        <v>2536300</v>
      </c>
      <c r="AH72" s="31">
        <f t="shared" si="24"/>
        <v>10249190</v>
      </c>
      <c r="AI72" s="368">
        <f t="shared" si="24"/>
        <v>4602820</v>
      </c>
      <c r="AJ72" s="367">
        <f t="shared" si="6"/>
        <v>533920717</v>
      </c>
    </row>
    <row r="73" spans="1:38" ht="15.6">
      <c r="A73" s="232" t="s">
        <v>84</v>
      </c>
      <c r="B73" s="153" t="s">
        <v>85</v>
      </c>
      <c r="C73" s="377"/>
      <c r="D73" s="378"/>
      <c r="E73" s="368"/>
      <c r="F73" s="363">
        <f t="shared" si="20"/>
        <v>0</v>
      </c>
      <c r="G73" s="672"/>
      <c r="H73" s="681"/>
      <c r="I73" s="672"/>
      <c r="J73" s="681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30"/>
      <c r="Z73" s="139"/>
      <c r="AA73" s="139"/>
      <c r="AB73" s="139"/>
      <c r="AC73" s="139"/>
      <c r="AD73" s="139"/>
      <c r="AE73" s="139"/>
      <c r="AF73" s="139"/>
      <c r="AG73" s="30"/>
      <c r="AH73" s="30"/>
      <c r="AI73" s="139"/>
      <c r="AJ73" s="367">
        <f t="shared" si="6"/>
        <v>0</v>
      </c>
    </row>
    <row r="74" spans="1:38" ht="15.6">
      <c r="A74" s="232" t="s">
        <v>91</v>
      </c>
      <c r="B74" s="153" t="s">
        <v>90</v>
      </c>
      <c r="C74" s="379" t="e">
        <f>#N/A</f>
        <v>#N/A</v>
      </c>
      <c r="D74" s="380" t="e">
        <f>#N/A</f>
        <v>#N/A</v>
      </c>
      <c r="E74" s="379" t="e">
        <f>#N/A</f>
        <v>#N/A</v>
      </c>
      <c r="F74" s="363">
        <v>283166818</v>
      </c>
      <c r="G74" s="674">
        <v>284213762</v>
      </c>
      <c r="H74" s="683">
        <v>139771643</v>
      </c>
      <c r="I74" s="674">
        <v>289079168</v>
      </c>
      <c r="J74" s="683">
        <v>272422776</v>
      </c>
      <c r="K74" s="139"/>
      <c r="L74" s="139"/>
      <c r="M74" s="139"/>
      <c r="N74" s="139"/>
      <c r="O74" s="139"/>
      <c r="P74" s="139">
        <v>0</v>
      </c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30"/>
      <c r="AH74" s="139"/>
      <c r="AI74" s="139"/>
      <c r="AJ74" s="367">
        <f t="shared" si="6"/>
        <v>0</v>
      </c>
    </row>
    <row r="75" spans="1:38" ht="15.6">
      <c r="A75" s="232" t="s">
        <v>94</v>
      </c>
      <c r="B75" s="153" t="s">
        <v>565</v>
      </c>
      <c r="C75" s="377"/>
      <c r="D75" s="378"/>
      <c r="E75" s="368"/>
      <c r="F75" s="363">
        <f t="shared" si="20"/>
        <v>7423495</v>
      </c>
      <c r="G75" s="672">
        <v>7423495</v>
      </c>
      <c r="H75" s="681">
        <v>7423495</v>
      </c>
      <c r="I75" s="672">
        <v>7423495</v>
      </c>
      <c r="J75" s="681">
        <v>7423495</v>
      </c>
      <c r="K75" s="139"/>
      <c r="L75" s="139"/>
      <c r="M75" s="139"/>
      <c r="N75" s="139"/>
      <c r="O75" s="139"/>
      <c r="P75" s="139"/>
      <c r="Q75" s="139"/>
      <c r="R75" s="139">
        <v>7423495</v>
      </c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30"/>
      <c r="AH75" s="139"/>
      <c r="AI75" s="139"/>
      <c r="AJ75" s="367">
        <f t="shared" si="6"/>
        <v>7423495</v>
      </c>
    </row>
    <row r="76" spans="1:38" ht="15.6">
      <c r="A76" s="382"/>
      <c r="B76" s="383" t="s">
        <v>398</v>
      </c>
      <c r="C76" s="384" t="e">
        <f>SUM(C72:C75)</f>
        <v>#N/A</v>
      </c>
      <c r="D76" s="385" t="e">
        <f>SUM(D72:D75)</f>
        <v>#N/A</v>
      </c>
      <c r="E76" s="384" t="e">
        <f>SUM(E72:E75)</f>
        <v>#N/A</v>
      </c>
      <c r="F76" s="363">
        <f>F72+F74+F75+F71</f>
        <v>828333092</v>
      </c>
      <c r="G76" s="672">
        <f>SUM(G72+G74+G75)</f>
        <v>851962088</v>
      </c>
      <c r="H76" s="681">
        <f>H72+H74+H75</f>
        <v>363606637</v>
      </c>
      <c r="I76" s="672">
        <f>SUM(I72+I74+I75)</f>
        <v>890904004</v>
      </c>
      <c r="J76" s="681">
        <f>J72+J74+J75</f>
        <v>734544368</v>
      </c>
      <c r="K76" s="368">
        <f t="shared" ref="K76:AI76" si="25">SUM(K72:K75)</f>
        <v>27872740</v>
      </c>
      <c r="L76" s="368">
        <f t="shared" si="25"/>
        <v>0</v>
      </c>
      <c r="M76" s="368">
        <f t="shared" si="25"/>
        <v>3524000</v>
      </c>
      <c r="N76" s="368" t="e">
        <f t="shared" ca="1" si="25"/>
        <v>#NAME?</v>
      </c>
      <c r="O76" s="368">
        <f t="shared" si="25"/>
        <v>9178800</v>
      </c>
      <c r="P76" s="632">
        <f t="shared" si="25"/>
        <v>247138542</v>
      </c>
      <c r="Q76" s="632">
        <f t="shared" si="25"/>
        <v>814482</v>
      </c>
      <c r="R76" s="632">
        <f t="shared" si="25"/>
        <v>134742136</v>
      </c>
      <c r="S76" s="632">
        <f t="shared" si="25"/>
        <v>11150000</v>
      </c>
      <c r="T76" s="632">
        <f t="shared" si="25"/>
        <v>13350200</v>
      </c>
      <c r="U76" s="632">
        <f t="shared" si="25"/>
        <v>100000</v>
      </c>
      <c r="V76" s="632">
        <f t="shared" si="25"/>
        <v>12913480</v>
      </c>
      <c r="W76" s="632">
        <f t="shared" si="25"/>
        <v>8555000</v>
      </c>
      <c r="X76" s="632">
        <f t="shared" si="25"/>
        <v>0</v>
      </c>
      <c r="Y76" s="632">
        <f t="shared" si="25"/>
        <v>1945640</v>
      </c>
      <c r="Z76" s="632">
        <f t="shared" si="25"/>
        <v>28300100</v>
      </c>
      <c r="AA76" s="632">
        <f t="shared" si="25"/>
        <v>0</v>
      </c>
      <c r="AB76" s="632">
        <f t="shared" si="25"/>
        <v>12262100</v>
      </c>
      <c r="AC76" s="632">
        <f t="shared" si="25"/>
        <v>16091772</v>
      </c>
      <c r="AD76" s="632">
        <f t="shared" si="25"/>
        <v>16000000</v>
      </c>
      <c r="AE76" s="632">
        <f t="shared" si="25"/>
        <v>13141900</v>
      </c>
      <c r="AF76" s="632">
        <f t="shared" si="25"/>
        <v>7450550</v>
      </c>
      <c r="AG76" s="633">
        <f t="shared" si="25"/>
        <v>2536300</v>
      </c>
      <c r="AH76" s="632">
        <f t="shared" si="25"/>
        <v>10249190</v>
      </c>
      <c r="AI76" s="632">
        <f t="shared" si="25"/>
        <v>4602820</v>
      </c>
      <c r="AJ76" s="367">
        <f t="shared" si="6"/>
        <v>541344212</v>
      </c>
    </row>
    <row r="77" spans="1:38" ht="15.6">
      <c r="A77" s="386"/>
      <c r="B77" s="387"/>
      <c r="C77" s="374"/>
      <c r="D77" s="374"/>
      <c r="E77" s="374"/>
      <c r="F77" s="374"/>
      <c r="G77" s="374"/>
      <c r="H77" s="681"/>
      <c r="I77" s="374"/>
      <c r="J77" s="681"/>
    </row>
    <row r="78" spans="1:38" ht="15.6">
      <c r="A78" s="232" t="s">
        <v>134</v>
      </c>
      <c r="B78" s="232" t="s">
        <v>135</v>
      </c>
      <c r="C78" s="368"/>
      <c r="D78" s="139"/>
      <c r="E78" s="368"/>
      <c r="F78" s="139">
        <v>147740397</v>
      </c>
      <c r="G78" s="672">
        <v>101902785</v>
      </c>
      <c r="H78" s="681">
        <v>53030733</v>
      </c>
      <c r="I78" s="672">
        <v>101902785</v>
      </c>
      <c r="J78" s="681">
        <v>101902785</v>
      </c>
      <c r="K78" s="919"/>
      <c r="L78" s="919"/>
      <c r="M78" s="919"/>
      <c r="N78" s="919"/>
      <c r="O78" s="919"/>
      <c r="P78" s="919"/>
      <c r="Q78" s="919"/>
      <c r="R78" s="919"/>
      <c r="S78" s="919"/>
      <c r="T78" s="919"/>
      <c r="U78" s="919"/>
      <c r="V78" s="919"/>
      <c r="W78" s="919"/>
      <c r="X78" s="919"/>
      <c r="Y78" s="919"/>
      <c r="Z78" s="919"/>
      <c r="AA78" s="919"/>
      <c r="AB78" s="919"/>
      <c r="AC78" s="919"/>
      <c r="AD78" s="919"/>
      <c r="AE78" s="919"/>
      <c r="AF78" s="919"/>
      <c r="AG78" s="919"/>
      <c r="AH78" s="919"/>
      <c r="AI78" s="919"/>
      <c r="AJ78" s="919"/>
      <c r="AK78" s="388"/>
      <c r="AL78" s="388"/>
    </row>
    <row r="79" spans="1:38" ht="15.6">
      <c r="A79" s="232" t="s">
        <v>136</v>
      </c>
      <c r="B79" s="153" t="s">
        <v>137</v>
      </c>
      <c r="C79" s="368"/>
      <c r="D79" s="139"/>
      <c r="E79" s="368"/>
      <c r="F79" s="139">
        <v>69250500</v>
      </c>
      <c r="G79" s="672">
        <v>69250500</v>
      </c>
      <c r="H79" s="681">
        <v>35076229</v>
      </c>
      <c r="I79" s="672">
        <v>70150400</v>
      </c>
      <c r="J79" s="681">
        <v>70150400</v>
      </c>
      <c r="K79" s="925" t="s">
        <v>399</v>
      </c>
      <c r="L79" s="390"/>
      <c r="M79" s="390"/>
      <c r="N79" s="390"/>
      <c r="O79" s="391"/>
      <c r="P79" s="392"/>
      <c r="Q79" s="392"/>
      <c r="R79" s="392"/>
      <c r="S79" s="392"/>
      <c r="T79" s="392"/>
      <c r="U79" s="392"/>
      <c r="V79" s="392"/>
      <c r="W79" s="392"/>
      <c r="X79" s="392"/>
      <c r="Y79" s="924"/>
      <c r="Z79" s="924"/>
      <c r="AA79" s="392"/>
      <c r="AB79" s="392"/>
      <c r="AC79" s="392"/>
      <c r="AD79" s="392"/>
      <c r="AE79" s="924"/>
      <c r="AF79" s="392"/>
      <c r="AG79" s="392"/>
      <c r="AH79" s="392"/>
      <c r="AI79" s="924"/>
      <c r="AJ79" s="924"/>
      <c r="AK79" s="388"/>
      <c r="AL79" s="388"/>
    </row>
    <row r="80" spans="1:38" ht="15.6">
      <c r="A80" s="232" t="s">
        <v>138</v>
      </c>
      <c r="B80" s="153" t="s">
        <v>139</v>
      </c>
      <c r="C80" s="368"/>
      <c r="D80" s="139"/>
      <c r="E80" s="368"/>
      <c r="F80" s="139">
        <v>34314497</v>
      </c>
      <c r="G80" s="672">
        <v>34461660</v>
      </c>
      <c r="H80" s="681">
        <v>17990703</v>
      </c>
      <c r="I80" s="672">
        <v>37821532</v>
      </c>
      <c r="J80" s="681">
        <v>37821532</v>
      </c>
      <c r="K80" s="925"/>
      <c r="L80" s="390"/>
      <c r="M80" s="390"/>
      <c r="N80" s="390"/>
      <c r="O80" s="391"/>
      <c r="P80" s="392"/>
      <c r="Q80" s="392"/>
      <c r="R80" s="392"/>
      <c r="S80" s="392"/>
      <c r="T80" s="392"/>
      <c r="U80" s="392"/>
      <c r="V80" s="392"/>
      <c r="W80" s="392"/>
      <c r="X80" s="392"/>
      <c r="Y80" s="924"/>
      <c r="Z80" s="924"/>
      <c r="AA80" s="392"/>
      <c r="AB80" s="392"/>
      <c r="AC80" s="392"/>
      <c r="AD80" s="392"/>
      <c r="AE80" s="924"/>
      <c r="AF80" s="392"/>
      <c r="AG80" s="392"/>
      <c r="AH80" s="392"/>
      <c r="AI80" s="924"/>
      <c r="AJ80" s="924"/>
      <c r="AK80" s="393"/>
      <c r="AL80" s="388"/>
    </row>
    <row r="81" spans="1:38" ht="15.6">
      <c r="A81" s="232" t="s">
        <v>140</v>
      </c>
      <c r="B81" s="153" t="s">
        <v>141</v>
      </c>
      <c r="C81" s="368"/>
      <c r="D81" s="139"/>
      <c r="E81" s="368"/>
      <c r="F81" s="139">
        <v>4358420</v>
      </c>
      <c r="G81" s="672">
        <v>4772501</v>
      </c>
      <c r="H81" s="681">
        <v>2680462</v>
      </c>
      <c r="I81" s="672">
        <v>4944582</v>
      </c>
      <c r="J81" s="681">
        <v>4944582</v>
      </c>
      <c r="K81" s="925"/>
      <c r="L81" s="389"/>
      <c r="M81" s="389"/>
      <c r="N81" s="389"/>
      <c r="O81" s="394"/>
      <c r="P81" s="392"/>
      <c r="Q81" s="392"/>
      <c r="R81" s="392"/>
      <c r="S81" s="392"/>
      <c r="T81" s="392"/>
      <c r="U81" s="392"/>
      <c r="V81" s="392"/>
      <c r="W81" s="392"/>
      <c r="X81" s="392"/>
      <c r="Y81" s="924"/>
      <c r="Z81" s="924"/>
      <c r="AA81" s="392"/>
      <c r="AB81" s="392"/>
      <c r="AC81" s="392"/>
      <c r="AD81" s="392"/>
      <c r="AE81" s="924"/>
      <c r="AF81" s="392"/>
      <c r="AG81" s="392"/>
      <c r="AH81" s="392"/>
      <c r="AI81" s="924"/>
      <c r="AJ81" s="924"/>
      <c r="AK81" s="388"/>
      <c r="AL81" s="388"/>
    </row>
    <row r="82" spans="1:38" ht="15.6">
      <c r="A82" s="232" t="s">
        <v>142</v>
      </c>
      <c r="B82" s="153" t="s">
        <v>400</v>
      </c>
      <c r="C82" s="368"/>
      <c r="D82" s="139"/>
      <c r="E82" s="368"/>
      <c r="F82" s="139"/>
      <c r="G82" s="672">
        <v>1272754</v>
      </c>
      <c r="H82" s="681">
        <v>1272754</v>
      </c>
      <c r="I82" s="672">
        <v>6063913</v>
      </c>
      <c r="J82" s="681">
        <v>6063913</v>
      </c>
      <c r="AJ82" s="374"/>
      <c r="AK82" s="388"/>
      <c r="AL82" s="388"/>
    </row>
    <row r="83" spans="1:38" ht="15.6">
      <c r="A83" s="232" t="s">
        <v>144</v>
      </c>
      <c r="B83" s="153" t="s">
        <v>401</v>
      </c>
      <c r="C83" s="368"/>
      <c r="D83" s="139"/>
      <c r="E83" s="368"/>
      <c r="F83" s="139"/>
      <c r="G83" s="672">
        <v>0</v>
      </c>
      <c r="H83" s="681"/>
      <c r="I83" s="672">
        <v>1838550</v>
      </c>
      <c r="J83" s="681">
        <v>1838550</v>
      </c>
      <c r="AJ83" s="374"/>
      <c r="AK83" s="388"/>
      <c r="AL83" s="388"/>
    </row>
    <row r="84" spans="1:38" ht="15.6">
      <c r="A84" s="232"/>
      <c r="B84" s="248" t="s">
        <v>236</v>
      </c>
      <c r="C84" s="368"/>
      <c r="D84" s="139"/>
      <c r="E84" s="368"/>
      <c r="F84" s="139">
        <v>-45923622</v>
      </c>
      <c r="G84" s="672"/>
      <c r="H84" s="681"/>
      <c r="I84" s="672"/>
      <c r="J84" s="681"/>
      <c r="AJ84" s="374"/>
      <c r="AK84" s="388"/>
      <c r="AL84" s="388"/>
    </row>
    <row r="85" spans="1:38" ht="15.6">
      <c r="A85" s="366" t="s">
        <v>9</v>
      </c>
      <c r="B85" s="27" t="s">
        <v>10</v>
      </c>
      <c r="C85" s="139">
        <f>SUM(C78:C83)</f>
        <v>0</v>
      </c>
      <c r="D85" s="368">
        <f>SUM(D78:D83)</f>
        <v>0</v>
      </c>
      <c r="E85" s="139">
        <f>SUM(E78:E83)</f>
        <v>0</v>
      </c>
      <c r="F85" s="368">
        <f>SUM(F78:F84)</f>
        <v>209740192</v>
      </c>
      <c r="G85" s="672">
        <f>SUM(G78:G83)</f>
        <v>211660200</v>
      </c>
      <c r="H85" s="681">
        <f>SUM(H78:H83)</f>
        <v>110050881</v>
      </c>
      <c r="I85" s="672">
        <f>SUM(I78:I83)</f>
        <v>222721762</v>
      </c>
      <c r="J85" s="681">
        <f>SUM(J78:J83)</f>
        <v>222721762</v>
      </c>
      <c r="K85" s="374">
        <f>SUM(K82:K83)</f>
        <v>0</v>
      </c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88"/>
      <c r="AL85" s="388"/>
    </row>
    <row r="86" spans="1:38" ht="15.6">
      <c r="A86" s="232"/>
      <c r="B86" s="153" t="s">
        <v>665</v>
      </c>
      <c r="C86" s="368"/>
      <c r="D86" s="139"/>
      <c r="E86" s="368"/>
      <c r="F86" s="139"/>
      <c r="G86" s="672"/>
      <c r="H86" s="681"/>
      <c r="I86" s="673">
        <v>798000</v>
      </c>
      <c r="J86" s="682">
        <v>798000</v>
      </c>
      <c r="AJ86" s="374"/>
      <c r="AK86" s="388"/>
      <c r="AL86" s="388"/>
    </row>
    <row r="87" spans="1:38" ht="15.6">
      <c r="A87" s="232"/>
      <c r="B87" s="153" t="s">
        <v>402</v>
      </c>
      <c r="C87" s="368"/>
      <c r="D87" s="139"/>
      <c r="E87" s="368"/>
      <c r="F87" s="139"/>
      <c r="G87" s="672"/>
      <c r="H87" s="682">
        <v>1135432</v>
      </c>
      <c r="I87" s="673">
        <v>2615226</v>
      </c>
      <c r="J87" s="682">
        <v>2794184</v>
      </c>
      <c r="AJ87" s="374"/>
      <c r="AK87" s="388"/>
      <c r="AL87" s="388"/>
    </row>
    <row r="88" spans="1:38" ht="15.6">
      <c r="A88" s="232"/>
      <c r="B88" s="153" t="s">
        <v>613</v>
      </c>
      <c r="C88" s="368"/>
      <c r="D88" s="139"/>
      <c r="E88" s="368"/>
      <c r="F88" s="139">
        <v>17258198</v>
      </c>
      <c r="G88" s="673">
        <v>17258198</v>
      </c>
      <c r="H88" s="682">
        <v>10485300</v>
      </c>
      <c r="I88" s="673">
        <v>17258198</v>
      </c>
      <c r="J88" s="682">
        <v>18243900</v>
      </c>
      <c r="AJ88" s="374"/>
      <c r="AK88" s="388"/>
      <c r="AL88" s="388"/>
    </row>
    <row r="89" spans="1:38" ht="15.6">
      <c r="A89" s="232"/>
      <c r="B89" s="153" t="s">
        <v>403</v>
      </c>
      <c r="C89" s="368"/>
      <c r="D89" s="139"/>
      <c r="E89" s="368"/>
      <c r="F89" s="139">
        <v>27517044</v>
      </c>
      <c r="G89" s="673">
        <v>28150519</v>
      </c>
      <c r="H89" s="682">
        <v>11349442</v>
      </c>
      <c r="I89" s="673">
        <v>28058915</v>
      </c>
      <c r="J89" s="682">
        <v>22551008</v>
      </c>
      <c r="K89" s="374">
        <f>SUM(K86:K88)</f>
        <v>0</v>
      </c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88"/>
      <c r="AL89" s="388"/>
    </row>
    <row r="90" spans="1:38" ht="15.6">
      <c r="A90" s="366" t="s">
        <v>13</v>
      </c>
      <c r="B90" s="27" t="s">
        <v>148</v>
      </c>
      <c r="C90" s="139">
        <f>SUM(C86:C89)</f>
        <v>0</v>
      </c>
      <c r="D90" s="368">
        <f>SUM(D86:D89)</f>
        <v>0</v>
      </c>
      <c r="E90" s="139">
        <f>SUM(E86:E89)</f>
        <v>0</v>
      </c>
      <c r="F90" s="368">
        <f>SUM(F86:F89)</f>
        <v>44775242</v>
      </c>
      <c r="G90" s="672">
        <f>SUM(G86:G89)</f>
        <v>45408717</v>
      </c>
      <c r="H90" s="681">
        <f>H87+H88+H89</f>
        <v>22970174</v>
      </c>
      <c r="I90" s="672">
        <f>SUM(I86:I89)</f>
        <v>48730339</v>
      </c>
      <c r="J90" s="681">
        <f>J87+J88+J89+J86</f>
        <v>44387092</v>
      </c>
      <c r="AJ90" s="374"/>
      <c r="AK90" s="388"/>
      <c r="AL90" s="388"/>
    </row>
    <row r="91" spans="1:38" ht="15.6">
      <c r="A91" s="366" t="s">
        <v>17</v>
      </c>
      <c r="B91" s="27" t="s">
        <v>149</v>
      </c>
      <c r="C91" s="368">
        <f>SUM(C85,C90)</f>
        <v>0</v>
      </c>
      <c r="D91" s="139">
        <f>SUM(D85,D90)</f>
        <v>0</v>
      </c>
      <c r="E91" s="368">
        <f>SUM(E85,E90)</f>
        <v>0</v>
      </c>
      <c r="F91" s="139">
        <f>SUM(F85,F90)</f>
        <v>254515434</v>
      </c>
      <c r="G91" s="672">
        <f>SUM(G85,G90)</f>
        <v>257068917</v>
      </c>
      <c r="H91" s="681">
        <f>H85+H90</f>
        <v>133021055</v>
      </c>
      <c r="I91" s="672">
        <f>SUM(I85,I90)</f>
        <v>271452101</v>
      </c>
      <c r="J91" s="681">
        <f>J85+J90</f>
        <v>267108854</v>
      </c>
      <c r="AJ91" s="374"/>
      <c r="AK91" s="388"/>
      <c r="AL91" s="388"/>
    </row>
    <row r="92" spans="1:38" ht="15.6">
      <c r="A92" s="366"/>
      <c r="B92" s="27"/>
      <c r="C92" s="368"/>
      <c r="D92" s="368"/>
      <c r="E92" s="368"/>
      <c r="F92" s="368"/>
      <c r="G92" s="672"/>
      <c r="H92" s="681"/>
      <c r="I92" s="672"/>
      <c r="J92" s="681"/>
      <c r="AJ92" s="374"/>
      <c r="AK92" s="388"/>
      <c r="AL92" s="388"/>
    </row>
    <row r="93" spans="1:38" ht="15.6">
      <c r="A93" s="232"/>
      <c r="B93" s="153"/>
      <c r="C93" s="368"/>
      <c r="D93" s="139"/>
      <c r="E93" s="368"/>
      <c r="F93" s="139"/>
      <c r="G93" s="672"/>
      <c r="H93" s="681"/>
      <c r="I93" s="672"/>
      <c r="J93" s="681"/>
      <c r="AJ93" s="374"/>
      <c r="AK93" s="393"/>
      <c r="AL93" s="388"/>
    </row>
    <row r="94" spans="1:38" ht="15.6">
      <c r="A94" s="232"/>
      <c r="B94" s="153"/>
      <c r="C94" s="368"/>
      <c r="D94" s="368"/>
      <c r="E94" s="368"/>
      <c r="F94" s="139"/>
      <c r="G94" s="672"/>
      <c r="H94" s="681"/>
      <c r="I94" s="672"/>
      <c r="J94" s="681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AJ94" s="374"/>
    </row>
    <row r="95" spans="1:38" ht="15.6">
      <c r="A95" s="232"/>
      <c r="B95" s="153"/>
      <c r="C95" s="368"/>
      <c r="D95" s="368"/>
      <c r="E95" s="368"/>
      <c r="F95" s="139"/>
      <c r="G95" s="672"/>
      <c r="H95" s="681"/>
      <c r="I95" s="672"/>
      <c r="J95" s="681"/>
      <c r="AJ95" s="374"/>
    </row>
    <row r="96" spans="1:38" ht="15.6">
      <c r="A96" s="366"/>
      <c r="B96" s="27"/>
      <c r="C96" s="139">
        <f>SUM(C93:C95)</f>
        <v>0</v>
      </c>
      <c r="D96" s="368">
        <f>SUM(D93:D95)</f>
        <v>0</v>
      </c>
      <c r="E96" s="139">
        <f>SUM(E93:E95)</f>
        <v>0</v>
      </c>
      <c r="F96" s="368">
        <f>SUM(F93:F95)</f>
        <v>0</v>
      </c>
      <c r="G96" s="672">
        <f>SUM(G93:G95)</f>
        <v>0</v>
      </c>
      <c r="H96" s="681"/>
      <c r="I96" s="672">
        <f>SUM(I93:I95)</f>
        <v>0</v>
      </c>
      <c r="J96" s="681"/>
      <c r="AJ96" s="374"/>
    </row>
    <row r="97" spans="1:37" ht="15.6">
      <c r="A97" s="366" t="s">
        <v>666</v>
      </c>
      <c r="B97" s="153" t="s">
        <v>667</v>
      </c>
      <c r="C97" s="368">
        <f>SUM(C92,C96)</f>
        <v>0</v>
      </c>
      <c r="D97" s="139">
        <f>SUM(D92,D96)</f>
        <v>0</v>
      </c>
      <c r="E97" s="368">
        <f>SUM(E92,E96)</f>
        <v>0</v>
      </c>
      <c r="F97" s="368">
        <f>SUM(F92,F96)</f>
        <v>0</v>
      </c>
      <c r="G97" s="672">
        <f>SUM(G92,G96)</f>
        <v>0</v>
      </c>
      <c r="H97" s="681"/>
      <c r="I97" s="672">
        <f>SUM(I92,I96)</f>
        <v>0</v>
      </c>
      <c r="J97" s="681"/>
      <c r="AJ97" s="374"/>
    </row>
    <row r="98" spans="1:37" ht="15.6">
      <c r="A98" s="232" t="s">
        <v>33</v>
      </c>
      <c r="B98" s="27" t="s">
        <v>404</v>
      </c>
      <c r="C98" s="368"/>
      <c r="D98" s="139"/>
      <c r="E98" s="368"/>
      <c r="F98" s="139">
        <v>0</v>
      </c>
      <c r="G98" s="672"/>
      <c r="H98" s="681"/>
      <c r="I98" s="672"/>
      <c r="J98" s="682">
        <v>832402</v>
      </c>
      <c r="AJ98" s="374"/>
    </row>
    <row r="99" spans="1:37" ht="15.6">
      <c r="A99" s="232" t="s">
        <v>37</v>
      </c>
      <c r="B99" s="27" t="s">
        <v>405</v>
      </c>
      <c r="C99" s="368"/>
      <c r="D99" s="139"/>
      <c r="E99" s="368"/>
      <c r="F99" s="139">
        <v>65000000</v>
      </c>
      <c r="G99" s="672">
        <v>73000000</v>
      </c>
      <c r="H99" s="681">
        <v>52448121</v>
      </c>
      <c r="I99" s="673">
        <v>83000000</v>
      </c>
      <c r="J99" s="682">
        <v>86027072</v>
      </c>
      <c r="AJ99" s="374"/>
    </row>
    <row r="100" spans="1:37" ht="15.6">
      <c r="A100" s="232" t="s">
        <v>41</v>
      </c>
      <c r="B100" s="27" t="s">
        <v>406</v>
      </c>
      <c r="C100" s="368"/>
      <c r="D100" s="139"/>
      <c r="E100" s="368"/>
      <c r="F100" s="139">
        <v>130000000</v>
      </c>
      <c r="G100" s="672">
        <v>155000000</v>
      </c>
      <c r="H100" s="681">
        <v>102326585</v>
      </c>
      <c r="I100" s="673">
        <v>168867288</v>
      </c>
      <c r="J100" s="682">
        <v>292910289</v>
      </c>
      <c r="K100" s="374">
        <f>SUM(K90:K99)</f>
        <v>0</v>
      </c>
      <c r="L100" s="374"/>
      <c r="M100" s="374"/>
      <c r="N100" s="374"/>
      <c r="O100" s="374"/>
      <c r="P100" s="374"/>
      <c r="Q100" s="374"/>
      <c r="R100" s="374"/>
      <c r="S100" s="374"/>
      <c r="T100" s="374"/>
      <c r="U100" s="374"/>
      <c r="V100" s="374"/>
      <c r="W100" s="374"/>
      <c r="X100" s="374"/>
      <c r="Y100" s="374"/>
      <c r="Z100" s="374"/>
      <c r="AA100" s="374"/>
      <c r="AB100" s="374"/>
      <c r="AC100" s="374"/>
      <c r="AD100" s="374"/>
      <c r="AE100" s="374"/>
      <c r="AF100" s="374"/>
      <c r="AG100" s="374"/>
      <c r="AH100" s="374"/>
      <c r="AI100" s="374"/>
      <c r="AJ100" s="374"/>
      <c r="AK100" s="374"/>
    </row>
    <row r="101" spans="1:37" ht="15.6">
      <c r="A101" s="232" t="s">
        <v>45</v>
      </c>
      <c r="B101" s="27" t="s">
        <v>46</v>
      </c>
      <c r="C101" s="368"/>
      <c r="D101" s="139"/>
      <c r="E101" s="368"/>
      <c r="F101" s="139">
        <v>8000000</v>
      </c>
      <c r="G101" s="672">
        <v>8000000</v>
      </c>
      <c r="H101" s="681">
        <v>5493905</v>
      </c>
      <c r="I101" s="673">
        <v>8000000</v>
      </c>
      <c r="J101" s="682">
        <v>10182300</v>
      </c>
      <c r="AJ101" s="374"/>
    </row>
    <row r="102" spans="1:37" ht="15.6">
      <c r="A102" s="232" t="s">
        <v>49</v>
      </c>
      <c r="B102" s="27" t="s">
        <v>407</v>
      </c>
      <c r="C102" s="368"/>
      <c r="D102" s="139"/>
      <c r="E102" s="368"/>
      <c r="F102" s="139">
        <v>24000000</v>
      </c>
      <c r="G102" s="672">
        <v>16000000</v>
      </c>
      <c r="H102" s="681">
        <v>9656113</v>
      </c>
      <c r="I102" s="673">
        <v>16000000</v>
      </c>
      <c r="J102" s="682">
        <v>26734725</v>
      </c>
      <c r="AJ102" s="374"/>
    </row>
    <row r="103" spans="1:37" ht="15.6">
      <c r="A103" s="232"/>
      <c r="B103" s="153" t="s">
        <v>408</v>
      </c>
      <c r="C103" s="368"/>
      <c r="D103" s="368"/>
      <c r="E103" s="368"/>
      <c r="F103" s="139"/>
      <c r="G103" s="672"/>
      <c r="H103" s="681"/>
      <c r="I103" s="673"/>
      <c r="J103" s="681"/>
      <c r="AJ103" s="374"/>
    </row>
    <row r="104" spans="1:37" ht="15.6">
      <c r="A104" s="366" t="s">
        <v>56</v>
      </c>
      <c r="B104" s="27" t="s">
        <v>159</v>
      </c>
      <c r="C104" s="139">
        <f>SUM(C98:C103)</f>
        <v>0</v>
      </c>
      <c r="D104" s="368">
        <f>SUM(D98:D103)</f>
        <v>0</v>
      </c>
      <c r="E104" s="139">
        <f>SUM(E98:E103)</f>
        <v>0</v>
      </c>
      <c r="F104" s="368">
        <f>SUM(F98:F103)</f>
        <v>227000000</v>
      </c>
      <c r="G104" s="672">
        <f>SUM(G99:G103)</f>
        <v>252000000</v>
      </c>
      <c r="H104" s="681">
        <f>H99+H100+H101+H102</f>
        <v>169924724</v>
      </c>
      <c r="I104" s="672">
        <f>SUM(I99:I103)</f>
        <v>275867288</v>
      </c>
      <c r="J104" s="681">
        <f>J99+J100+J101+J102+J98</f>
        <v>416686788</v>
      </c>
      <c r="K104" s="374">
        <f>SUM(K101:K103)</f>
        <v>0</v>
      </c>
      <c r="L104" s="374"/>
      <c r="M104" s="374"/>
      <c r="N104" s="374"/>
      <c r="O104" s="374"/>
      <c r="P104" s="374"/>
      <c r="Q104" s="374"/>
      <c r="R104" s="374"/>
      <c r="S104" s="374"/>
      <c r="T104" s="374"/>
      <c r="U104" s="374"/>
      <c r="V104" s="374"/>
      <c r="W104" s="374"/>
      <c r="X104" s="374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4"/>
      <c r="AK104" s="374"/>
    </row>
    <row r="105" spans="1:37" ht="15.6">
      <c r="A105" s="232" t="s">
        <v>160</v>
      </c>
      <c r="B105" s="153" t="s">
        <v>614</v>
      </c>
      <c r="C105" s="368"/>
      <c r="D105" s="139"/>
      <c r="E105" s="368"/>
      <c r="F105" s="139">
        <v>2073700</v>
      </c>
      <c r="G105" s="672"/>
      <c r="H105" s="681"/>
      <c r="I105" s="673"/>
      <c r="J105" s="682">
        <v>88000</v>
      </c>
      <c r="AJ105" s="374"/>
    </row>
    <row r="106" spans="1:37" ht="15.6">
      <c r="A106" s="232" t="s">
        <v>161</v>
      </c>
      <c r="B106" s="153" t="s">
        <v>409</v>
      </c>
      <c r="C106" s="368"/>
      <c r="D106" s="139"/>
      <c r="E106" s="368"/>
      <c r="F106" s="139">
        <v>0</v>
      </c>
      <c r="G106" s="672"/>
      <c r="H106" s="681">
        <v>1450247</v>
      </c>
      <c r="I106" s="673"/>
      <c r="J106" s="682">
        <v>2375588</v>
      </c>
      <c r="AJ106" s="374"/>
    </row>
    <row r="107" spans="1:37" ht="15.6">
      <c r="A107" s="232" t="s">
        <v>163</v>
      </c>
      <c r="B107" s="153" t="s">
        <v>363</v>
      </c>
      <c r="C107" s="368"/>
      <c r="D107" s="139"/>
      <c r="E107" s="368"/>
      <c r="F107" s="139">
        <v>16810140</v>
      </c>
      <c r="G107" s="672">
        <v>16810140</v>
      </c>
      <c r="H107" s="681">
        <v>7660653</v>
      </c>
      <c r="I107" s="673">
        <v>16810140</v>
      </c>
      <c r="J107" s="682">
        <v>17624810</v>
      </c>
      <c r="AJ107" s="374"/>
    </row>
    <row r="108" spans="1:37" ht="15.6">
      <c r="A108" s="232" t="s">
        <v>165</v>
      </c>
      <c r="B108" s="153" t="s">
        <v>166</v>
      </c>
      <c r="C108" s="368"/>
      <c r="D108" s="139"/>
      <c r="E108" s="368"/>
      <c r="F108" s="139">
        <v>13402353</v>
      </c>
      <c r="G108" s="672">
        <v>13001953</v>
      </c>
      <c r="H108" s="681">
        <v>12804349</v>
      </c>
      <c r="I108" s="673">
        <v>13001953</v>
      </c>
      <c r="J108" s="682">
        <v>26935809</v>
      </c>
      <c r="AJ108" s="374"/>
    </row>
    <row r="109" spans="1:37" ht="15.6">
      <c r="A109" s="232" t="s">
        <v>167</v>
      </c>
      <c r="B109" s="153" t="s">
        <v>168</v>
      </c>
      <c r="C109" s="368"/>
      <c r="D109" s="139"/>
      <c r="E109" s="368"/>
      <c r="F109" s="139"/>
      <c r="G109" s="672"/>
      <c r="H109" s="681"/>
      <c r="I109" s="673"/>
      <c r="J109" s="682"/>
      <c r="AJ109" s="374"/>
    </row>
    <row r="110" spans="1:37" ht="15.6">
      <c r="A110" s="232" t="s">
        <v>169</v>
      </c>
      <c r="B110" s="153" t="s">
        <v>170</v>
      </c>
      <c r="C110" s="368"/>
      <c r="D110" s="139"/>
      <c r="E110" s="368"/>
      <c r="F110" s="139">
        <v>12180888</v>
      </c>
      <c r="G110" s="672">
        <v>12180888</v>
      </c>
      <c r="H110" s="681">
        <v>5923609</v>
      </c>
      <c r="I110" s="673">
        <v>12367888</v>
      </c>
      <c r="J110" s="682">
        <v>11981987</v>
      </c>
      <c r="K110" s="374"/>
      <c r="L110" s="374"/>
      <c r="M110" s="374"/>
      <c r="N110" s="374"/>
      <c r="O110" s="374"/>
      <c r="P110" s="374"/>
      <c r="Q110" s="374"/>
      <c r="R110" s="374"/>
      <c r="S110" s="374"/>
      <c r="T110" s="374"/>
      <c r="U110" s="374"/>
      <c r="V110" s="374"/>
      <c r="W110" s="374"/>
      <c r="X110" s="374"/>
      <c r="Y110" s="374"/>
      <c r="Z110" s="374"/>
      <c r="AJ110" s="374"/>
    </row>
    <row r="111" spans="1:37" ht="15.6">
      <c r="A111" s="232" t="s">
        <v>171</v>
      </c>
      <c r="B111" s="153" t="s">
        <v>410</v>
      </c>
      <c r="C111" s="368"/>
      <c r="D111" s="139"/>
      <c r="E111" s="368"/>
      <c r="F111" s="139"/>
      <c r="G111" s="672"/>
      <c r="H111" s="681"/>
      <c r="I111" s="673"/>
      <c r="J111" s="682"/>
      <c r="K111" s="374">
        <f>SUM(K105:K110)</f>
        <v>0</v>
      </c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</row>
    <row r="112" spans="1:37" ht="15.6">
      <c r="A112" s="232" t="s">
        <v>173</v>
      </c>
      <c r="B112" s="153" t="s">
        <v>174</v>
      </c>
      <c r="C112" s="368"/>
      <c r="D112" s="139"/>
      <c r="E112" s="368"/>
      <c r="F112" s="139">
        <v>20000</v>
      </c>
      <c r="G112" s="672">
        <v>20000</v>
      </c>
      <c r="H112" s="681">
        <v>150</v>
      </c>
      <c r="I112" s="673">
        <v>20000</v>
      </c>
      <c r="J112" s="682">
        <v>269</v>
      </c>
    </row>
    <row r="113" spans="1:10" ht="15.6">
      <c r="A113" s="232" t="s">
        <v>175</v>
      </c>
      <c r="B113" s="153" t="s">
        <v>176</v>
      </c>
      <c r="C113" s="368"/>
      <c r="D113" s="139"/>
      <c r="E113" s="368"/>
      <c r="F113" s="139">
        <v>631660</v>
      </c>
      <c r="G113" s="672">
        <v>2705360</v>
      </c>
      <c r="H113" s="681">
        <v>165135</v>
      </c>
      <c r="I113" s="673">
        <v>2709804</v>
      </c>
      <c r="J113" s="682">
        <v>1045246</v>
      </c>
    </row>
    <row r="114" spans="1:10" ht="15.6">
      <c r="A114" s="366" t="s">
        <v>60</v>
      </c>
      <c r="B114" s="27" t="s">
        <v>177</v>
      </c>
      <c r="C114" s="139">
        <f>SUM(C105:C113)</f>
        <v>0</v>
      </c>
      <c r="D114" s="368">
        <f>SUM(D105:D113)</f>
        <v>0</v>
      </c>
      <c r="E114" s="139">
        <f>SUM(E105:E113)</f>
        <v>0</v>
      </c>
      <c r="F114" s="368">
        <f>SUM(F105:F113)</f>
        <v>45118741</v>
      </c>
      <c r="G114" s="672">
        <f>SUM(G106:G113)</f>
        <v>44718341</v>
      </c>
      <c r="H114" s="681">
        <f>SUM(H105:H113)</f>
        <v>28004143</v>
      </c>
      <c r="I114" s="672">
        <f>SUM(I106:I113)</f>
        <v>44909785</v>
      </c>
      <c r="J114" s="681">
        <f>SUM(J105:J113)</f>
        <v>60051709</v>
      </c>
    </row>
    <row r="115" spans="1:10" ht="15.6">
      <c r="A115" s="232" t="s">
        <v>178</v>
      </c>
      <c r="B115" s="153" t="s">
        <v>179</v>
      </c>
      <c r="C115" s="368"/>
      <c r="D115" s="139"/>
      <c r="E115" s="368"/>
      <c r="F115" s="139">
        <v>3000000</v>
      </c>
      <c r="G115" s="673">
        <v>3000000</v>
      </c>
      <c r="H115" s="682">
        <v>133858</v>
      </c>
      <c r="I115" s="673">
        <v>3000000</v>
      </c>
      <c r="J115" s="682">
        <v>133858</v>
      </c>
    </row>
    <row r="116" spans="1:10" ht="15.6">
      <c r="A116" s="232" t="s">
        <v>180</v>
      </c>
      <c r="B116" s="153" t="s">
        <v>612</v>
      </c>
      <c r="C116" s="139"/>
      <c r="D116" s="139"/>
      <c r="E116" s="368"/>
      <c r="F116" s="139">
        <v>15859283</v>
      </c>
      <c r="G116" s="673">
        <v>15509283</v>
      </c>
      <c r="H116" s="682">
        <v>15509283</v>
      </c>
      <c r="I116" s="673">
        <v>15509283</v>
      </c>
      <c r="J116" s="682">
        <v>15509283</v>
      </c>
    </row>
    <row r="117" spans="1:10" ht="15.6">
      <c r="A117" s="366" t="s">
        <v>182</v>
      </c>
      <c r="B117" s="27" t="s">
        <v>183</v>
      </c>
      <c r="C117" s="139">
        <f>SUM(C115:C116)</f>
        <v>0</v>
      </c>
      <c r="D117" s="368">
        <f>SUM(D115:D116)</f>
        <v>0</v>
      </c>
      <c r="E117" s="139">
        <f>SUM(E115:E116)</f>
        <v>0</v>
      </c>
      <c r="F117" s="368">
        <f>SUM(F115:F116)</f>
        <v>18859283</v>
      </c>
      <c r="G117" s="672">
        <f>SUM(G115:G116)</f>
        <v>18509283</v>
      </c>
      <c r="H117" s="681">
        <f>H115+H116</f>
        <v>15643141</v>
      </c>
      <c r="I117" s="672">
        <f>SUM(I115:I116)</f>
        <v>18509283</v>
      </c>
      <c r="J117" s="681">
        <f>J115+J116</f>
        <v>15643141</v>
      </c>
    </row>
    <row r="118" spans="1:10" ht="15.6">
      <c r="A118" s="232" t="s">
        <v>68</v>
      </c>
      <c r="B118" s="153" t="s">
        <v>184</v>
      </c>
      <c r="C118" s="368"/>
      <c r="D118" s="139"/>
      <c r="E118" s="368"/>
      <c r="F118" s="139"/>
      <c r="G118" s="672"/>
      <c r="H118" s="681"/>
      <c r="I118" s="672"/>
      <c r="J118" s="681"/>
    </row>
    <row r="119" spans="1:10" ht="15.6">
      <c r="A119" s="232" t="s">
        <v>70</v>
      </c>
      <c r="B119" s="153" t="s">
        <v>185</v>
      </c>
      <c r="C119" s="139"/>
      <c r="D119" s="139"/>
      <c r="E119" s="368"/>
      <c r="F119" s="139"/>
      <c r="G119" s="672"/>
      <c r="H119" s="682">
        <v>118276</v>
      </c>
      <c r="I119" s="672"/>
      <c r="J119" s="682">
        <v>118276</v>
      </c>
    </row>
    <row r="120" spans="1:10" ht="15.6">
      <c r="A120" s="366" t="s">
        <v>72</v>
      </c>
      <c r="B120" s="27" t="s">
        <v>186</v>
      </c>
      <c r="C120" s="139">
        <f>SUM(C118:C119)</f>
        <v>0</v>
      </c>
      <c r="D120" s="368">
        <f>SUM(D118:D119)</f>
        <v>0</v>
      </c>
      <c r="E120" s="139">
        <f>SUM(E118:E119)</f>
        <v>0</v>
      </c>
      <c r="F120" s="139">
        <f>SUM(F118:F119)</f>
        <v>0</v>
      </c>
      <c r="G120" s="673">
        <f>SUM(G118:G119)</f>
        <v>0</v>
      </c>
      <c r="H120" s="681">
        <f>H119</f>
        <v>118276</v>
      </c>
      <c r="I120" s="673">
        <f>SUM(I118:I119)</f>
        <v>0</v>
      </c>
      <c r="J120" s="681">
        <f>J119</f>
        <v>118276</v>
      </c>
    </row>
    <row r="121" spans="1:10" ht="15.6">
      <c r="A121" s="232" t="s">
        <v>74</v>
      </c>
      <c r="B121" s="153" t="s">
        <v>75</v>
      </c>
      <c r="C121" s="368"/>
      <c r="D121" s="139"/>
      <c r="E121" s="368"/>
      <c r="F121" s="139"/>
      <c r="G121" s="672"/>
      <c r="H121" s="681"/>
      <c r="I121" s="672"/>
      <c r="J121" s="681"/>
    </row>
    <row r="122" spans="1:10" ht="15.6">
      <c r="A122" s="232" t="s">
        <v>76</v>
      </c>
      <c r="B122" s="153" t="s">
        <v>187</v>
      </c>
      <c r="C122" s="368"/>
      <c r="D122" s="139"/>
      <c r="E122" s="368"/>
      <c r="F122" s="139"/>
      <c r="G122" s="672"/>
      <c r="H122" s="682">
        <v>35000</v>
      </c>
      <c r="I122" s="672"/>
      <c r="J122" s="682">
        <v>113500</v>
      </c>
    </row>
    <row r="123" spans="1:10" ht="15.6">
      <c r="A123" s="366" t="s">
        <v>78</v>
      </c>
      <c r="B123" s="27" t="s">
        <v>188</v>
      </c>
      <c r="C123" s="139"/>
      <c r="D123" s="368"/>
      <c r="E123" s="139"/>
      <c r="F123" s="368"/>
      <c r="G123" s="673">
        <f>SUM(G121:G122)</f>
        <v>0</v>
      </c>
      <c r="H123" s="681">
        <f>H122</f>
        <v>35000</v>
      </c>
      <c r="I123" s="673">
        <f>SUM(I121:I122)</f>
        <v>0</v>
      </c>
      <c r="J123" s="681">
        <f>J122</f>
        <v>113500</v>
      </c>
    </row>
    <row r="124" spans="1:10" ht="15.6">
      <c r="A124" s="232"/>
      <c r="B124" s="27" t="s">
        <v>189</v>
      </c>
      <c r="C124" s="368">
        <f>SUM(C91,C97,C104,C114,C117,C120,C123)</f>
        <v>0</v>
      </c>
      <c r="D124" s="139">
        <f>SUM(D91,D97,D104,D114,D117,D120,D123)</f>
        <v>0</v>
      </c>
      <c r="E124" s="368">
        <f>SUM(E91,E97,E104,E114,E117,E120,E123)</f>
        <v>0</v>
      </c>
      <c r="F124" s="368">
        <f>SUM(F91,F97,F104,F114,F117,F120,F123)</f>
        <v>545493458</v>
      </c>
      <c r="G124" s="672">
        <f>SUM(G91,G97,G104,G114,G117,G120,G123)</f>
        <v>572296541</v>
      </c>
      <c r="H124" s="681">
        <f>H91+H104+H114+H117+H120+H123</f>
        <v>346746339</v>
      </c>
      <c r="I124" s="672">
        <f>SUM(I91,I97,I104,I114,I117,I120,I123)</f>
        <v>610738457</v>
      </c>
      <c r="J124" s="681">
        <f>J91+J104+J114+J117+J120+J123</f>
        <v>759722268</v>
      </c>
    </row>
    <row r="125" spans="1:10" ht="15.6">
      <c r="A125" s="232" t="s">
        <v>82</v>
      </c>
      <c r="B125" s="153" t="s">
        <v>411</v>
      </c>
      <c r="C125" s="377"/>
      <c r="D125" s="378"/>
      <c r="E125" s="368"/>
      <c r="F125" s="368"/>
      <c r="G125" s="672"/>
      <c r="H125" s="681"/>
      <c r="I125" s="672"/>
      <c r="J125" s="681"/>
    </row>
    <row r="126" spans="1:10" ht="15.6">
      <c r="A126" s="232" t="s">
        <v>86</v>
      </c>
      <c r="B126" s="153" t="s">
        <v>87</v>
      </c>
      <c r="C126" s="379"/>
      <c r="D126" s="380"/>
      <c r="E126" s="379"/>
      <c r="F126" s="139">
        <v>282839634</v>
      </c>
      <c r="G126" s="672">
        <v>279665547</v>
      </c>
      <c r="H126" s="681">
        <v>279665547</v>
      </c>
      <c r="I126" s="672">
        <v>279665547</v>
      </c>
      <c r="J126" s="681">
        <v>279665547</v>
      </c>
    </row>
    <row r="127" spans="1:10" ht="15.6">
      <c r="A127" s="232" t="s">
        <v>89</v>
      </c>
      <c r="B127" s="153" t="s">
        <v>90</v>
      </c>
      <c r="C127" s="377"/>
      <c r="D127" s="378"/>
      <c r="E127" s="368"/>
      <c r="F127" s="368">
        <v>283166818</v>
      </c>
      <c r="G127" s="672">
        <v>284213762</v>
      </c>
      <c r="H127" s="681">
        <v>139771643</v>
      </c>
      <c r="I127" s="672">
        <v>289079168</v>
      </c>
      <c r="J127" s="681">
        <v>272422776</v>
      </c>
    </row>
    <row r="128" spans="1:10" ht="15.6">
      <c r="A128" s="232" t="s">
        <v>92</v>
      </c>
      <c r="B128" s="153" t="s">
        <v>93</v>
      </c>
      <c r="C128" s="377"/>
      <c r="D128" s="378"/>
      <c r="E128" s="368"/>
      <c r="F128" s="368"/>
      <c r="G128" s="672"/>
      <c r="H128" s="681"/>
      <c r="I128" s="672"/>
      <c r="J128" s="681"/>
    </row>
    <row r="129" spans="1:10" ht="15.6">
      <c r="A129" s="232"/>
      <c r="B129" s="27" t="s">
        <v>190</v>
      </c>
      <c r="C129" s="368">
        <f>SUM(C124:C128)</f>
        <v>0</v>
      </c>
      <c r="D129" s="368">
        <f>SUM(D124:D128)</f>
        <v>0</v>
      </c>
      <c r="E129" s="368">
        <f>SUM(E124:E128)</f>
        <v>0</v>
      </c>
      <c r="F129" s="368">
        <f>F85+F90+F104+F114+F117+F126</f>
        <v>828333092</v>
      </c>
      <c r="G129" s="672">
        <f>SUM(G124:G126)</f>
        <v>851962088</v>
      </c>
      <c r="H129" s="681">
        <f>H124+H126</f>
        <v>626411886</v>
      </c>
      <c r="I129" s="672">
        <f>SUM(I124:I126)</f>
        <v>890404004</v>
      </c>
      <c r="J129" s="681">
        <f>J124+J126</f>
        <v>1039387815</v>
      </c>
    </row>
    <row r="130" spans="1:10">
      <c r="H130" s="684"/>
      <c r="J130" s="684"/>
    </row>
    <row r="131" spans="1:10" ht="15.6">
      <c r="A131" s="232"/>
      <c r="B131" s="27" t="s">
        <v>412</v>
      </c>
      <c r="C131" s="368"/>
      <c r="D131" s="139"/>
      <c r="E131" s="368"/>
      <c r="F131" s="368">
        <v>12</v>
      </c>
      <c r="G131" s="672">
        <v>12</v>
      </c>
      <c r="H131" s="681"/>
      <c r="I131" s="672">
        <v>12</v>
      </c>
      <c r="J131" s="681"/>
    </row>
    <row r="132" spans="1:10" ht="15.6">
      <c r="B132" s="388"/>
      <c r="C132" s="376"/>
      <c r="D132" s="392"/>
      <c r="E132" s="374" t="s">
        <v>413</v>
      </c>
      <c r="F132" s="376"/>
    </row>
    <row r="133" spans="1:10" ht="15.6">
      <c r="B133" s="388"/>
      <c r="C133" s="376"/>
      <c r="D133" s="395"/>
      <c r="E133" s="374"/>
      <c r="F133" s="376"/>
    </row>
    <row r="134" spans="1:10" ht="15.6">
      <c r="B134" s="388"/>
      <c r="C134" s="376"/>
      <c r="D134" s="388"/>
      <c r="E134" s="374"/>
      <c r="F134" s="376"/>
    </row>
    <row r="135" spans="1:10" ht="15.6">
      <c r="B135" s="388"/>
      <c r="C135" s="376"/>
      <c r="D135" s="388"/>
      <c r="E135" s="374"/>
      <c r="F135" s="376"/>
    </row>
    <row r="136" spans="1:10" ht="15.6">
      <c r="B136" s="388"/>
      <c r="C136" s="376"/>
      <c r="D136" s="388"/>
      <c r="E136" s="374"/>
      <c r="F136" s="376"/>
    </row>
    <row r="137" spans="1:10" ht="15.6">
      <c r="B137" s="388"/>
      <c r="C137" s="376"/>
      <c r="D137" s="388"/>
      <c r="E137" s="374"/>
      <c r="F137" s="376"/>
    </row>
    <row r="138" spans="1:10" ht="15.6">
      <c r="B138" s="388"/>
      <c r="C138" s="376"/>
      <c r="D138" s="388"/>
      <c r="E138" s="374"/>
      <c r="F138" s="376"/>
    </row>
    <row r="139" spans="1:10" ht="15.6">
      <c r="B139" s="388"/>
      <c r="C139" s="388"/>
      <c r="D139" s="388"/>
      <c r="E139" s="374"/>
      <c r="F139" s="376"/>
    </row>
    <row r="140" spans="1:10" ht="15.6">
      <c r="B140" s="388"/>
      <c r="C140" s="376"/>
      <c r="D140" s="395"/>
      <c r="E140" s="374"/>
      <c r="F140" s="376"/>
    </row>
    <row r="141" spans="1:10" ht="15.6">
      <c r="B141" s="388"/>
      <c r="C141" s="376"/>
      <c r="D141" s="395"/>
      <c r="E141" s="374"/>
      <c r="F141" s="376"/>
    </row>
    <row r="142" spans="1:10" ht="15.6">
      <c r="B142" s="388"/>
      <c r="C142" s="376"/>
      <c r="D142" s="395"/>
      <c r="E142" s="374"/>
      <c r="F142" s="376"/>
    </row>
    <row r="143" spans="1:10" ht="15.6">
      <c r="B143" s="388"/>
      <c r="C143" s="376"/>
      <c r="D143" s="395"/>
      <c r="E143" s="374"/>
      <c r="F143" s="376"/>
    </row>
    <row r="144" spans="1:10" ht="15.6">
      <c r="B144" s="388"/>
      <c r="C144" s="388"/>
      <c r="D144" s="388"/>
      <c r="E144" s="374"/>
      <c r="F144" s="376"/>
    </row>
    <row r="145" spans="2:6" ht="15.6">
      <c r="B145" s="388"/>
      <c r="C145" s="388"/>
      <c r="D145" s="388"/>
      <c r="E145" s="374"/>
      <c r="F145" s="376"/>
    </row>
    <row r="146" spans="2:6" ht="15.6">
      <c r="B146" s="388"/>
      <c r="C146" s="388"/>
      <c r="D146" s="388"/>
      <c r="E146" s="374"/>
      <c r="F146" s="376"/>
    </row>
    <row r="147" spans="2:6" ht="15.6">
      <c r="B147" s="388"/>
      <c r="C147" s="388"/>
      <c r="D147" s="388"/>
      <c r="E147" s="374"/>
      <c r="F147" s="376"/>
    </row>
    <row r="148" spans="2:6" ht="15.6">
      <c r="B148" s="923"/>
      <c r="C148" s="923"/>
      <c r="D148" s="923"/>
      <c r="E148" s="381"/>
      <c r="F148" s="374"/>
    </row>
    <row r="149" spans="2:6" ht="15.6">
      <c r="B149" s="396"/>
      <c r="C149" s="392"/>
      <c r="D149" s="376"/>
      <c r="E149" s="374"/>
      <c r="F149" s="376"/>
    </row>
    <row r="150" spans="2:6" ht="15.6">
      <c r="B150" s="388"/>
      <c r="C150" s="376"/>
      <c r="D150" s="376"/>
      <c r="E150" s="376"/>
      <c r="F150" s="376"/>
    </row>
    <row r="151" spans="2:6" ht="15.6">
      <c r="B151" s="388"/>
      <c r="C151" s="376"/>
      <c r="D151" s="376"/>
      <c r="E151" s="374"/>
      <c r="F151" s="376"/>
    </row>
    <row r="152" spans="2:6" ht="15.6">
      <c r="B152" s="388"/>
      <c r="C152" s="376"/>
      <c r="D152" s="392"/>
      <c r="E152" s="374"/>
      <c r="F152" s="376"/>
    </row>
    <row r="153" spans="2:6" ht="15.6">
      <c r="B153" s="388"/>
      <c r="C153" s="376"/>
      <c r="D153" s="392"/>
      <c r="E153" s="374"/>
      <c r="F153" s="376"/>
    </row>
    <row r="154" spans="2:6" ht="15.6">
      <c r="B154" s="388"/>
      <c r="C154" s="376"/>
      <c r="D154" s="392"/>
      <c r="E154" s="374"/>
      <c r="F154" s="376"/>
    </row>
    <row r="155" spans="2:6" ht="15.6">
      <c r="B155" s="388"/>
      <c r="C155" s="376"/>
      <c r="D155" s="392"/>
      <c r="E155" s="374"/>
      <c r="F155" s="376"/>
    </row>
    <row r="156" spans="2:6" ht="15.6">
      <c r="B156" s="388"/>
      <c r="C156" s="376"/>
      <c r="D156" s="388"/>
      <c r="E156" s="374"/>
      <c r="F156" s="376"/>
    </row>
    <row r="157" spans="2:6" ht="15.6">
      <c r="B157" s="388"/>
      <c r="C157" s="388"/>
      <c r="D157" s="388"/>
      <c r="E157" s="374"/>
      <c r="F157" s="376"/>
    </row>
    <row r="158" spans="2:6" ht="15.6">
      <c r="B158" s="923"/>
      <c r="C158" s="923"/>
      <c r="D158" s="923"/>
      <c r="E158" s="381"/>
      <c r="F158" s="374"/>
    </row>
    <row r="159" spans="2:6" ht="15.6">
      <c r="B159" s="396"/>
      <c r="C159" s="392"/>
      <c r="D159" s="376"/>
      <c r="E159" s="374"/>
      <c r="F159" s="376"/>
    </row>
    <row r="160" spans="2:6" ht="15.6">
      <c r="B160" s="388"/>
      <c r="C160" s="376"/>
      <c r="D160" s="376"/>
      <c r="E160" s="376"/>
      <c r="F160" s="376"/>
    </row>
    <row r="161" spans="2:6" ht="15.6">
      <c r="B161" s="388"/>
      <c r="C161" s="376"/>
      <c r="D161" s="392"/>
      <c r="E161" s="374"/>
      <c r="F161" s="376"/>
    </row>
    <row r="162" spans="2:6" ht="15.6">
      <c r="B162" s="388"/>
      <c r="C162" s="376"/>
      <c r="D162" s="392"/>
      <c r="E162" s="374"/>
      <c r="F162" s="376"/>
    </row>
    <row r="163" spans="2:6" ht="15.6">
      <c r="B163" s="388"/>
      <c r="C163" s="376"/>
      <c r="D163" s="392"/>
      <c r="E163" s="374"/>
      <c r="F163" s="376"/>
    </row>
    <row r="164" spans="2:6" ht="15.6">
      <c r="B164" s="388"/>
      <c r="C164" s="376"/>
      <c r="D164" s="392"/>
      <c r="E164" s="374"/>
      <c r="F164" s="376"/>
    </row>
    <row r="165" spans="2:6" ht="15.6">
      <c r="B165" s="388"/>
      <c r="C165" s="376"/>
      <c r="D165" s="392"/>
      <c r="E165" s="374"/>
      <c r="F165" s="376"/>
    </row>
    <row r="166" spans="2:6" ht="15.6">
      <c r="B166" s="388"/>
      <c r="C166" s="376"/>
      <c r="D166" s="388"/>
      <c r="E166" s="374"/>
      <c r="F166" s="376"/>
    </row>
    <row r="167" spans="2:6" ht="15.6">
      <c r="B167" s="388"/>
      <c r="C167" s="388"/>
      <c r="D167" s="388"/>
      <c r="E167" s="374"/>
      <c r="F167" s="376"/>
    </row>
    <row r="168" spans="2:6" ht="15.6">
      <c r="B168" s="923"/>
      <c r="C168" s="923"/>
      <c r="D168" s="923"/>
      <c r="E168" s="381"/>
      <c r="F168" s="374"/>
    </row>
    <row r="169" spans="2:6" ht="15.6">
      <c r="B169" s="396"/>
      <c r="C169" s="392"/>
      <c r="D169" s="376"/>
      <c r="E169" s="374"/>
      <c r="F169" s="376"/>
    </row>
    <row r="170" spans="2:6" ht="15.6">
      <c r="B170" s="388"/>
      <c r="C170" s="376"/>
      <c r="D170" s="376"/>
      <c r="E170" s="376"/>
      <c r="F170" s="376"/>
    </row>
    <row r="171" spans="2:6" ht="15.6">
      <c r="B171" s="388"/>
      <c r="C171" s="376"/>
      <c r="D171" s="392"/>
      <c r="E171" s="374"/>
      <c r="F171" s="376"/>
    </row>
    <row r="172" spans="2:6" ht="15.6">
      <c r="B172" s="388"/>
      <c r="C172" s="376"/>
      <c r="D172" s="392"/>
      <c r="E172" s="374"/>
      <c r="F172" s="376"/>
    </row>
    <row r="173" spans="2:6" ht="15.6">
      <c r="B173" s="388"/>
      <c r="C173" s="376"/>
      <c r="D173" s="392"/>
      <c r="E173" s="374"/>
      <c r="F173" s="376"/>
    </row>
    <row r="174" spans="2:6" ht="15.6">
      <c r="B174" s="388"/>
      <c r="C174" s="376"/>
      <c r="D174" s="392"/>
      <c r="E174" s="374"/>
      <c r="F174" s="376"/>
    </row>
    <row r="175" spans="2:6" ht="15.6">
      <c r="B175" s="388"/>
      <c r="C175" s="376"/>
      <c r="D175" s="392"/>
      <c r="E175" s="374"/>
      <c r="F175" s="376"/>
    </row>
    <row r="176" spans="2:6" ht="15.6">
      <c r="B176" s="388"/>
      <c r="C176" s="376"/>
      <c r="D176" s="388"/>
      <c r="E176" s="374"/>
      <c r="F176" s="376"/>
    </row>
    <row r="177" spans="2:6" ht="15.6">
      <c r="B177" s="388"/>
      <c r="C177" s="388"/>
      <c r="D177" s="388"/>
      <c r="E177" s="374"/>
      <c r="F177" s="376"/>
    </row>
    <row r="178" spans="2:6" ht="15.6">
      <c r="B178" s="923"/>
      <c r="C178" s="923"/>
      <c r="D178" s="923"/>
      <c r="E178" s="381"/>
      <c r="F178" s="374"/>
    </row>
    <row r="179" spans="2:6" ht="15.6">
      <c r="B179" s="396"/>
      <c r="C179" s="392"/>
      <c r="D179" s="376"/>
      <c r="E179" s="374"/>
      <c r="F179" s="376"/>
    </row>
    <row r="180" spans="2:6" ht="15.6">
      <c r="B180" s="388"/>
      <c r="C180" s="376"/>
      <c r="D180" s="376"/>
      <c r="E180" s="376"/>
      <c r="F180" s="376"/>
    </row>
    <row r="181" spans="2:6" ht="15.6">
      <c r="B181" s="388"/>
      <c r="C181" s="376"/>
      <c r="D181" s="392"/>
      <c r="E181" s="374"/>
      <c r="F181" s="376"/>
    </row>
    <row r="182" spans="2:6" ht="15.6">
      <c r="B182" s="388"/>
      <c r="C182" s="376"/>
      <c r="D182" s="392"/>
      <c r="E182" s="374"/>
      <c r="F182" s="376"/>
    </row>
    <row r="183" spans="2:6" ht="15.6">
      <c r="B183" s="388"/>
      <c r="C183" s="376"/>
      <c r="D183" s="392"/>
      <c r="E183" s="374"/>
      <c r="F183" s="376"/>
    </row>
    <row r="184" spans="2:6" ht="15.6">
      <c r="B184" s="388"/>
      <c r="C184" s="376"/>
      <c r="D184" s="392"/>
      <c r="E184" s="374"/>
      <c r="F184" s="376"/>
    </row>
    <row r="185" spans="2:6" ht="15.6">
      <c r="B185" s="388"/>
      <c r="C185" s="376"/>
      <c r="D185" s="392"/>
      <c r="E185" s="374"/>
      <c r="F185" s="376"/>
    </row>
    <row r="186" spans="2:6" ht="15.6">
      <c r="B186" s="388"/>
      <c r="C186" s="376"/>
      <c r="D186" s="388"/>
      <c r="E186" s="374"/>
      <c r="F186" s="376"/>
    </row>
    <row r="187" spans="2:6" ht="15.6">
      <c r="B187" s="388"/>
      <c r="C187" s="388"/>
      <c r="D187" s="388"/>
      <c r="E187" s="374"/>
      <c r="F187" s="376"/>
    </row>
    <row r="188" spans="2:6" ht="15.6">
      <c r="B188" s="923"/>
      <c r="C188" s="923"/>
      <c r="D188" s="923"/>
      <c r="E188" s="381"/>
      <c r="F188" s="374"/>
    </row>
  </sheetData>
  <sheetProtection selectLockedCells="1" selectUnlockedCells="1"/>
  <mergeCells count="43">
    <mergeCell ref="B178:D178"/>
    <mergeCell ref="Z79:Z81"/>
    <mergeCell ref="B168:D168"/>
    <mergeCell ref="K78:AJ78"/>
    <mergeCell ref="W2:W4"/>
    <mergeCell ref="X2:X4"/>
    <mergeCell ref="Y79:Y81"/>
    <mergeCell ref="B148:D148"/>
    <mergeCell ref="B158:D158"/>
    <mergeCell ref="N2:N4"/>
    <mergeCell ref="O2:O4"/>
    <mergeCell ref="P2:P4"/>
    <mergeCell ref="Q2:Q4"/>
    <mergeCell ref="S2:S4"/>
    <mergeCell ref="E3:E4"/>
    <mergeCell ref="B188:D188"/>
    <mergeCell ref="AJ79:AJ81"/>
    <mergeCell ref="AD2:AD4"/>
    <mergeCell ref="AE2:AE4"/>
    <mergeCell ref="AF2:AF4"/>
    <mergeCell ref="AG2:AG4"/>
    <mergeCell ref="C3:D3"/>
    <mergeCell ref="Y2:Y4"/>
    <mergeCell ref="Z2:Z4"/>
    <mergeCell ref="AA2:AA4"/>
    <mergeCell ref="AC2:AC4"/>
    <mergeCell ref="AH2:AH4"/>
    <mergeCell ref="AB2:AB4"/>
    <mergeCell ref="AE79:AE81"/>
    <mergeCell ref="AI79:AI81"/>
    <mergeCell ref="K79:K81"/>
    <mergeCell ref="A1:A4"/>
    <mergeCell ref="C1:E2"/>
    <mergeCell ref="K1:AJ1"/>
    <mergeCell ref="K2:K4"/>
    <mergeCell ref="L2:L4"/>
    <mergeCell ref="AJ2:AJ4"/>
    <mergeCell ref="AI2:AI4"/>
    <mergeCell ref="V2:V4"/>
    <mergeCell ref="R2:R4"/>
    <mergeCell ref="M2:M4"/>
    <mergeCell ref="T2:T4"/>
    <mergeCell ref="U2:U4"/>
  </mergeCells>
  <phoneticPr fontId="52" type="noConversion"/>
  <pageMargins left="0.25" right="0.25" top="0.75" bottom="0.75" header="0.3" footer="0.3"/>
  <pageSetup paperSize="8" scale="50" firstPageNumber="0" orientation="landscape" horizontalDpi="300" verticalDpi="300" r:id="rId1"/>
  <headerFooter alignWithMargins="0">
    <oddHeader>&amp;C&amp;"Times New Roman,Normál"&amp;14Hegyeshalom Nagyközségi Önkormányzat&amp;R&amp;"Times New Roman,Normál"&amp;12 9. melléklet Adatok: Ft-ban</oddHeader>
  </headerFooter>
  <rowBreaks count="2" manualBreakCount="2">
    <brk id="77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19</vt:i4>
      </vt:variant>
    </vt:vector>
  </HeadingPairs>
  <TitlesOfParts>
    <vt:vector size="40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Áth.köt.</vt:lpstr>
      <vt:lpstr>Ei. felh.terv</vt:lpstr>
      <vt:lpstr>Élelm.</vt:lpstr>
      <vt:lpstr>Címrend</vt:lpstr>
      <vt:lpstr>Létszám</vt:lpstr>
      <vt:lpstr>gördülő</vt:lpstr>
      <vt:lpstr>stab.tv saját bevétel</vt:lpstr>
      <vt:lpstr>KÖH</vt:lpstr>
      <vt:lpstr>Könyvtár</vt:lpstr>
      <vt:lpstr>Vagyonmérleg</vt:lpstr>
      <vt:lpstr>Eredménykimutatás</vt:lpstr>
      <vt:lpstr>Állami!__xlnm.Print_Area</vt:lpstr>
      <vt:lpstr>'Ber.-felú.'!__xlnm.Print_Area</vt:lpstr>
      <vt:lpstr>'Bevétel össz.'!__xlnm.Print_Area</vt:lpstr>
      <vt:lpstr>'Ei. felh.terv'!__xlnm.Print_Area</vt:lpstr>
      <vt:lpstr>'Kiadás ktgvszervenként'!__xlnm.Print_Area</vt:lpstr>
      <vt:lpstr>KÖH!__xlnm.Print_Area</vt:lpstr>
      <vt:lpstr>Óvoda!__xlnm.Print_Area</vt:lpstr>
      <vt:lpstr>Pénze.átadás!__xlnm.Print_Area</vt:lpstr>
      <vt:lpstr>Szoc.jutt.!__xlnm.Print_Area</vt:lpstr>
      <vt:lpstr>Állami!Nyomtatási_terület</vt:lpstr>
      <vt:lpstr>'Ber.-felú.'!Nyomtatási_terület</vt:lpstr>
      <vt:lpstr>'Bevétel össz.'!Nyomtatási_terület</vt:lpstr>
      <vt:lpstr>'Ei. felh.terv'!Nyomtatási_terület</vt:lpstr>
      <vt:lpstr>'Kiadás ktgvszervenként'!Nyomtatási_terület</vt:lpstr>
      <vt:lpstr>KÖH!Nyomtatási_terület</vt:lpstr>
      <vt:lpstr>Óvoda!Nyomtatási_terület</vt:lpstr>
      <vt:lpstr>Önkormányzat!Nyomtatási_terület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</cp:lastModifiedBy>
  <cp:lastPrinted>2019-05-29T13:34:51Z</cp:lastPrinted>
  <dcterms:created xsi:type="dcterms:W3CDTF">2016-02-15T08:20:58Z</dcterms:created>
  <dcterms:modified xsi:type="dcterms:W3CDTF">2019-06-04T12:49:12Z</dcterms:modified>
</cp:coreProperties>
</file>