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90" yWindow="105" windowWidth="9420" windowHeight="4515"/>
  </bookViews>
  <sheets>
    <sheet name="Költségvetés 2014.12.31" sheetId="20" r:id="rId1"/>
  </sheets>
  <calcPr calcId="124519"/>
</workbook>
</file>

<file path=xl/calcChain.xml><?xml version="1.0" encoding="utf-8"?>
<calcChain xmlns="http://schemas.openxmlformats.org/spreadsheetml/2006/main">
  <c r="B87" i="20"/>
  <c r="I708"/>
  <c r="J708"/>
  <c r="H708"/>
  <c r="I71"/>
  <c r="I93"/>
  <c r="J93"/>
  <c r="J507"/>
  <c r="J432"/>
  <c r="I432"/>
  <c r="J412"/>
  <c r="I412"/>
  <c r="H412"/>
  <c r="F412"/>
  <c r="G412"/>
  <c r="F109"/>
  <c r="G71"/>
  <c r="H71"/>
  <c r="J109"/>
  <c r="H109"/>
  <c r="J112"/>
  <c r="I112"/>
  <c r="J711"/>
  <c r="I711"/>
  <c r="J707"/>
  <c r="I707"/>
  <c r="J71"/>
  <c r="J73"/>
  <c r="I73"/>
  <c r="I724" s="1"/>
  <c r="J16"/>
  <c r="I16"/>
  <c r="J653"/>
  <c r="I653"/>
  <c r="J726"/>
  <c r="I726"/>
  <c r="J725"/>
  <c r="I725"/>
  <c r="I718"/>
  <c r="I710"/>
  <c r="I709"/>
  <c r="J18"/>
  <c r="I704"/>
  <c r="J696"/>
  <c r="J687"/>
  <c r="I687"/>
  <c r="J682"/>
  <c r="I682"/>
  <c r="J671"/>
  <c r="I671"/>
  <c r="J669"/>
  <c r="J667"/>
  <c r="J662"/>
  <c r="I662"/>
  <c r="J622"/>
  <c r="I612"/>
  <c r="J612"/>
  <c r="J608"/>
  <c r="J724" s="1"/>
  <c r="J603"/>
  <c r="I594"/>
  <c r="J594"/>
  <c r="J581"/>
  <c r="J577"/>
  <c r="J574"/>
  <c r="J566"/>
  <c r="I566"/>
  <c r="I556"/>
  <c r="J556"/>
  <c r="I551"/>
  <c r="J551"/>
  <c r="J543"/>
  <c r="I543"/>
  <c r="I535"/>
  <c r="I531"/>
  <c r="J535"/>
  <c r="J531"/>
  <c r="J513"/>
  <c r="I513"/>
  <c r="I507"/>
  <c r="J498"/>
  <c r="I490"/>
  <c r="J479"/>
  <c r="I479"/>
  <c r="J465"/>
  <c r="J462"/>
  <c r="I462"/>
  <c r="J460"/>
  <c r="I460"/>
  <c r="J456"/>
  <c r="I456"/>
  <c r="J422"/>
  <c r="I422"/>
  <c r="J388"/>
  <c r="I388"/>
  <c r="J380"/>
  <c r="J374"/>
  <c r="J365"/>
  <c r="J363"/>
  <c r="I363"/>
  <c r="J354"/>
  <c r="I354"/>
  <c r="J351"/>
  <c r="I351"/>
  <c r="J343"/>
  <c r="I343"/>
  <c r="J338"/>
  <c r="I338"/>
  <c r="J327"/>
  <c r="J703" s="1"/>
  <c r="I327"/>
  <c r="I703" s="1"/>
  <c r="J319"/>
  <c r="J315"/>
  <c r="J710" s="1"/>
  <c r="J305"/>
  <c r="J702" s="1"/>
  <c r="I305"/>
  <c r="I702" s="1"/>
  <c r="J287"/>
  <c r="J705" s="1"/>
  <c r="I287"/>
  <c r="I705" s="1"/>
  <c r="I292"/>
  <c r="I289"/>
  <c r="J275"/>
  <c r="I275"/>
  <c r="J267"/>
  <c r="I267"/>
  <c r="J265"/>
  <c r="I265"/>
  <c r="J257"/>
  <c r="I257"/>
  <c r="J248"/>
  <c r="I248"/>
  <c r="J240"/>
  <c r="I240"/>
  <c r="J238"/>
  <c r="I238"/>
  <c r="I230"/>
  <c r="J230"/>
  <c r="J221"/>
  <c r="J218"/>
  <c r="I218"/>
  <c r="I202"/>
  <c r="J202"/>
  <c r="I197"/>
  <c r="J197"/>
  <c r="J186"/>
  <c r="I186"/>
  <c r="J177"/>
  <c r="J709" s="1"/>
  <c r="J169"/>
  <c r="I159"/>
  <c r="J159"/>
  <c r="J152"/>
  <c r="I152"/>
  <c r="H152"/>
  <c r="G152"/>
  <c r="F152"/>
  <c r="J142"/>
  <c r="I142"/>
  <c r="J448"/>
  <c r="J440"/>
  <c r="I440"/>
  <c r="J133"/>
  <c r="I133"/>
  <c r="J124"/>
  <c r="I124"/>
  <c r="I100"/>
  <c r="I719" s="1"/>
  <c r="J100"/>
  <c r="J95"/>
  <c r="J66"/>
  <c r="J722" s="1"/>
  <c r="I66"/>
  <c r="I722" s="1"/>
  <c r="H66"/>
  <c r="G66"/>
  <c r="F66"/>
  <c r="I59"/>
  <c r="J59"/>
  <c r="J36"/>
  <c r="J719" s="1"/>
  <c r="J32"/>
  <c r="J718" s="1"/>
  <c r="F16"/>
  <c r="G16"/>
  <c r="H16"/>
  <c r="F18"/>
  <c r="G18"/>
  <c r="H18"/>
  <c r="B20"/>
  <c r="C20"/>
  <c r="B23"/>
  <c r="C23"/>
  <c r="B28"/>
  <c r="C28"/>
  <c r="B31"/>
  <c r="B32" s="1"/>
  <c r="C31"/>
  <c r="C32" s="1"/>
  <c r="F32"/>
  <c r="F718" s="1"/>
  <c r="G32"/>
  <c r="H32"/>
  <c r="B36"/>
  <c r="C36"/>
  <c r="F36"/>
  <c r="G36"/>
  <c r="H36"/>
  <c r="B59"/>
  <c r="C59"/>
  <c r="F59"/>
  <c r="G59"/>
  <c r="H59"/>
  <c r="B65"/>
  <c r="C65"/>
  <c r="B73"/>
  <c r="C87"/>
  <c r="B93"/>
  <c r="C93"/>
  <c r="F93"/>
  <c r="G93"/>
  <c r="H93"/>
  <c r="G95"/>
  <c r="H95"/>
  <c r="H718" s="1"/>
  <c r="B100"/>
  <c r="C100"/>
  <c r="F100"/>
  <c r="G100"/>
  <c r="H100"/>
  <c r="B113"/>
  <c r="C113"/>
  <c r="B124"/>
  <c r="B125" s="1"/>
  <c r="C124"/>
  <c r="F124"/>
  <c r="G124"/>
  <c r="H124"/>
  <c r="C125"/>
  <c r="B133"/>
  <c r="B134" s="1"/>
  <c r="C133"/>
  <c r="C134" s="1"/>
  <c r="F133"/>
  <c r="G133"/>
  <c r="H133"/>
  <c r="B142"/>
  <c r="B143" s="1"/>
  <c r="C142"/>
  <c r="F142"/>
  <c r="G142"/>
  <c r="H142"/>
  <c r="C143"/>
  <c r="B153"/>
  <c r="B154" s="1"/>
  <c r="C153"/>
  <c r="C154" s="1"/>
  <c r="B159"/>
  <c r="B160" s="1"/>
  <c r="C159"/>
  <c r="F159"/>
  <c r="G159"/>
  <c r="H159"/>
  <c r="C160"/>
  <c r="B169"/>
  <c r="B170" s="1"/>
  <c r="C169"/>
  <c r="C170" s="1"/>
  <c r="F169"/>
  <c r="G169"/>
  <c r="H169"/>
  <c r="B177"/>
  <c r="B178" s="1"/>
  <c r="B711" s="1"/>
  <c r="C177"/>
  <c r="C178" s="1"/>
  <c r="C711" s="1"/>
  <c r="F177"/>
  <c r="F709" s="1"/>
  <c r="G177"/>
  <c r="H177"/>
  <c r="B186"/>
  <c r="B188" s="1"/>
  <c r="C186"/>
  <c r="C188" s="1"/>
  <c r="F186"/>
  <c r="G186"/>
  <c r="H186"/>
  <c r="B192"/>
  <c r="C192"/>
  <c r="B196"/>
  <c r="B197" s="1"/>
  <c r="C196"/>
  <c r="C197"/>
  <c r="F197"/>
  <c r="G197"/>
  <c r="H197"/>
  <c r="B202"/>
  <c r="C202"/>
  <c r="F202"/>
  <c r="G202"/>
  <c r="H202"/>
  <c r="F218"/>
  <c r="G218"/>
  <c r="H218"/>
  <c r="B221"/>
  <c r="G221"/>
  <c r="H221"/>
  <c r="B230"/>
  <c r="B231" s="1"/>
  <c r="C230"/>
  <c r="F230"/>
  <c r="G230"/>
  <c r="H230"/>
  <c r="C231"/>
  <c r="B235"/>
  <c r="C235"/>
  <c r="B237"/>
  <c r="C237"/>
  <c r="B238"/>
  <c r="C238"/>
  <c r="F238"/>
  <c r="H238"/>
  <c r="B240"/>
  <c r="C240"/>
  <c r="F240"/>
  <c r="H240"/>
  <c r="B248"/>
  <c r="C248"/>
  <c r="F248"/>
  <c r="G248"/>
  <c r="H248"/>
  <c r="B249"/>
  <c r="B257"/>
  <c r="B258" s="1"/>
  <c r="C257"/>
  <c r="F257"/>
  <c r="G257"/>
  <c r="H257"/>
  <c r="C258"/>
  <c r="B262"/>
  <c r="C262"/>
  <c r="B264"/>
  <c r="C264"/>
  <c r="F265"/>
  <c r="G265"/>
  <c r="H265"/>
  <c r="B267"/>
  <c r="C267"/>
  <c r="F267"/>
  <c r="G267"/>
  <c r="H267"/>
  <c r="B275"/>
  <c r="C275"/>
  <c r="F275"/>
  <c r="H275"/>
  <c r="C284"/>
  <c r="B287"/>
  <c r="B703" s="1"/>
  <c r="F287"/>
  <c r="G287"/>
  <c r="G705" s="1"/>
  <c r="H287"/>
  <c r="G289"/>
  <c r="G707" s="1"/>
  <c r="H289"/>
  <c r="F292"/>
  <c r="F706" s="1"/>
  <c r="G292"/>
  <c r="H292"/>
  <c r="C300"/>
  <c r="C301"/>
  <c r="G305"/>
  <c r="H305"/>
  <c r="H702" s="1"/>
  <c r="B307"/>
  <c r="C308"/>
  <c r="B315"/>
  <c r="B710" s="1"/>
  <c r="C315"/>
  <c r="G315"/>
  <c r="H315"/>
  <c r="B316"/>
  <c r="C316"/>
  <c r="B319"/>
  <c r="C319"/>
  <c r="G319"/>
  <c r="H319"/>
  <c r="B320"/>
  <c r="C320"/>
  <c r="B327"/>
  <c r="C327"/>
  <c r="C328" s="1"/>
  <c r="G327"/>
  <c r="H327"/>
  <c r="B328"/>
  <c r="B332"/>
  <c r="C332"/>
  <c r="B337"/>
  <c r="C337"/>
  <c r="C338"/>
  <c r="F338"/>
  <c r="G338"/>
  <c r="H338"/>
  <c r="B343"/>
  <c r="C343"/>
  <c r="F343"/>
  <c r="G343"/>
  <c r="H343"/>
  <c r="B351"/>
  <c r="C351"/>
  <c r="F351"/>
  <c r="G351"/>
  <c r="H351"/>
  <c r="B354"/>
  <c r="C354"/>
  <c r="F354"/>
  <c r="G354"/>
  <c r="H354"/>
  <c r="F363"/>
  <c r="G363"/>
  <c r="H363"/>
  <c r="G365"/>
  <c r="H365"/>
  <c r="B366"/>
  <c r="C366"/>
  <c r="B374"/>
  <c r="B375" s="1"/>
  <c r="C374"/>
  <c r="C375" s="1"/>
  <c r="F374"/>
  <c r="G374"/>
  <c r="H374"/>
  <c r="B380"/>
  <c r="B381" s="1"/>
  <c r="C380"/>
  <c r="F380"/>
  <c r="G380"/>
  <c r="H380"/>
  <c r="C381"/>
  <c r="B388"/>
  <c r="B389" s="1"/>
  <c r="C388"/>
  <c r="F388"/>
  <c r="G388"/>
  <c r="H388"/>
  <c r="C389"/>
  <c r="B396"/>
  <c r="B397" s="1"/>
  <c r="C396"/>
  <c r="F396"/>
  <c r="G396"/>
  <c r="H396"/>
  <c r="C397"/>
  <c r="B404"/>
  <c r="C404"/>
  <c r="F404"/>
  <c r="G404"/>
  <c r="B405"/>
  <c r="C405"/>
  <c r="B413"/>
  <c r="C413"/>
  <c r="C414" s="1"/>
  <c r="G413"/>
  <c r="B414"/>
  <c r="B422"/>
  <c r="B423" s="1"/>
  <c r="C422"/>
  <c r="F422"/>
  <c r="G422"/>
  <c r="H422"/>
  <c r="C423"/>
  <c r="B432"/>
  <c r="C432"/>
  <c r="C433" s="1"/>
  <c r="F432"/>
  <c r="G432"/>
  <c r="B433"/>
  <c r="B440"/>
  <c r="B441" s="1"/>
  <c r="C440"/>
  <c r="C441" s="1"/>
  <c r="F440"/>
  <c r="G440"/>
  <c r="H440"/>
  <c r="B448"/>
  <c r="B449" s="1"/>
  <c r="C448"/>
  <c r="F448"/>
  <c r="G448"/>
  <c r="H448"/>
  <c r="C449"/>
  <c r="B456"/>
  <c r="B457" s="1"/>
  <c r="C456"/>
  <c r="C457" s="1"/>
  <c r="F456"/>
  <c r="G456"/>
  <c r="H456"/>
  <c r="B460"/>
  <c r="C460"/>
  <c r="G460"/>
  <c r="H460"/>
  <c r="B462"/>
  <c r="F462"/>
  <c r="G462"/>
  <c r="H462"/>
  <c r="B465"/>
  <c r="C465"/>
  <c r="G465"/>
  <c r="H465"/>
  <c r="B466"/>
  <c r="C466"/>
  <c r="B479"/>
  <c r="B480" s="1"/>
  <c r="C479"/>
  <c r="F479"/>
  <c r="G479"/>
  <c r="H479"/>
  <c r="C480"/>
  <c r="B490"/>
  <c r="B491" s="1"/>
  <c r="C490"/>
  <c r="C491" s="1"/>
  <c r="F490"/>
  <c r="G490"/>
  <c r="H490"/>
  <c r="F498"/>
  <c r="G498"/>
  <c r="H498"/>
  <c r="B499"/>
  <c r="B502"/>
  <c r="C502"/>
  <c r="B507"/>
  <c r="C507"/>
  <c r="G507"/>
  <c r="C508"/>
  <c r="B513"/>
  <c r="C513"/>
  <c r="F513"/>
  <c r="G513"/>
  <c r="H513"/>
  <c r="F531"/>
  <c r="G531"/>
  <c r="H531"/>
  <c r="B535"/>
  <c r="C535"/>
  <c r="G535"/>
  <c r="H535"/>
  <c r="B543"/>
  <c r="B544" s="1"/>
  <c r="C543"/>
  <c r="C544" s="1"/>
  <c r="F543"/>
  <c r="G543"/>
  <c r="H543"/>
  <c r="B547"/>
  <c r="C547"/>
  <c r="B550"/>
  <c r="C550"/>
  <c r="C551" s="1"/>
  <c r="B551"/>
  <c r="F551"/>
  <c r="G551"/>
  <c r="H551"/>
  <c r="B556"/>
  <c r="C556"/>
  <c r="F556"/>
  <c r="G556"/>
  <c r="H556"/>
  <c r="C564"/>
  <c r="B566"/>
  <c r="C566"/>
  <c r="C720" s="1"/>
  <c r="F566"/>
  <c r="G566"/>
  <c r="H566"/>
  <c r="B574"/>
  <c r="B575" s="1"/>
  <c r="C574"/>
  <c r="C575" s="1"/>
  <c r="F574"/>
  <c r="G574"/>
  <c r="H574"/>
  <c r="B577"/>
  <c r="C577"/>
  <c r="F577"/>
  <c r="G577"/>
  <c r="H577"/>
  <c r="B581"/>
  <c r="C581"/>
  <c r="F581"/>
  <c r="G581"/>
  <c r="H581"/>
  <c r="C590"/>
  <c r="B594"/>
  <c r="B595" s="1"/>
  <c r="C594"/>
  <c r="F594"/>
  <c r="G594"/>
  <c r="H594"/>
  <c r="B603"/>
  <c r="B604" s="1"/>
  <c r="B707" s="1"/>
  <c r="C603"/>
  <c r="C604" s="1"/>
  <c r="F603"/>
  <c r="G603"/>
  <c r="G704" s="1"/>
  <c r="H603"/>
  <c r="H704" s="1"/>
  <c r="B608"/>
  <c r="C608"/>
  <c r="F608"/>
  <c r="G608"/>
  <c r="H608"/>
  <c r="B612"/>
  <c r="C612"/>
  <c r="F612"/>
  <c r="G612"/>
  <c r="H612"/>
  <c r="B622"/>
  <c r="B623" s="1"/>
  <c r="C622"/>
  <c r="F622"/>
  <c r="G622"/>
  <c r="H622"/>
  <c r="C623"/>
  <c r="B630"/>
  <c r="B631" s="1"/>
  <c r="C630"/>
  <c r="C631" s="1"/>
  <c r="F630"/>
  <c r="B640"/>
  <c r="C640"/>
  <c r="C641" s="1"/>
  <c r="F640"/>
  <c r="G640"/>
  <c r="B641"/>
  <c r="B653"/>
  <c r="C653"/>
  <c r="C654" s="1"/>
  <c r="G653"/>
  <c r="H653"/>
  <c r="B654"/>
  <c r="C662"/>
  <c r="C663" s="1"/>
  <c r="F662"/>
  <c r="G662"/>
  <c r="H662"/>
  <c r="C667"/>
  <c r="G667"/>
  <c r="H667"/>
  <c r="G669"/>
  <c r="H669"/>
  <c r="C671"/>
  <c r="G671"/>
  <c r="H671"/>
  <c r="B679"/>
  <c r="C679"/>
  <c r="B681"/>
  <c r="C681"/>
  <c r="F682"/>
  <c r="G682"/>
  <c r="H682"/>
  <c r="B687"/>
  <c r="C687"/>
  <c r="F687"/>
  <c r="G687"/>
  <c r="H687"/>
  <c r="B696"/>
  <c r="C696"/>
  <c r="F696"/>
  <c r="G696"/>
  <c r="H696"/>
  <c r="F702"/>
  <c r="G702"/>
  <c r="C703"/>
  <c r="B704"/>
  <c r="C704"/>
  <c r="F704"/>
  <c r="B705"/>
  <c r="F705"/>
  <c r="H705"/>
  <c r="B706"/>
  <c r="C706"/>
  <c r="F707"/>
  <c r="H707"/>
  <c r="B708"/>
  <c r="F708"/>
  <c r="G708"/>
  <c r="G709"/>
  <c r="H709"/>
  <c r="C710"/>
  <c r="F710"/>
  <c r="G710"/>
  <c r="H710"/>
  <c r="F717"/>
  <c r="C718"/>
  <c r="B720"/>
  <c r="B724"/>
  <c r="C724"/>
  <c r="F724"/>
  <c r="H724"/>
  <c r="B725"/>
  <c r="C725"/>
  <c r="F725"/>
  <c r="G725"/>
  <c r="H725"/>
  <c r="F726"/>
  <c r="G726"/>
  <c r="H726"/>
  <c r="H721" l="1"/>
  <c r="F721"/>
  <c r="H720"/>
  <c r="F720"/>
  <c r="H723"/>
  <c r="G723"/>
  <c r="G720"/>
  <c r="J704"/>
  <c r="J723"/>
  <c r="J721"/>
  <c r="I706"/>
  <c r="B94"/>
  <c r="B114" s="1"/>
  <c r="I721"/>
  <c r="J720"/>
  <c r="J706"/>
  <c r="I109"/>
  <c r="I720" s="1"/>
  <c r="I717"/>
  <c r="I723"/>
  <c r="I712"/>
  <c r="J712"/>
  <c r="B682"/>
  <c r="H719"/>
  <c r="H706"/>
  <c r="C249"/>
  <c r="B222"/>
  <c r="F722"/>
  <c r="H722"/>
  <c r="C672"/>
  <c r="B613"/>
  <c r="C613"/>
  <c r="B567"/>
  <c r="C536"/>
  <c r="G703"/>
  <c r="G706"/>
  <c r="B721"/>
  <c r="G718"/>
  <c r="G722"/>
  <c r="B697"/>
  <c r="C721"/>
  <c r="H717"/>
  <c r="H727" s="1"/>
  <c r="C567"/>
  <c r="F703"/>
  <c r="F712" s="1"/>
  <c r="B709"/>
  <c r="C222"/>
  <c r="C74"/>
  <c r="B719"/>
  <c r="G724"/>
  <c r="C719"/>
  <c r="B338"/>
  <c r="B355" s="1"/>
  <c r="B367" s="1"/>
  <c r="C265"/>
  <c r="C276" s="1"/>
  <c r="G721"/>
  <c r="F727"/>
  <c r="G719"/>
  <c r="G717"/>
  <c r="G727" s="1"/>
  <c r="F719"/>
  <c r="C682"/>
  <c r="C697" s="1"/>
  <c r="B722"/>
  <c r="C595"/>
  <c r="B508"/>
  <c r="B536" s="1"/>
  <c r="H703"/>
  <c r="H712" s="1"/>
  <c r="B718"/>
  <c r="C355"/>
  <c r="C367" s="1"/>
  <c r="B308"/>
  <c r="C305"/>
  <c r="B265"/>
  <c r="B276" s="1"/>
  <c r="C722"/>
  <c r="C709"/>
  <c r="G712"/>
  <c r="B74"/>
  <c r="B702"/>
  <c r="B712" s="1"/>
  <c r="C307"/>
  <c r="C708" s="1"/>
  <c r="B582"/>
  <c r="C94"/>
  <c r="C114" s="1"/>
  <c r="C582"/>
  <c r="C702"/>
  <c r="C712" s="1"/>
  <c r="I727" l="1"/>
  <c r="C717"/>
  <c r="C727" s="1"/>
  <c r="B717"/>
  <c r="B727" s="1"/>
  <c r="J717"/>
  <c r="J727" s="1"/>
</calcChain>
</file>

<file path=xl/sharedStrings.xml><?xml version="1.0" encoding="utf-8"?>
<sst xmlns="http://schemas.openxmlformats.org/spreadsheetml/2006/main" count="1649" uniqueCount="588">
  <si>
    <t>Bevételek összesen:</t>
  </si>
  <si>
    <t>Adatok eFt-ban</t>
  </si>
  <si>
    <t>Dologi kiadások összesen:</t>
  </si>
  <si>
    <t>Szakfeladaton kiadások összesen:</t>
  </si>
  <si>
    <t>Szakfeladaton bevételek összesen:</t>
  </si>
  <si>
    <t>Alapilletmények</t>
  </si>
  <si>
    <t>Rendszeres személyi juttatások összesen:</t>
  </si>
  <si>
    <t>Nem rendszeres személyi juttatások összesen:</t>
  </si>
  <si>
    <t>Külső személyi juttatások összesen:</t>
  </si>
  <si>
    <t>Személyi juttatások összesen:</t>
  </si>
  <si>
    <t>Munkaadókat terhelő járulékok összesen:</t>
  </si>
  <si>
    <t>Irodaszer, nyomtatvány</t>
  </si>
  <si>
    <t>Egyéb készletbeszerzés</t>
  </si>
  <si>
    <t>Adatátviteli célú távközlési díj</t>
  </si>
  <si>
    <t>Bérleti és lízing díjak</t>
  </si>
  <si>
    <t xml:space="preserve">Gázenergia </t>
  </si>
  <si>
    <t xml:space="preserve">Víz és csatornadíj </t>
  </si>
  <si>
    <t>Belföldi kiküldetés</t>
  </si>
  <si>
    <t>Reprezentáció</t>
  </si>
  <si>
    <t>Intézményi működési bevételek összesen:</t>
  </si>
  <si>
    <t>Munkáltatót terhelő járulékok összesen:</t>
  </si>
  <si>
    <t>Hajtó és kenőanyag</t>
  </si>
  <si>
    <t>Víz és csatornadíj (közkutak)</t>
  </si>
  <si>
    <t>Munkaruha, védőruha</t>
  </si>
  <si>
    <t>Szállítási szolgáltatás</t>
  </si>
  <si>
    <t>Dologi kiadás összesen:</t>
  </si>
  <si>
    <t>Előzetesen felszámított ÁFA</t>
  </si>
  <si>
    <t>Eredeti előirányzat</t>
  </si>
  <si>
    <t>Pénzeszköz átvétel TB-től</t>
  </si>
  <si>
    <t>Egyéb munkavégzéshez kapcsolódó juttatás (Kjt)</t>
  </si>
  <si>
    <t xml:space="preserve">Egyéb készletbeszerzés </t>
  </si>
  <si>
    <t>Szakfeladaton kiadás összesen:</t>
  </si>
  <si>
    <t>Munkaadókat terhelő járulékok összesen</t>
  </si>
  <si>
    <t>Támogatások összesen:</t>
  </si>
  <si>
    <t>Víz és csatornadíj</t>
  </si>
  <si>
    <t xml:space="preserve">Állományba nem tartozók juttatásai </t>
  </si>
  <si>
    <t>Külső személyi juttatás összesen:</t>
  </si>
  <si>
    <t>Működési bevételek összesen:</t>
  </si>
  <si>
    <t>Helyi adók összesen:</t>
  </si>
  <si>
    <t>Átengedett központi adók összesen:</t>
  </si>
  <si>
    <t>Pénzeszköz átadás, támogatás összesen:</t>
  </si>
  <si>
    <t>Pénzbeli és természetbeni juttatások összesen:</t>
  </si>
  <si>
    <t>Kiadások összesen:</t>
  </si>
  <si>
    <t>Vásárolt termékek és szolgáltatások ÁFA-ja</t>
  </si>
  <si>
    <t>Egyéb kommunikációs szolgáltatás (program felügyelet)</t>
  </si>
  <si>
    <t>Egyéb üzemeltetési, fenntartási kiadások</t>
  </si>
  <si>
    <t>Működési célú pénzeszköz átadás ÁHT-én belülre összesen:</t>
  </si>
  <si>
    <t>Karbantart, kisjavítás</t>
  </si>
  <si>
    <t>Működési célú pénzeszköz átvétel ÁHT belül összesen</t>
  </si>
  <si>
    <t>Vásárolt termékek és szolgáltatás ÁFA-ja</t>
  </si>
  <si>
    <t>Egyéb munkavégzéshez kapcsolódó juttatások (KJT kereset-kieg.)</t>
  </si>
  <si>
    <t>Egyéb készletbeszerzés (tisztítószerek, dekoráció, stb.)</t>
  </si>
  <si>
    <t>Karbantartás, kisjavítás (festés mázolás)</t>
  </si>
  <si>
    <t>Megyei Területfejlesztési Tanács (60 Ft/fő)</t>
  </si>
  <si>
    <t>Pénzügyi Alap (30 Ft/fő)</t>
  </si>
  <si>
    <t>Polgárdi Hulladékgazdálkodási Konz. műk.ktg. (100 Ft/fő)</t>
  </si>
  <si>
    <t>Karbantartás, kisjavítás</t>
  </si>
  <si>
    <t>Iparűzési adó (állandó jellegű)</t>
  </si>
  <si>
    <t>Gépjárműadó</t>
  </si>
  <si>
    <t>Önkormányzatok költségvetési támogatása:</t>
  </si>
  <si>
    <t>Talajterhelési díj</t>
  </si>
  <si>
    <t>Előző évi pénzmaradvány igénybevétele</t>
  </si>
  <si>
    <t>Működési célú bevételek</t>
  </si>
  <si>
    <t>Finanszírozási bevételek összesen:</t>
  </si>
  <si>
    <t>Szolgáltatás bevétel</t>
  </si>
  <si>
    <t>Szolgáltatás ÁFA-ja</t>
  </si>
  <si>
    <t>Élelmiszer</t>
  </si>
  <si>
    <t>Munka és védőruha</t>
  </si>
  <si>
    <t>Egyéb kommunikációs szolgáltatás</t>
  </si>
  <si>
    <t>Gázenergia</t>
  </si>
  <si>
    <t>Számlázott ÁFA befizetése</t>
  </si>
  <si>
    <t>Felújítási kiadások összesen:</t>
  </si>
  <si>
    <t>Vásárolt közszolgáltatás</t>
  </si>
  <si>
    <t>Könyv beszerzés</t>
  </si>
  <si>
    <t>Folyóirat előfizetés</t>
  </si>
  <si>
    <t>TB járulék (27 %)</t>
  </si>
  <si>
    <t>Egészségügyi hozzájárulás  %-os önk.képviselőknek</t>
  </si>
  <si>
    <t>Könyv beszerzése</t>
  </si>
  <si>
    <t>TB. járulék (27%)</t>
  </si>
  <si>
    <t>Étkezési utalványok adó</t>
  </si>
  <si>
    <t>Alapilletmények (P.L.)</t>
  </si>
  <si>
    <t xml:space="preserve">Egyéb üzemeltetési, fenntartási szolgáltatások </t>
  </si>
  <si>
    <t>Egyéb munkavégzéshez kapcsolódó juttatás (kjt2%)</t>
  </si>
  <si>
    <t>Készenléti, ügyeleti, helyettesítési díj</t>
  </si>
  <si>
    <t>TB. Járulék (27%)</t>
  </si>
  <si>
    <t>Munkaruha</t>
  </si>
  <si>
    <t>Vásárolt termék és szolgáltatás áfa</t>
  </si>
  <si>
    <t>Belföldi kiküldetés (busz, )</t>
  </si>
  <si>
    <t>Étkezési utalvány adó</t>
  </si>
  <si>
    <t>Védőnői feladatok közös finansz. összesen:</t>
  </si>
  <si>
    <t>Önkormányzat dologi kiadásai összesen:</t>
  </si>
  <si>
    <t>Beiskolázási támogatás</t>
  </si>
  <si>
    <t>Csecsemőtámogatás</t>
  </si>
  <si>
    <t>Szociálisan rászorult személyek támogatása 2 fő</t>
  </si>
  <si>
    <t>TB. járulék ( 27%)</t>
  </si>
  <si>
    <t>Étkezési utalvány adója</t>
  </si>
  <si>
    <t>TB. Járulék 27 %</t>
  </si>
  <si>
    <t>Világítótestek bérleti díja</t>
  </si>
  <si>
    <t>Világítótestek bérleti díja ÁFA</t>
  </si>
  <si>
    <t>Március 15-e</t>
  </si>
  <si>
    <t>Augusztus 20-a</t>
  </si>
  <si>
    <t>Október 23-a</t>
  </si>
  <si>
    <t>Nemzetközi nőnap</t>
  </si>
  <si>
    <t>Pedagógusnap</t>
  </si>
  <si>
    <t>Borbála-napi gyertyagyújtás</t>
  </si>
  <si>
    <t>Idősek napi rendezvény</t>
  </si>
  <si>
    <t>Művelődési Ház</t>
  </si>
  <si>
    <t>Közterület foglalás</t>
  </si>
  <si>
    <t xml:space="preserve">Szakfeladaton bevételek összesen: </t>
  </si>
  <si>
    <t>Kiszámlázott termékek, szolgáltatások ÁFA</t>
  </si>
  <si>
    <t>ÁHT-n kívül tovább számlázott szolgáltatások</t>
  </si>
  <si>
    <t>ÁHt-n kívül tovább számlázott szolgáltatások ÁFA</t>
  </si>
  <si>
    <t>Fejlesztési hitel felvétele:</t>
  </si>
  <si>
    <t>Fejlesztési hitelfelvétel</t>
  </si>
  <si>
    <r>
      <t>T</t>
    </r>
    <r>
      <rPr>
        <b/>
        <i/>
        <sz val="11"/>
        <rFont val="Cambria"/>
        <family val="1"/>
        <charset val="238"/>
      </rPr>
      <t>ámogatás összesen:</t>
    </r>
  </si>
  <si>
    <t>BEVÉTELEK</t>
  </si>
  <si>
    <t>KIADÁSOK</t>
  </si>
  <si>
    <t>Táppénz hozzájárulás</t>
  </si>
  <si>
    <t>Adók, díjak (felelősség biztosítás)</t>
  </si>
  <si>
    <t>Egyéb üzemeltetési, fenntartási költség (üzemorvos)</t>
  </si>
  <si>
    <t xml:space="preserve">Egyéb üzemeltetési kiadások </t>
  </si>
  <si>
    <t>Bányásznapi rendezvények</t>
  </si>
  <si>
    <t xml:space="preserve">Normatív lakásfenntartási támogatás </t>
  </si>
  <si>
    <t>Finanszírozási kiadások összesen:</t>
  </si>
  <si>
    <t>Képviselői tiszteletdíjak(Szatzker Csaba nélkül)</t>
  </si>
  <si>
    <t>Nem adatátviteli távközlési díj</t>
  </si>
  <si>
    <t xml:space="preserve">Pénzügyi szolgáltatás </t>
  </si>
  <si>
    <t>Köztisztviselők egyéb költségtérítés és hozzájárulás +60</t>
  </si>
  <si>
    <t>Egészségügyi hozzájárulás</t>
  </si>
  <si>
    <t>ÁHT-n kívül tovább számlázott szolgáltatások bevétele</t>
  </si>
  <si>
    <t>Önkormányzati lakások értékesítése</t>
  </si>
  <si>
    <t>Önkormányzati lakások lakbérbevétele</t>
  </si>
  <si>
    <t>Önkormányzati egyéb helyiség bérbeadása</t>
  </si>
  <si>
    <t xml:space="preserve">Gyógyszer,  </t>
  </si>
  <si>
    <t>Kincs, Kultúra, Sport Egy támogatása (Szatzker Cs képviselői tdíj)</t>
  </si>
  <si>
    <t xml:space="preserve">Támogatások összesen: </t>
  </si>
  <si>
    <t>Folyóirat beszerzés</t>
  </si>
  <si>
    <t>Működési célú pénzeszközátvétel elkülönített állami pénzalapoktól</t>
  </si>
  <si>
    <t xml:space="preserve">Átvett pénzeszközök összesen: </t>
  </si>
  <si>
    <t>Közfoglalkoztatottak munkabére</t>
  </si>
  <si>
    <t>TB járulék (13,5 %)</t>
  </si>
  <si>
    <t>Működési kiadások összesen:</t>
  </si>
  <si>
    <t>Egyéb munkavégzéshez kapcsolódó juttatás:</t>
  </si>
  <si>
    <t>TB járulék:</t>
  </si>
  <si>
    <t>Táppénz hozzájárulás:</t>
  </si>
  <si>
    <t>Eü. Hozzájárulás:</t>
  </si>
  <si>
    <t>Munkaruha:</t>
  </si>
  <si>
    <t>Egyéb készletbeszerzés:</t>
  </si>
  <si>
    <t>Gázenergia:</t>
  </si>
  <si>
    <t>Villamos energia:</t>
  </si>
  <si>
    <t>Víz és csatorna díj:</t>
  </si>
  <si>
    <t>Egyéb üzemeltetési, fenntartási szolgáltatás:</t>
  </si>
  <si>
    <t>Európai Vidékfejlesztési Alapból nyújtott támogatás:</t>
  </si>
  <si>
    <t>Céltartalék:</t>
  </si>
  <si>
    <t>Céltartalék összesen:</t>
  </si>
  <si>
    <t>Céltartalék</t>
  </si>
  <si>
    <t>Kis értékű tárgyi eszköz beszerzése</t>
  </si>
  <si>
    <t>Villamos energia</t>
  </si>
  <si>
    <t>Magánszemélyek kommunális adója</t>
  </si>
  <si>
    <t>Működési célú pénzeszközátadás összesen:</t>
  </si>
  <si>
    <t>Működési célú pénzeszköz átvétel ÁHT belül összesen:</t>
  </si>
  <si>
    <t>Kisérték- szakmai tárgyak beszerzése</t>
  </si>
  <si>
    <t>Előző évek tapasztalatai alapján</t>
  </si>
  <si>
    <t>Rendkívüli gyermekvédelmi támogatás</t>
  </si>
  <si>
    <t>Kis értékű tárgyi eszközbeszerzés</t>
  </si>
  <si>
    <t>Nem adatátvitel célú kommunikációs szolgáltatás</t>
  </si>
  <si>
    <t>Egyéb készletbeszerzés (virágpalánták stb)</t>
  </si>
  <si>
    <t>Működési kamatbevétel</t>
  </si>
  <si>
    <t>Kis értékű tárgyi eszköz, szellemi termék beszerzése</t>
  </si>
  <si>
    <t xml:space="preserve">Villamos energia </t>
  </si>
  <si>
    <t xml:space="preserve">Kamatkiadás Áht-n kívülre </t>
  </si>
  <si>
    <t>Kis értékű tárgyi eszköz beszerzés</t>
  </si>
  <si>
    <t>MABOSZ tagdíj</t>
  </si>
  <si>
    <t>TÖOSZ tagdíj</t>
  </si>
  <si>
    <t>A BAKONYÉRT V. A. Egyesület tagdíj</t>
  </si>
  <si>
    <t>Távhőszolgáltatás díja</t>
  </si>
  <si>
    <t>Víz és csatorna díj</t>
  </si>
  <si>
    <t>Karbantartás kisjavítás</t>
  </si>
  <si>
    <t>Egyéb üzemeltetési fenntartási szolgáltatás</t>
  </si>
  <si>
    <t>Étkezési hozzájárulás + egészségpénztári juttatás</t>
  </si>
  <si>
    <t>Étkezési hozzájárulás +egészségbiztosítási ell.</t>
  </si>
  <si>
    <t xml:space="preserve">Étkezési hozzájárulás + egészségpénztári ell. </t>
  </si>
  <si>
    <t xml:space="preserve">Étkezési hozzájárulás + egészségbiztosítási pénzt. jutt </t>
  </si>
  <si>
    <t>Étkezési hozzájárulás + egészgégbiztosítási pénztár</t>
  </si>
  <si>
    <t>Étkezési hozzájárulás + egészségpénztár</t>
  </si>
  <si>
    <t>Munkáltatót terhelő SZJA (telefon,cafateria)</t>
  </si>
  <si>
    <t xml:space="preserve">Karbantartás, kisjavítás </t>
  </si>
  <si>
    <t>Adók, díjak (biztosítás, forgalmi jutalék, kifizetett adó,)</t>
  </si>
  <si>
    <t>Egyéb készletbeszerzés szerszámok,</t>
  </si>
  <si>
    <t>Hóeltakarítás</t>
  </si>
  <si>
    <t>szállítási szolgáltatás</t>
  </si>
  <si>
    <t>Kiszámlázott termékek, szolgáltatások ÁFA-ja</t>
  </si>
  <si>
    <t>Rendszeres szociális segély   10%</t>
  </si>
  <si>
    <t>Foglalkoztatást hely tám    20%</t>
  </si>
  <si>
    <t>Egyéb üzemeltetési, fenntartási kiadásokRágcsálóirt,tüdőszűrő, kéményfelülvizsg.</t>
  </si>
  <si>
    <t xml:space="preserve">Kis értékű tárgyi eszköz </t>
  </si>
  <si>
    <t>Temetési segély (5fő*15e)</t>
  </si>
  <si>
    <t>Köztemetés 1 alkalom</t>
  </si>
  <si>
    <t>Munkáltatót terhelő SZJA</t>
  </si>
  <si>
    <t>Egyéb önkormányzati rendezvények (Kazinczy nap, Karácsony stb)</t>
  </si>
  <si>
    <t>Állományba nem tartozók tiszteletdíja+aktő 10 alkalom</t>
  </si>
  <si>
    <t>Önkormányzati Hivatal működési kiadásai</t>
  </si>
  <si>
    <t>Zöldterület gazdálkodással kapcsolatos feladatok</t>
  </si>
  <si>
    <t>Közvilágítás fenntartásának támogatáa</t>
  </si>
  <si>
    <t>Közutak fenntartásának támogatása</t>
  </si>
  <si>
    <t>Iskolai étkezés támogatása</t>
  </si>
  <si>
    <t>Egyes szociális és gíermekjóléti feladatok támogatása</t>
  </si>
  <si>
    <t>Egyéb üzemeltetési, fenntartási szolgáltatások (fűnyírás, szemétszállítás, gyepmesteri tevékenység, veszélyes fák kivágása)</t>
  </si>
  <si>
    <t>Hosszú lejáratú kölcsön törlesztése</t>
  </si>
  <si>
    <t>Kőzuzalék, egyéb kátyúzó anyag vásárlása</t>
  </si>
  <si>
    <t>Egyéb kötelező Önkormánzyati feladatok</t>
  </si>
  <si>
    <t>Működési célú bevételek összesen:</t>
  </si>
  <si>
    <t>Alapilletmények (B.J.,S.Iné)(Takarító)</t>
  </si>
  <si>
    <t>Egyéb munkavégzéshez kapcsolódó juttatás (2%)</t>
  </si>
  <si>
    <t>Közalk egyéb költségtérítés (felt.pótlék)</t>
  </si>
  <si>
    <t>Étkezési utalványok adó (23+19)</t>
  </si>
  <si>
    <t>Részm.  Alapilletménye</t>
  </si>
  <si>
    <t>Étkezési hozzájárulás+ eü. Pénzt tám.</t>
  </si>
  <si>
    <t>Épületek felújítása</t>
  </si>
  <si>
    <t>Felújítás Áfa</t>
  </si>
  <si>
    <t xml:space="preserve">Felújítási kiadások összesen: </t>
  </si>
  <si>
    <t xml:space="preserve">Felhalmozás élú támogatás összesen: </t>
  </si>
  <si>
    <t>Telefon</t>
  </si>
  <si>
    <t>Egyéb üzemeltetési , fenntartási szolgáltatás</t>
  </si>
  <si>
    <t>Karbantartás, kisjavítás(felülvizsgálat)</t>
  </si>
  <si>
    <t>BURSA HUNGARICA ösztöndíj(5+3)</t>
  </si>
  <si>
    <t>Villamos energia szolgáltatás(rh:1100, áram 1200)</t>
  </si>
  <si>
    <t>Pénzeszköz átvétel TB-től (10.3*12)</t>
  </si>
  <si>
    <t>Távhő szolgáltatás(130+72+30)</t>
  </si>
  <si>
    <t>Ápolási díj 1,5 főre tervezve 29.500,-</t>
  </si>
  <si>
    <t xml:space="preserve">nem közművel összegyűjtött szennyvízártalmatl. </t>
  </si>
  <si>
    <t>HPV védőoltás 8 fő</t>
  </si>
  <si>
    <t>Közös hivatal működési kiadásainak támogatása</t>
  </si>
  <si>
    <t>Végkielégítés(3hó)</t>
  </si>
  <si>
    <t>OEP finanszírozási többlet (Isztimér mük kiad. Hozzájárulás  71  fő)</t>
  </si>
  <si>
    <t xml:space="preserve">OEP finanszírozási többlet (Kincsesbánya műk kiad.  90 fő hozzájárulás </t>
  </si>
  <si>
    <t>Jubileumi jutalom 2hó</t>
  </si>
  <si>
    <t>Gázenergia-szolgáltatás díja (6*12000)</t>
  </si>
  <si>
    <t>Villamosenergia-szolgáltatás díja (12*2000)</t>
  </si>
  <si>
    <t>Víz- és csatornadíj (12*1500)</t>
  </si>
  <si>
    <t>Közalk. Egyéb bér(változó)</t>
  </si>
  <si>
    <t>Illetménypótlék (TV 15750 számolva)</t>
  </si>
  <si>
    <t>Kincsesbánya Önkormányzat 2014. évi bevételei</t>
  </si>
  <si>
    <t>Kincsesbánya Önkormányzat 2014. évi kiadásai</t>
  </si>
  <si>
    <t>Alcoa Önkéntes munka</t>
  </si>
  <si>
    <t>Szabadságmegváltás(4hó)</t>
  </si>
  <si>
    <t>Móri TKT orvosi ügyelet támogatása(1565)</t>
  </si>
  <si>
    <t>TÁMOP-6.1.2-11/1-2012-0970</t>
  </si>
  <si>
    <t>Támogatások összesen</t>
  </si>
  <si>
    <t>Megbízási díjak</t>
  </si>
  <si>
    <t>Fejlesztési kölcsön törlesztése</t>
  </si>
  <si>
    <t>Önkormányzati támogatás helyi civil szervezeteknek</t>
  </si>
  <si>
    <t>EZER-JÓ Vidékfejlesztési Egyesület</t>
  </si>
  <si>
    <t>Szociális Alapszolgáltató Központ (Mór Város)</t>
  </si>
  <si>
    <t xml:space="preserve">Móri TKT </t>
  </si>
  <si>
    <t>Pályázati támogatás KEOP</t>
  </si>
  <si>
    <t>Gyermekétkeztetés üzemeltetési támogatássa</t>
  </si>
  <si>
    <t xml:space="preserve">Intézményi működési bevételek összesen: </t>
  </si>
  <si>
    <t>Helyi adók összesen</t>
  </si>
  <si>
    <t>Önkormányzat felhalmozási bevételei</t>
  </si>
  <si>
    <t xml:space="preserve">Működési célú átvett pénzeszközök összesen: </t>
  </si>
  <si>
    <t>Felhalmozás célú támogatás értékű bevétel összesen:</t>
  </si>
  <si>
    <t>Önkormányzat működési célú költségvetési tám. Össz.</t>
  </si>
  <si>
    <t>Támogatás értékű működési pénzeszköz átvétel össz.:</t>
  </si>
  <si>
    <t xml:space="preserve">Települési önkormányzatok könyvtári, közművelődési feladatok támogatása </t>
  </si>
  <si>
    <t>Lakott külterülettel kapcsolatos feladatok támogatása</t>
  </si>
  <si>
    <t>Módosított előirányzat</t>
  </si>
  <si>
    <t>Rovat kódok</t>
  </si>
  <si>
    <t>K1101</t>
  </si>
  <si>
    <t xml:space="preserve"> -</t>
  </si>
  <si>
    <t>K1107</t>
  </si>
  <si>
    <t>K121</t>
  </si>
  <si>
    <t>K2</t>
  </si>
  <si>
    <t>K312</t>
  </si>
  <si>
    <t>K311</t>
  </si>
  <si>
    <t>K322</t>
  </si>
  <si>
    <t>K321</t>
  </si>
  <si>
    <t>K333</t>
  </si>
  <si>
    <t>K331</t>
  </si>
  <si>
    <t>K336</t>
  </si>
  <si>
    <t>K337</t>
  </si>
  <si>
    <t>K351</t>
  </si>
  <si>
    <t>K341</t>
  </si>
  <si>
    <t>B408</t>
  </si>
  <si>
    <t>Kamatbevételk</t>
  </si>
  <si>
    <t>Rovatkód elnevezése</t>
  </si>
  <si>
    <t>Választott tisztségviselők juttatásai</t>
  </si>
  <si>
    <t>Béren kivüli juttatások</t>
  </si>
  <si>
    <t>Üzemeltetési anyagok beszerzése</t>
  </si>
  <si>
    <t>Szakmai anyagok beszerzése</t>
  </si>
  <si>
    <t>Egyéb komunikációs szolgáltatások</t>
  </si>
  <si>
    <t>Informatikai szolgáltatások</t>
  </si>
  <si>
    <t>Bérleti és lízingdíjak</t>
  </si>
  <si>
    <t>Közüzemi díjak</t>
  </si>
  <si>
    <t>Szakmai tevevékenységet segítő szolg.</t>
  </si>
  <si>
    <t>Egyéb szolgáltatások</t>
  </si>
  <si>
    <t>Müködési célú előzetesen felsz. Áfa</t>
  </si>
  <si>
    <t>Kiküldetések kiadásai</t>
  </si>
  <si>
    <t>K355</t>
  </si>
  <si>
    <t>Egyéb dologi kiadások</t>
  </si>
  <si>
    <t>K506</t>
  </si>
  <si>
    <t>Egyéb m.c.támogatás ÁHT-n belülre</t>
  </si>
  <si>
    <t>K512</t>
  </si>
  <si>
    <t>Tartalékok</t>
  </si>
  <si>
    <t>Törvény szerinti illetmények</t>
  </si>
  <si>
    <t>K334</t>
  </si>
  <si>
    <t>Bérleti és lizingdíjak</t>
  </si>
  <si>
    <t>Karbantartási  kisjavitási szolgáltatások</t>
  </si>
  <si>
    <t>M.c. előzetesen felszámított ÁFA</t>
  </si>
  <si>
    <t>K45</t>
  </si>
  <si>
    <t>Foglalk.munkanélk kapcs. Ellátások</t>
  </si>
  <si>
    <t>K48</t>
  </si>
  <si>
    <t>B406</t>
  </si>
  <si>
    <t>B403</t>
  </si>
  <si>
    <t>B402</t>
  </si>
  <si>
    <t>Kiszámlázott ÁFA</t>
  </si>
  <si>
    <t>Közvetített szolgálatatások ellenértéke</t>
  </si>
  <si>
    <t>Szolgáltatások ellenértéke</t>
  </si>
  <si>
    <t>K335</t>
  </si>
  <si>
    <t xml:space="preserve">Közvetített szolgálatatások </t>
  </si>
  <si>
    <t>Karbantartási, kisjavítási szolgáltatások</t>
  </si>
  <si>
    <t>B8131</t>
  </si>
  <si>
    <t>Előző évi kvt. maradvány igénybevét</t>
  </si>
  <si>
    <t>B63</t>
  </si>
  <si>
    <t>Egyéb működési célra átvett pénzeszk.</t>
  </si>
  <si>
    <t>K1104</t>
  </si>
  <si>
    <t>Személyi juttatások összesen</t>
  </si>
  <si>
    <t>Munkaadókat terhelő jár. és SZOCHO</t>
  </si>
  <si>
    <t>k331</t>
  </si>
  <si>
    <t>K352</t>
  </si>
  <si>
    <t>Informatikai szolgáltatások ig.vét</t>
  </si>
  <si>
    <t>M.c. előzetesen felszámított Áfa</t>
  </si>
  <si>
    <t>Fizetendő Áfa</t>
  </si>
  <si>
    <t>K3</t>
  </si>
  <si>
    <t>Dologi kiadások</t>
  </si>
  <si>
    <t>B405</t>
  </si>
  <si>
    <t>Ellátási díjak</t>
  </si>
  <si>
    <t>Kiszámlázott Áfa</t>
  </si>
  <si>
    <t>B4</t>
  </si>
  <si>
    <t>B52</t>
  </si>
  <si>
    <t>B404</t>
  </si>
  <si>
    <t>B115</t>
  </si>
  <si>
    <t>B114</t>
  </si>
  <si>
    <t>B8111</t>
  </si>
  <si>
    <t>K83</t>
  </si>
  <si>
    <t>K4817</t>
  </si>
  <si>
    <t>K4818</t>
  </si>
  <si>
    <t>Egyéb önkormányzati rendeletben meg</t>
  </si>
  <si>
    <t>természetben nyújtot</t>
  </si>
  <si>
    <t>B111</t>
  </si>
  <si>
    <t>B113</t>
  </si>
  <si>
    <t>Helyi önkorm. működésének ált tám.</t>
  </si>
  <si>
    <t>szoc. gyermekjóléti, étk feladat tám</t>
  </si>
  <si>
    <t>Tel. önkorm. kult. feladat tám.</t>
  </si>
  <si>
    <t xml:space="preserve">Mük. Célú központosított ei. </t>
  </si>
  <si>
    <t>B343</t>
  </si>
  <si>
    <t>B3517</t>
  </si>
  <si>
    <t>helyi iparűzési adó</t>
  </si>
  <si>
    <t>B3559</t>
  </si>
  <si>
    <t>Telejterhelési díj</t>
  </si>
  <si>
    <t>B3542</t>
  </si>
  <si>
    <t>Helyi önk. Megill gépjárműadó</t>
  </si>
  <si>
    <t>B3</t>
  </si>
  <si>
    <t>Közhatalmi bevételek összesen</t>
  </si>
  <si>
    <t>Ingatlanok értékesítése</t>
  </si>
  <si>
    <t>B5</t>
  </si>
  <si>
    <t>Felhalmozási bevételek összesen</t>
  </si>
  <si>
    <t>Hosszú lejáratú hitel felvétel</t>
  </si>
  <si>
    <t>B8</t>
  </si>
  <si>
    <t>Finanszírozási bevételek</t>
  </si>
  <si>
    <t>K8</t>
  </si>
  <si>
    <t>Egyéb felhalm. célú kiadások</t>
  </si>
  <si>
    <t>B16</t>
  </si>
  <si>
    <t>B1</t>
  </si>
  <si>
    <t>Működési tám.ÁHT-n belülről</t>
  </si>
  <si>
    <t>K1106</t>
  </si>
  <si>
    <t>Jubileumi jutalom</t>
  </si>
  <si>
    <t>Tulajdonosi bevételek</t>
  </si>
  <si>
    <t>Müködési bevételek</t>
  </si>
  <si>
    <t>B11</t>
  </si>
  <si>
    <t>Személyi juttatások</t>
  </si>
  <si>
    <t>K21</t>
  </si>
  <si>
    <t>K24</t>
  </si>
  <si>
    <t>K25</t>
  </si>
  <si>
    <t>Munkáltatót terhelő szja</t>
  </si>
  <si>
    <t>K27</t>
  </si>
  <si>
    <t>Munkadókat terh.jár és SZOCHO</t>
  </si>
  <si>
    <t>Üzemeltetési anyagok</t>
  </si>
  <si>
    <t>lőzetesen felszámított ÁFA</t>
  </si>
  <si>
    <t>Kiküldetés kiadásai</t>
  </si>
  <si>
    <t>K5067</t>
  </si>
  <si>
    <t>M.c.pénzeszk.átadás önkorm-nak</t>
  </si>
  <si>
    <t>K5</t>
  </si>
  <si>
    <t>Egyéb működési célú kiadások</t>
  </si>
  <si>
    <t>Szakmai tev. segítő szolgáltatások</t>
  </si>
  <si>
    <t xml:space="preserve">Dologi kiadások </t>
  </si>
  <si>
    <t>K915</t>
  </si>
  <si>
    <t>Közp. Irányitószervi támágatások foly.</t>
  </si>
  <si>
    <t>K9</t>
  </si>
  <si>
    <t>Finanszírozási kiadások</t>
  </si>
  <si>
    <t>K4</t>
  </si>
  <si>
    <t>Ellátottak pénzbeli juttatásai</t>
  </si>
  <si>
    <t>Önkorm. rendeletében megáll. ellátás</t>
  </si>
  <si>
    <t>Átmeneti segély</t>
  </si>
  <si>
    <t>K46</t>
  </si>
  <si>
    <t>Lakásfenntartási támogatás</t>
  </si>
  <si>
    <t>K44</t>
  </si>
  <si>
    <t>Közgyógyellátás</t>
  </si>
  <si>
    <t>Köztemetés</t>
  </si>
  <si>
    <t>Törvény szerinti illetmény</t>
  </si>
  <si>
    <t>szociális hozzájárulási adó</t>
  </si>
  <si>
    <t>K511</t>
  </si>
  <si>
    <t>Egyéb m. c. támogatások ÁHT-n kivülre</t>
  </si>
  <si>
    <t>Egyéb műk. célú támogatások</t>
  </si>
  <si>
    <t>Műk.c. támogatások ÁHT-n belülről</t>
  </si>
  <si>
    <t>Működési célú támogatások</t>
  </si>
  <si>
    <t>K1103</t>
  </si>
  <si>
    <t>K122</t>
  </si>
  <si>
    <t>Törvényszerinti illtmények</t>
  </si>
  <si>
    <t>Bérenkivűli juttatások</t>
  </si>
  <si>
    <t>Céljuttatás, projektprémium</t>
  </si>
  <si>
    <t>Munkaadókat terhelő SZJA</t>
  </si>
  <si>
    <t>Egyéb kommunikációs szolgáltatások</t>
  </si>
  <si>
    <t>Szociális hozzájárulási adó</t>
  </si>
  <si>
    <t>Nem saját fogl. Fizetett juttatások</t>
  </si>
  <si>
    <t>Karbantartás, kisjavítási szolgáltatás</t>
  </si>
  <si>
    <t>B25</t>
  </si>
  <si>
    <t>Felhalm.c. tám. ÁHT-n belülről</t>
  </si>
  <si>
    <t>B2</t>
  </si>
  <si>
    <t>K71</t>
  </si>
  <si>
    <t>K74</t>
  </si>
  <si>
    <t>Ingatlanok felújítása</t>
  </si>
  <si>
    <t>Felújítás célú előz. Felszámított ÁFA</t>
  </si>
  <si>
    <t>K7</t>
  </si>
  <si>
    <t>Felújítások</t>
  </si>
  <si>
    <t>Egyéb m.c. támogatás ÁHT-n belülre</t>
  </si>
  <si>
    <t>Egyéb m. célú támogatások</t>
  </si>
  <si>
    <t xml:space="preserve">Üzemeltetési anyagok beszerzése </t>
  </si>
  <si>
    <t>Üzemeltetési anyagok bezserzése</t>
  </si>
  <si>
    <t>Munkaadót terhelő SZJA</t>
  </si>
  <si>
    <t>Karbantartás. Kisjavítási szolgáltatások</t>
  </si>
  <si>
    <t>M. c. előzetesen felszámított ÁFA</t>
  </si>
  <si>
    <t>Önkorm. műkődési támogatásai</t>
  </si>
  <si>
    <t>Műk.támogatás ÁHT-n belülről</t>
  </si>
  <si>
    <t>Felhalm. C. tám. ÁHT_n belülről</t>
  </si>
  <si>
    <t>Közhatalmi bevételek</t>
  </si>
  <si>
    <t>Működési bevételek</t>
  </si>
  <si>
    <t>Felhalmozási bevételek</t>
  </si>
  <si>
    <t>B6</t>
  </si>
  <si>
    <t>B813</t>
  </si>
  <si>
    <t>Maradvány igénybevétele</t>
  </si>
  <si>
    <t>B811</t>
  </si>
  <si>
    <t>Hitel-kölcsön ÁHT-nkivülről</t>
  </si>
  <si>
    <t>K11</t>
  </si>
  <si>
    <t>Foglalkoztatottak szeméyli jutt.</t>
  </si>
  <si>
    <t>K12</t>
  </si>
  <si>
    <t>Külső személyi juttatások</t>
  </si>
  <si>
    <t>Munkaadókat terh.jár és SZOCHO</t>
  </si>
  <si>
    <t>Egyéb felhalmozás célú kiadáok</t>
  </si>
  <si>
    <t>Finanszirozási kiadások</t>
  </si>
  <si>
    <t>Munkáltatót terhelő Szja</t>
  </si>
  <si>
    <t>Munkaadót terhelő szja</t>
  </si>
  <si>
    <t>Működési célú átvett péneszk.</t>
  </si>
  <si>
    <t>K1105</t>
  </si>
  <si>
    <t>Végkielégítés</t>
  </si>
  <si>
    <t>K1113</t>
  </si>
  <si>
    <t>Foglalkoztatottak egyéb személyi jutttatása</t>
  </si>
  <si>
    <t>Egyéb működési célú tám. ÁHT-n belülről</t>
  </si>
  <si>
    <t>Üzemeltetési anygok beszerzése</t>
  </si>
  <si>
    <t>Önkormányzatok működési tám-</t>
  </si>
  <si>
    <t>B12</t>
  </si>
  <si>
    <t>Elvonások é s befizetések</t>
  </si>
  <si>
    <t>B36</t>
  </si>
  <si>
    <t>Egyéb közhatalmi bevételek</t>
  </si>
  <si>
    <t>B2508</t>
  </si>
  <si>
    <t>Egyéb felhalm bevétel ÁHT. belülről</t>
  </si>
  <si>
    <t>Felhalm bevételek ÁHT- belülről</t>
  </si>
  <si>
    <t>Egyéb m.célú tám. ÁHT-n belülről</t>
  </si>
  <si>
    <t>Működési célra átvett társulástól</t>
  </si>
  <si>
    <t>52020 kormányzati funkció</t>
  </si>
  <si>
    <t>Tárgyi eszközök bérbeadásából szárm bev.</t>
  </si>
  <si>
    <t xml:space="preserve">Kiszámlázott Áfa </t>
  </si>
  <si>
    <t>Müködési célú támogatások ÁHT.n kivülre</t>
  </si>
  <si>
    <t>Fizetendő általáson forgalmi adó</t>
  </si>
  <si>
    <t>dologi kiadások</t>
  </si>
  <si>
    <t>K64</t>
  </si>
  <si>
    <t>Egyéb tárgyi eszköz beszerzés</t>
  </si>
  <si>
    <t>K67</t>
  </si>
  <si>
    <t>K6</t>
  </si>
  <si>
    <t>Beruházások</t>
  </si>
  <si>
    <t>K63</t>
  </si>
  <si>
    <t>Informatikai eszközök beszerzése</t>
  </si>
  <si>
    <t>Egyéb tárgyi eszköz beszerzése</t>
  </si>
  <si>
    <t>Beruházás célú felsz. Áfa</t>
  </si>
  <si>
    <t>Egyéb tárgyi eszközök beszerzése</t>
  </si>
  <si>
    <t>Szakmai tevékenységet segítő szolgáltatás</t>
  </si>
  <si>
    <t>K342</t>
  </si>
  <si>
    <t>Reklám és propaganda kiadások</t>
  </si>
  <si>
    <t>K321/334</t>
  </si>
  <si>
    <t>Nem saját fogl. Fiz. Juttatások</t>
  </si>
  <si>
    <t>K1109</t>
  </si>
  <si>
    <t>Közlekedési költségtérítés</t>
  </si>
  <si>
    <t>Beruházások előzetesen felszámított áfa</t>
  </si>
  <si>
    <t>Beruházások ekőzetesen felszámított Áfa</t>
  </si>
  <si>
    <t>Törvényszerinti illetmények</t>
  </si>
  <si>
    <t>Változás</t>
  </si>
  <si>
    <t>Kincsesbánya Község Önkormányzata 2014. évi költségvetése</t>
  </si>
  <si>
    <t>változás</t>
  </si>
  <si>
    <t xml:space="preserve">Módosított ei. </t>
  </si>
  <si>
    <t>K62</t>
  </si>
  <si>
    <t>Egyéb ingatlan beszerzése</t>
  </si>
  <si>
    <t>kátyúzás</t>
  </si>
  <si>
    <t>Rendszeres szoc segély</t>
  </si>
  <si>
    <t>Egyéb ingatlan értékesítése</t>
  </si>
  <si>
    <t>K1139</t>
  </si>
  <si>
    <t>Egyéb személyi juttatások</t>
  </si>
  <si>
    <t>Karbanratás kisjavítás</t>
  </si>
  <si>
    <t>Szakmai szolgáltatások</t>
  </si>
  <si>
    <t>K11139</t>
  </si>
  <si>
    <t>Egyéb személyi juttatás</t>
  </si>
  <si>
    <t>Béren kivüli juttatások teljesítés</t>
  </si>
  <si>
    <t>K111139</t>
  </si>
  <si>
    <t>Szakmai szolgáltatások teljesítése</t>
  </si>
  <si>
    <t>Lakásfenntartási támogatás természetben</t>
  </si>
  <si>
    <t>K629</t>
  </si>
  <si>
    <t xml:space="preserve">Kemence tető </t>
  </si>
  <si>
    <t>karbantartás kisjavítás</t>
  </si>
  <si>
    <t>Módosított ei</t>
  </si>
  <si>
    <t xml:space="preserve">K311 </t>
  </si>
  <si>
    <t>Szakmai anyagbeszerzés</t>
  </si>
  <si>
    <t>Egyéb szolgáltatások teljesítése</t>
  </si>
  <si>
    <t>Áfa kiadások</t>
  </si>
  <si>
    <t>B</t>
  </si>
  <si>
    <t>Felújítási kiadások(villany.felülv.)</t>
  </si>
  <si>
    <t>Felújítási kiadások</t>
  </si>
  <si>
    <t>B7205</t>
  </si>
  <si>
    <t xml:space="preserve">visszatérítendő kölcsön felv. </t>
  </si>
  <si>
    <t>Peugeot értékesítése</t>
  </si>
  <si>
    <t>B53</t>
  </si>
  <si>
    <t xml:space="preserve">Felhalmozási kölcsön felv. </t>
  </si>
  <si>
    <t>Falubusz</t>
  </si>
  <si>
    <t>Falubusz Áfa</t>
  </si>
  <si>
    <t>Gépjármű vásárlás</t>
  </si>
  <si>
    <t>Szociális kölcsön nyújtása</t>
  </si>
  <si>
    <t>K4210</t>
  </si>
  <si>
    <t>Óvodáztatási támogatás</t>
  </si>
  <si>
    <t>Egyéb béren kivüli juttatás</t>
  </si>
  <si>
    <t>Peugeot ért. Áfa</t>
  </si>
  <si>
    <t>B62</t>
  </si>
  <si>
    <t>Kölcsönök visszatérülése</t>
  </si>
  <si>
    <t>Gárdonyi Géza Ált isk</t>
  </si>
  <si>
    <t>841112 = 011130 kományzati funkció                                                                                                    Önkormányzati jogalkotás</t>
  </si>
  <si>
    <t xml:space="preserve"> 841403 = 062020 kormányzati funkció                                                                                                 Város- és községgazdálkodás m. n. s. szolgáltatások</t>
  </si>
  <si>
    <t>522110 = 045160 kormányzati funkció                                                                                                       Közutak, hidak, alagutak üzemeltetése, fenntartása</t>
  </si>
  <si>
    <t>882111 = 105010 kormányzati funkció                                                                                               Aktív korúak ellátása</t>
  </si>
  <si>
    <t>882129 = 107060 kormányzati funkció                                                                                              Egyéb önkormányzati eseti pénzbeli ellátás</t>
  </si>
  <si>
    <t>680002 = 13350 kormányzati funkció                                                                                               Nem lakóingatlan bérbeadása, üzemeltetése</t>
  </si>
  <si>
    <t>841402 = 064010 kormányzati funkció                                                                                                  Közvilágítás</t>
  </si>
  <si>
    <t>841908  = 900070 kormányzati funkció                                                                                                      Fejez. általános tartalék elszámolása</t>
  </si>
  <si>
    <t>561000 = 013390 kormányzati funkció                                                                                                           Egyéb étkeztetés</t>
  </si>
  <si>
    <t>561912 = 096010 kormányzati funkció                                                                                                  Óvodai étkeztetés</t>
  </si>
  <si>
    <t>561913 = 096020 kormányzati funkció                                                                                                 Iskolai étkeztetés</t>
  </si>
  <si>
    <t>841901 = 018010 Kormányzati funkció                                                                                                            Önkormányzatok, TKT elszámolásai</t>
  </si>
  <si>
    <t xml:space="preserve">841906 = 900020 kormányzat funkció                                                                                                          Finanszírozási műveletek </t>
  </si>
  <si>
    <t>869041 = 074031 kormányzati funkció                                                                                                                                    Család- és nővédelem, egészségügyi gondozás</t>
  </si>
  <si>
    <t>869042 = 074032 Kormányzati funkció                                                                                                Ifjúság - egészségügyi gondozás</t>
  </si>
  <si>
    <t>841913  = 011130 kormányzati funkció                                                                                                       Támogatás célú finanszírozási műveletek</t>
  </si>
  <si>
    <t>882116                                                                                                                   Ápolási díj méltányossági jogon</t>
  </si>
  <si>
    <r>
      <rPr>
        <b/>
        <sz val="14"/>
        <rFont val="Cambria"/>
        <family val="1"/>
        <charset val="238"/>
      </rPr>
      <t>882123                                                                                                                                             Temetési segély</t>
    </r>
  </si>
  <si>
    <t>882122  = 107060 kormányzati funkció                                                                                                                          Átmeneti segély</t>
  </si>
  <si>
    <t>882113 = 106020 kormányzati funkció                                                                                                                                Lakásfenntartási támogatás normatív alapon</t>
  </si>
  <si>
    <t>882124                                                                                                                                                     Rendkívüli gyermekvédelmi támogatás</t>
  </si>
  <si>
    <t>882202 = 101150 kormányzati funkció                                                                                                                                             Közgyógyellátás</t>
  </si>
  <si>
    <t>882203 =107060 kormányzati funkcó                                                                                                                                                 Köztemetés</t>
  </si>
  <si>
    <t>890442 = 041232, 041233 kormányzati funkció                                                                                                                                                     FoHe támogatás , hosszabb időtartamú közfoglalkoztatás</t>
  </si>
  <si>
    <t>890301 = 084031 kormányzati funkció                                                                                                                                                   Civil szervezetek működési támogatása</t>
  </si>
  <si>
    <t>680001 = 013350 kormányzati funkció                                                                                                                                                     Lakóingatlan bérbeadása, üzemeltetése</t>
  </si>
  <si>
    <t>910501 = 082092 kormányzati funkció                                                                                                                                          Közművelődési tevékenység támogatása</t>
  </si>
  <si>
    <t>910502 = 082091 kormányzati funkció                                                                                                                              Közművelődési intézmények, közösségi színterek működtetése</t>
  </si>
  <si>
    <t>910123  = 082044 kormányzati funkció                                                                                                                                      Könyvtári szolgáltatások</t>
  </si>
  <si>
    <t>851011 = 091140 kormányzati funkció                                                                                                                         Óvodai nevelés, ellátás</t>
  </si>
  <si>
    <t>852011 = 091220 kormányzati funkció                                                                                                                                          Általános Iskolai tanulók nappali rendszerű nevelése, oktatása (1-4)</t>
  </si>
  <si>
    <t>852021 = 092120 kormányzati funkció                                                                                                                                               Általános Iskolai tanulók nappali rendszerű nevelése, oktatása (5-8)</t>
  </si>
  <si>
    <r>
      <rPr>
        <b/>
        <sz val="14"/>
        <rFont val="Cambria"/>
        <family val="1"/>
        <charset val="238"/>
      </rPr>
      <t>862102                                                                                                                                                       Háziorvosi ügyeleti ellátás</t>
    </r>
  </si>
  <si>
    <r>
      <rPr>
        <b/>
        <sz val="14"/>
        <rFont val="Cambria"/>
        <family val="1"/>
        <charset val="238"/>
      </rPr>
      <t>841191                                                                                                                                                       Nemzeti Ünnepek programjai</t>
    </r>
  </si>
  <si>
    <t>841192  = 016080 kormányzati funkció                                                                                                                                           Kiemelt állami és önkormányzati rendezvények</t>
  </si>
  <si>
    <t>813000 = 066010 kormányzati funkció                                                                                                                                                  Zöldterület kezelés</t>
  </si>
  <si>
    <t>9. számú melléklet az  1/2015.(II.20.) önkormányzati rendelethez</t>
  </si>
</sst>
</file>

<file path=xl/styles.xml><?xml version="1.0" encoding="utf-8"?>
<styleSheet xmlns="http://schemas.openxmlformats.org/spreadsheetml/2006/main">
  <fonts count="24">
    <font>
      <sz val="10"/>
      <name val="Arial CE"/>
      <charset val="238"/>
    </font>
    <font>
      <b/>
      <i/>
      <sz val="11"/>
      <name val="Cambria"/>
      <family val="1"/>
      <charset val="238"/>
    </font>
    <font>
      <b/>
      <sz val="14"/>
      <name val="Cambria"/>
      <family val="1"/>
      <charset val="238"/>
    </font>
    <font>
      <sz val="11"/>
      <name val="Cambria"/>
      <family val="1"/>
      <charset val="238"/>
      <scheme val="major"/>
    </font>
    <font>
      <sz val="10"/>
      <name val="Cambria"/>
      <family val="1"/>
      <charset val="238"/>
      <scheme val="major"/>
    </font>
    <font>
      <b/>
      <sz val="16"/>
      <name val="Cambria"/>
      <family val="1"/>
      <charset val="238"/>
      <scheme val="major"/>
    </font>
    <font>
      <b/>
      <i/>
      <sz val="11"/>
      <name val="Cambria"/>
      <family val="1"/>
      <charset val="238"/>
      <scheme val="major"/>
    </font>
    <font>
      <i/>
      <sz val="11"/>
      <name val="Cambria"/>
      <family val="1"/>
      <charset val="238"/>
      <scheme val="major"/>
    </font>
    <font>
      <sz val="14"/>
      <name val="Cambria"/>
      <family val="1"/>
      <charset val="238"/>
      <scheme val="major"/>
    </font>
    <font>
      <b/>
      <sz val="11"/>
      <name val="Cambria"/>
      <family val="1"/>
      <charset val="238"/>
      <scheme val="major"/>
    </font>
    <font>
      <sz val="12"/>
      <name val="Cambria"/>
      <family val="1"/>
      <charset val="238"/>
      <scheme val="major"/>
    </font>
    <font>
      <i/>
      <sz val="14"/>
      <name val="Cambria"/>
      <family val="1"/>
      <charset val="238"/>
      <scheme val="major"/>
    </font>
    <font>
      <b/>
      <i/>
      <sz val="14"/>
      <name val="Cambria"/>
      <family val="1"/>
      <charset val="238"/>
      <scheme val="major"/>
    </font>
    <font>
      <b/>
      <i/>
      <sz val="12"/>
      <name val="Cambria"/>
      <family val="1"/>
      <charset val="238"/>
      <scheme val="major"/>
    </font>
    <font>
      <i/>
      <sz val="12"/>
      <name val="Cambria"/>
      <family val="1"/>
      <charset val="238"/>
      <scheme val="major"/>
    </font>
    <font>
      <b/>
      <sz val="14"/>
      <name val="Cambria"/>
      <family val="1"/>
      <charset val="238"/>
      <scheme val="major"/>
    </font>
    <font>
      <b/>
      <u/>
      <sz val="11"/>
      <name val="Cambria"/>
      <family val="1"/>
      <charset val="238"/>
      <scheme val="major"/>
    </font>
    <font>
      <sz val="13"/>
      <name val="Cambria"/>
      <family val="1"/>
      <charset val="238"/>
      <scheme val="major"/>
    </font>
    <font>
      <b/>
      <sz val="12"/>
      <name val="Cambria"/>
      <family val="1"/>
      <charset val="238"/>
      <scheme val="major"/>
    </font>
    <font>
      <i/>
      <sz val="10"/>
      <name val="Cambria"/>
      <family val="1"/>
      <charset val="238"/>
      <scheme val="major"/>
    </font>
    <font>
      <b/>
      <i/>
      <sz val="10"/>
      <name val="Cambria"/>
      <family val="1"/>
      <charset val="238"/>
      <scheme val="major"/>
    </font>
    <font>
      <b/>
      <sz val="15"/>
      <name val="Cambria"/>
      <family val="1"/>
      <charset val="238"/>
      <scheme val="major"/>
    </font>
    <font>
      <sz val="10"/>
      <color theme="1"/>
      <name val="Cambria"/>
      <family val="1"/>
      <charset val="238"/>
      <scheme val="major"/>
    </font>
    <font>
      <b/>
      <sz val="10"/>
      <name val="Cambria"/>
      <family val="1"/>
      <charset val="238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9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3">
    <xf numFmtId="0" fontId="0" fillId="0" borderId="0" xfId="0"/>
    <xf numFmtId="3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8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8" fillId="3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0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17" fillId="0" borderId="0" xfId="0" applyFont="1" applyAlignment="1">
      <alignment vertical="center"/>
    </xf>
    <xf numFmtId="0" fontId="11" fillId="3" borderId="0" xfId="0" applyFont="1" applyFill="1" applyAlignment="1">
      <alignment vertical="center"/>
    </xf>
    <xf numFmtId="0" fontId="18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4" fillId="3" borderId="0" xfId="0" applyFont="1" applyFill="1" applyAlignment="1">
      <alignment vertical="center"/>
    </xf>
    <xf numFmtId="3" fontId="3" fillId="0" borderId="0" xfId="0" applyNumberFormat="1" applyFont="1" applyAlignment="1">
      <alignment vertical="center"/>
    </xf>
    <xf numFmtId="0" fontId="6" fillId="3" borderId="0" xfId="0" applyFont="1" applyFill="1" applyAlignment="1">
      <alignment vertical="center"/>
    </xf>
    <xf numFmtId="0" fontId="6" fillId="3" borderId="1" xfId="0" applyFont="1" applyFill="1" applyBorder="1"/>
    <xf numFmtId="3" fontId="6" fillId="3" borderId="1" xfId="0" applyNumberFormat="1" applyFont="1" applyFill="1" applyBorder="1"/>
    <xf numFmtId="3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3" fontId="12" fillId="4" borderId="1" xfId="0" applyNumberFormat="1" applyFont="1" applyFill="1" applyBorder="1" applyAlignment="1">
      <alignment vertical="center"/>
    </xf>
    <xf numFmtId="3" fontId="4" fillId="3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3" fontId="9" fillId="0" borderId="1" xfId="0" applyNumberFormat="1" applyFont="1" applyBorder="1" applyAlignment="1">
      <alignment vertical="center"/>
    </xf>
    <xf numFmtId="3" fontId="4" fillId="0" borderId="1" xfId="0" applyNumberFormat="1" applyFont="1" applyFill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3" fontId="12" fillId="6" borderId="1" xfId="0" applyNumberFormat="1" applyFont="1" applyFill="1" applyBorder="1" applyAlignment="1">
      <alignment vertical="center"/>
    </xf>
    <xf numFmtId="3" fontId="4" fillId="3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 wrapText="1"/>
    </xf>
    <xf numFmtId="3" fontId="4" fillId="0" borderId="1" xfId="0" applyNumberFormat="1" applyFont="1" applyBorder="1"/>
    <xf numFmtId="3" fontId="12" fillId="5" borderId="1" xfId="0" applyNumberFormat="1" applyFont="1" applyFill="1" applyBorder="1" applyAlignment="1">
      <alignment horizontal="right" vertical="center"/>
    </xf>
    <xf numFmtId="3" fontId="12" fillId="5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3" fontId="4" fillId="0" borderId="1" xfId="0" applyNumberFormat="1" applyFont="1" applyBorder="1" applyAlignment="1">
      <alignment vertical="center" wrapText="1"/>
    </xf>
    <xf numFmtId="3" fontId="6" fillId="0" borderId="1" xfId="0" applyNumberFormat="1" applyFont="1" applyBorder="1" applyAlignment="1">
      <alignment vertical="center" wrapText="1"/>
    </xf>
    <xf numFmtId="3" fontId="6" fillId="0" borderId="1" xfId="0" applyNumberFormat="1" applyFont="1" applyFill="1" applyBorder="1" applyAlignment="1">
      <alignment horizontal="left" vertical="center"/>
    </xf>
    <xf numFmtId="3" fontId="9" fillId="3" borderId="1" xfId="0" applyNumberFormat="1" applyFont="1" applyFill="1" applyBorder="1" applyAlignment="1">
      <alignment vertical="center"/>
    </xf>
    <xf numFmtId="3" fontId="12" fillId="4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vertical="center" wrapText="1"/>
    </xf>
    <xf numFmtId="3" fontId="12" fillId="5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vertical="center"/>
    </xf>
    <xf numFmtId="3" fontId="22" fillId="0" borderId="1" xfId="0" applyNumberFormat="1" applyFont="1" applyBorder="1" applyAlignment="1">
      <alignment horizontal="right" vertical="center"/>
    </xf>
    <xf numFmtId="3" fontId="9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3" fontId="4" fillId="3" borderId="1" xfId="0" applyNumberFormat="1" applyFont="1" applyFill="1" applyBorder="1"/>
    <xf numFmtId="3" fontId="12" fillId="5" borderId="1" xfId="0" applyNumberFormat="1" applyFont="1" applyFill="1" applyBorder="1"/>
    <xf numFmtId="0" fontId="12" fillId="5" borderId="1" xfId="0" applyFont="1" applyFill="1" applyBorder="1"/>
    <xf numFmtId="3" fontId="20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9" fillId="0" borderId="1" xfId="0" applyFont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20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11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11" fillId="7" borderId="1" xfId="0" applyFont="1" applyFill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0" fontId="19" fillId="3" borderId="1" xfId="0" applyFont="1" applyFill="1" applyBorder="1" applyAlignment="1">
      <alignment vertical="center"/>
    </xf>
    <xf numFmtId="0" fontId="12" fillId="5" borderId="1" xfId="0" applyFont="1" applyFill="1" applyBorder="1" applyAlignment="1">
      <alignment vertical="center"/>
    </xf>
    <xf numFmtId="3" fontId="3" fillId="0" borderId="0" xfId="0" applyNumberFormat="1" applyFont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8" fillId="3" borderId="0" xfId="0" applyFont="1" applyFill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4" fillId="3" borderId="1" xfId="0" applyFont="1" applyFill="1" applyBorder="1"/>
    <xf numFmtId="3" fontId="4" fillId="5" borderId="1" xfId="0" applyNumberFormat="1" applyFont="1" applyFill="1" applyBorder="1" applyAlignment="1">
      <alignment horizontal="right" vertical="center"/>
    </xf>
    <xf numFmtId="0" fontId="12" fillId="2" borderId="0" xfId="0" applyFont="1" applyFill="1" applyBorder="1" applyAlignment="1">
      <alignment vertical="center" wrapText="1"/>
    </xf>
    <xf numFmtId="3" fontId="12" fillId="2" borderId="0" xfId="0" applyNumberFormat="1" applyFont="1" applyFill="1" applyBorder="1" applyAlignment="1">
      <alignment vertical="center"/>
    </xf>
    <xf numFmtId="3" fontId="18" fillId="7" borderId="1" xfId="0" applyNumberFormat="1" applyFont="1" applyFill="1" applyBorder="1" applyAlignment="1">
      <alignment vertical="center"/>
    </xf>
    <xf numFmtId="0" fontId="18" fillId="5" borderId="1" xfId="0" applyFont="1" applyFill="1" applyBorder="1" applyAlignment="1">
      <alignment vertical="center"/>
    </xf>
    <xf numFmtId="0" fontId="12" fillId="7" borderId="1" xfId="0" applyFont="1" applyFill="1" applyBorder="1" applyAlignment="1">
      <alignment vertical="center"/>
    </xf>
    <xf numFmtId="0" fontId="8" fillId="7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0" fontId="13" fillId="3" borderId="1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12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2" fillId="6" borderId="1" xfId="0" applyFont="1" applyFill="1" applyBorder="1" applyAlignment="1">
      <alignment vertical="center" wrapText="1"/>
    </xf>
    <xf numFmtId="3" fontId="12" fillId="6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12" fillId="7" borderId="1" xfId="0" applyFont="1" applyFill="1" applyBorder="1" applyAlignment="1">
      <alignment horizontal="left" vertical="center" wrapText="1"/>
    </xf>
    <xf numFmtId="3" fontId="12" fillId="7" borderId="1" xfId="0" applyNumberFormat="1" applyFont="1" applyFill="1" applyBorder="1" applyAlignment="1">
      <alignment vertical="center"/>
    </xf>
    <xf numFmtId="0" fontId="12" fillId="5" borderId="1" xfId="0" applyFont="1" applyFill="1" applyBorder="1" applyAlignment="1">
      <alignment horizontal="left" vertical="center" wrapText="1"/>
    </xf>
    <xf numFmtId="3" fontId="12" fillId="6" borderId="1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6" fontId="4" fillId="0" borderId="1" xfId="0" applyNumberFormat="1" applyFont="1" applyBorder="1" applyAlignment="1">
      <alignment horizontal="left" vertical="center" wrapText="1"/>
    </xf>
    <xf numFmtId="3" fontId="23" fillId="0" borderId="1" xfId="0" applyNumberFormat="1" applyFont="1" applyBorder="1" applyAlignment="1">
      <alignment horizontal="right" vertical="center"/>
    </xf>
    <xf numFmtId="3" fontId="18" fillId="5" borderId="1" xfId="0" applyNumberFormat="1" applyFont="1" applyFill="1" applyBorder="1" applyAlignment="1">
      <alignment vertical="center"/>
    </xf>
    <xf numFmtId="3" fontId="18" fillId="5" borderId="1" xfId="0" applyNumberFormat="1" applyFont="1" applyFill="1" applyBorder="1" applyAlignment="1"/>
    <xf numFmtId="0" fontId="18" fillId="0" borderId="1" xfId="0" applyFont="1" applyBorder="1" applyAlignment="1">
      <alignment horizontal="left" vertical="center"/>
    </xf>
    <xf numFmtId="0" fontId="13" fillId="5" borderId="1" xfId="0" applyFont="1" applyFill="1" applyBorder="1" applyAlignment="1">
      <alignment vertical="center"/>
    </xf>
    <xf numFmtId="0" fontId="18" fillId="0" borderId="1" xfId="0" applyFont="1" applyBorder="1" applyAlignment="1">
      <alignment vertical="center" shrinkToFit="1"/>
    </xf>
    <xf numFmtId="0" fontId="10" fillId="5" borderId="1" xfId="0" applyFont="1" applyFill="1" applyBorder="1" applyAlignment="1">
      <alignment vertical="center"/>
    </xf>
    <xf numFmtId="0" fontId="18" fillId="7" borderId="1" xfId="0" applyFont="1" applyFill="1" applyBorder="1" applyAlignment="1">
      <alignment vertical="center"/>
    </xf>
    <xf numFmtId="3" fontId="18" fillId="6" borderId="1" xfId="0" applyNumberFormat="1" applyFont="1" applyFill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0" fontId="18" fillId="6" borderId="1" xfId="0" applyFont="1" applyFill="1" applyBorder="1" applyAlignment="1">
      <alignment vertical="center" wrapText="1"/>
    </xf>
    <xf numFmtId="0" fontId="10" fillId="7" borderId="1" xfId="0" applyFont="1" applyFill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12" fillId="4" borderId="1" xfId="0" applyNumberFormat="1" applyFont="1" applyFill="1" applyBorder="1" applyAlignment="1">
      <alignment horizontal="center" vertical="center"/>
    </xf>
    <xf numFmtId="3" fontId="12" fillId="6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3" fontId="4" fillId="3" borderId="1" xfId="0" applyNumberFormat="1" applyFont="1" applyFill="1" applyBorder="1" applyAlignment="1">
      <alignment horizontal="center" vertical="center"/>
    </xf>
    <xf numFmtId="3" fontId="12" fillId="5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center" vertical="center"/>
    </xf>
    <xf numFmtId="3" fontId="12" fillId="7" borderId="1" xfId="0" applyNumberFormat="1" applyFont="1" applyFill="1" applyBorder="1" applyAlignment="1">
      <alignment horizontal="center" vertical="center"/>
    </xf>
    <xf numFmtId="3" fontId="12" fillId="4" borderId="1" xfId="0" applyNumberFormat="1" applyFont="1" applyFill="1" applyBorder="1" applyAlignment="1">
      <alignment horizontal="center" vertical="center" wrapText="1"/>
    </xf>
    <xf numFmtId="3" fontId="12" fillId="5" borderId="1" xfId="0" applyNumberFormat="1" applyFont="1" applyFill="1" applyBorder="1" applyAlignment="1">
      <alignment horizontal="center" vertical="center" wrapText="1"/>
    </xf>
    <xf numFmtId="3" fontId="12" fillId="6" borderId="1" xfId="0" applyNumberFormat="1" applyFont="1" applyFill="1" applyBorder="1" applyAlignment="1">
      <alignment horizontal="center" vertical="center" wrapText="1"/>
    </xf>
    <xf numFmtId="3" fontId="4" fillId="5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12" fillId="5" borderId="1" xfId="0" applyFont="1" applyFill="1" applyBorder="1" applyAlignment="1">
      <alignment horizontal="center"/>
    </xf>
    <xf numFmtId="3" fontId="12" fillId="2" borderId="0" xfId="0" applyNumberFormat="1" applyFont="1" applyFill="1" applyBorder="1" applyAlignment="1">
      <alignment horizontal="center" vertical="center"/>
    </xf>
    <xf numFmtId="3" fontId="18" fillId="5" borderId="1" xfId="0" applyNumberFormat="1" applyFont="1" applyFill="1" applyBorder="1" applyAlignment="1">
      <alignment horizontal="center" vertical="center"/>
    </xf>
    <xf numFmtId="3" fontId="18" fillId="7" borderId="1" xfId="0" applyNumberFormat="1" applyFont="1" applyFill="1" applyBorder="1" applyAlignment="1">
      <alignment horizontal="center" vertical="center"/>
    </xf>
    <xf numFmtId="3" fontId="18" fillId="6" borderId="1" xfId="0" applyNumberFormat="1" applyFont="1" applyFill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3" fontId="6" fillId="5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23" fillId="7" borderId="1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3" fontId="3" fillId="0" borderId="0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/>
    </xf>
    <xf numFmtId="0" fontId="2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3" fontId="23" fillId="7" borderId="1" xfId="0" applyNumberFormat="1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3" fontId="23" fillId="5" borderId="1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4" xfId="0" applyNumberFormat="1" applyFont="1" applyBorder="1" applyAlignment="1">
      <alignment horizontal="righ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5" fillId="8" borderId="7" xfId="0" applyFont="1" applyFill="1" applyBorder="1" applyAlignment="1">
      <alignment horizontal="center" vertical="center" wrapText="1"/>
    </xf>
    <xf numFmtId="0" fontId="15" fillId="8" borderId="5" xfId="0" applyFont="1" applyFill="1" applyBorder="1" applyAlignment="1">
      <alignment horizontal="center" vertical="center" wrapText="1"/>
    </xf>
    <xf numFmtId="0" fontId="15" fillId="8" borderId="8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2343150</xdr:colOff>
      <xdr:row>0</xdr:row>
      <xdr:rowOff>0</xdr:rowOff>
    </xdr:from>
    <xdr:to>
      <xdr:col>0</xdr:col>
      <xdr:colOff>2343150</xdr:colOff>
      <xdr:row>9</xdr:row>
      <xdr:rowOff>38100</xdr:rowOff>
    </xdr:to>
    <xdr:pic>
      <xdr:nvPicPr>
        <xdr:cNvPr id="1416" name="Picture 9" descr="Kincsesbanya címer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43150" y="0"/>
          <a:ext cx="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2343150</xdr:colOff>
      <xdr:row>5</xdr:row>
      <xdr:rowOff>19050</xdr:rowOff>
    </xdr:from>
    <xdr:to>
      <xdr:col>0</xdr:col>
      <xdr:colOff>2343150</xdr:colOff>
      <xdr:row>8</xdr:row>
      <xdr:rowOff>219075</xdr:rowOff>
    </xdr:to>
    <xdr:pic>
      <xdr:nvPicPr>
        <xdr:cNvPr id="1417" name="Picture 9" descr="Kincsesbanya címer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43150" y="800100"/>
          <a:ext cx="0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685800</xdr:colOff>
      <xdr:row>4</xdr:row>
      <xdr:rowOff>381000</xdr:rowOff>
    </xdr:from>
    <xdr:to>
      <xdr:col>4</xdr:col>
      <xdr:colOff>942975</xdr:colOff>
      <xdr:row>8</xdr:row>
      <xdr:rowOff>260719</xdr:rowOff>
    </xdr:to>
    <xdr:pic>
      <xdr:nvPicPr>
        <xdr:cNvPr id="1418" name="Kép 3" descr="Kincsesbanya címer 1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81625" y="390525"/>
          <a:ext cx="971550" cy="99414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730"/>
  <sheetViews>
    <sheetView tabSelected="1" view="pageBreakPreview" zoomScaleSheetLayoutView="100" workbookViewId="0">
      <selection activeCell="A6" sqref="A6:J8"/>
    </sheetView>
  </sheetViews>
  <sheetFormatPr defaultRowHeight="14.25"/>
  <cols>
    <col min="1" max="1" width="58.5703125" style="2" customWidth="1"/>
    <col min="2" max="2" width="11.85546875" style="2" customWidth="1"/>
    <col min="3" max="3" width="0" style="1" hidden="1" customWidth="1"/>
    <col min="4" max="4" width="10.7109375" style="175" customWidth="1"/>
    <col min="5" max="5" width="36.7109375" style="2" customWidth="1"/>
    <col min="6" max="9" width="10.7109375" style="2" customWidth="1"/>
    <col min="10" max="10" width="15" style="2" customWidth="1"/>
    <col min="11" max="11" width="9.140625" style="2" hidden="1" customWidth="1"/>
    <col min="12" max="16384" width="9.140625" style="2"/>
  </cols>
  <sheetData>
    <row r="1" spans="1:10" ht="0.75" customHeight="1">
      <c r="A1" s="199"/>
      <c r="B1" s="199"/>
      <c r="C1" s="199"/>
      <c r="D1" s="150"/>
    </row>
    <row r="2" spans="1:10" ht="0.75" customHeight="1">
      <c r="A2" s="149"/>
      <c r="B2" s="149"/>
      <c r="C2" s="149"/>
      <c r="D2" s="150"/>
    </row>
    <row r="3" spans="1:10" ht="0.75" customHeight="1">
      <c r="A3" s="149"/>
      <c r="B3" s="149"/>
      <c r="C3" s="149"/>
      <c r="D3" s="150"/>
    </row>
    <row r="4" spans="1:10" s="3" customFormat="1" ht="18" customHeight="1">
      <c r="A4" s="208" t="s">
        <v>587</v>
      </c>
      <c r="B4" s="208"/>
      <c r="C4" s="208"/>
      <c r="D4" s="208"/>
      <c r="E4" s="208"/>
      <c r="F4" s="208"/>
      <c r="G4" s="208"/>
      <c r="H4" s="208"/>
      <c r="I4" s="208"/>
      <c r="J4" s="208"/>
    </row>
    <row r="5" spans="1:10" s="3" customFormat="1" ht="30.75" customHeight="1">
      <c r="A5" s="206" t="s">
        <v>506</v>
      </c>
      <c r="B5" s="206"/>
      <c r="C5" s="206"/>
      <c r="D5" s="206"/>
      <c r="E5" s="206"/>
      <c r="F5" s="206"/>
      <c r="G5" s="206"/>
      <c r="H5" s="206"/>
      <c r="I5" s="206"/>
      <c r="J5" s="206"/>
    </row>
    <row r="6" spans="1:10" s="3" customFormat="1" ht="28.5" customHeight="1">
      <c r="A6" s="207"/>
      <c r="B6" s="207"/>
      <c r="C6" s="207"/>
      <c r="D6" s="207"/>
      <c r="E6" s="207"/>
      <c r="F6" s="207"/>
      <c r="G6" s="207"/>
      <c r="H6" s="207"/>
      <c r="I6" s="207"/>
      <c r="J6" s="207"/>
    </row>
    <row r="7" spans="1:10">
      <c r="A7" s="207"/>
      <c r="B7" s="207"/>
      <c r="C7" s="207"/>
      <c r="D7" s="207"/>
      <c r="E7" s="207"/>
      <c r="F7" s="207"/>
      <c r="G7" s="207"/>
      <c r="H7" s="207"/>
      <c r="I7" s="207"/>
      <c r="J7" s="207"/>
    </row>
    <row r="8" spans="1:10">
      <c r="A8" s="207"/>
      <c r="B8" s="207"/>
      <c r="C8" s="207"/>
      <c r="D8" s="207"/>
      <c r="E8" s="207"/>
      <c r="F8" s="207"/>
      <c r="G8" s="207"/>
      <c r="H8" s="207"/>
      <c r="I8" s="207"/>
      <c r="J8" s="207"/>
    </row>
    <row r="9" spans="1:10" ht="27.75" customHeight="1">
      <c r="A9" s="4"/>
      <c r="B9" s="200" t="s">
        <v>1</v>
      </c>
      <c r="C9" s="200"/>
      <c r="D9" s="200"/>
      <c r="E9" s="200"/>
      <c r="F9" s="200"/>
      <c r="G9" s="200"/>
      <c r="H9" s="200"/>
      <c r="I9" s="88"/>
      <c r="J9" s="88"/>
    </row>
    <row r="10" spans="1:10" ht="16.5" customHeight="1">
      <c r="A10" s="186" t="s">
        <v>551</v>
      </c>
      <c r="B10" s="187" t="s">
        <v>27</v>
      </c>
      <c r="C10" s="27"/>
      <c r="D10" s="192" t="s">
        <v>267</v>
      </c>
      <c r="E10" s="191" t="s">
        <v>285</v>
      </c>
      <c r="F10" s="178" t="s">
        <v>27</v>
      </c>
      <c r="G10" s="178" t="s">
        <v>505</v>
      </c>
      <c r="H10" s="178" t="s">
        <v>266</v>
      </c>
      <c r="I10" s="178" t="s">
        <v>507</v>
      </c>
      <c r="J10" s="178" t="s">
        <v>508</v>
      </c>
    </row>
    <row r="11" spans="1:10" ht="16.5" customHeight="1">
      <c r="A11" s="186"/>
      <c r="B11" s="187"/>
      <c r="C11" s="27"/>
      <c r="D11" s="192"/>
      <c r="E11" s="191"/>
      <c r="F11" s="178"/>
      <c r="G11" s="178"/>
      <c r="H11" s="178"/>
      <c r="I11" s="178"/>
      <c r="J11" s="178"/>
    </row>
    <row r="12" spans="1:10" ht="8.25" customHeight="1">
      <c r="A12" s="186"/>
      <c r="B12" s="187"/>
      <c r="C12" s="28"/>
      <c r="D12" s="192"/>
      <c r="E12" s="191"/>
      <c r="F12" s="178"/>
      <c r="G12" s="178"/>
      <c r="H12" s="178"/>
      <c r="I12" s="178"/>
      <c r="J12" s="178"/>
    </row>
    <row r="13" spans="1:10" ht="24.95" customHeight="1">
      <c r="A13" s="180" t="s">
        <v>115</v>
      </c>
      <c r="B13" s="180"/>
      <c r="C13" s="180"/>
      <c r="D13" s="180"/>
      <c r="E13" s="180"/>
      <c r="F13" s="180"/>
      <c r="G13" s="180"/>
      <c r="H13" s="180"/>
      <c r="I13" s="180"/>
      <c r="J13" s="180"/>
    </row>
    <row r="14" spans="1:10" s="19" customFormat="1" ht="16.5" customHeight="1">
      <c r="A14" s="29" t="s">
        <v>167</v>
      </c>
      <c r="B14" s="30">
        <v>100</v>
      </c>
      <c r="C14" s="28"/>
      <c r="D14" s="27" t="s">
        <v>283</v>
      </c>
      <c r="E14" s="34" t="s">
        <v>284</v>
      </c>
      <c r="F14" s="34">
        <v>100</v>
      </c>
      <c r="G14" s="34">
        <v>50</v>
      </c>
      <c r="H14" s="34">
        <v>150</v>
      </c>
      <c r="I14" s="34">
        <v>125</v>
      </c>
      <c r="J14" s="34">
        <v>275</v>
      </c>
    </row>
    <row r="15" spans="1:10" s="19" customFormat="1" ht="16.5" customHeight="1">
      <c r="A15" s="29"/>
      <c r="B15" s="30"/>
      <c r="C15" s="28"/>
      <c r="D15" s="27" t="s">
        <v>532</v>
      </c>
      <c r="E15" s="34" t="s">
        <v>446</v>
      </c>
      <c r="F15" s="34"/>
      <c r="G15" s="34"/>
      <c r="H15" s="34"/>
      <c r="I15" s="34">
        <v>214</v>
      </c>
      <c r="J15" s="34">
        <v>214</v>
      </c>
    </row>
    <row r="16" spans="1:10" s="19" customFormat="1" ht="16.5" customHeight="1">
      <c r="A16" s="29"/>
      <c r="B16" s="30"/>
      <c r="C16" s="28"/>
      <c r="D16" s="151" t="s">
        <v>338</v>
      </c>
      <c r="E16" s="70" t="s">
        <v>446</v>
      </c>
      <c r="F16" s="70">
        <f>SUM(F14)</f>
        <v>100</v>
      </c>
      <c r="G16" s="70">
        <f>SUM(G14)</f>
        <v>50</v>
      </c>
      <c r="H16" s="70">
        <f>SUM(H14)</f>
        <v>150</v>
      </c>
      <c r="I16" s="59">
        <f>SUM(I14:I15)</f>
        <v>339</v>
      </c>
      <c r="J16" s="59">
        <f>SUM(J14:J15)</f>
        <v>489</v>
      </c>
    </row>
    <row r="17" spans="1:10" s="19" customFormat="1" ht="16.5" customHeight="1">
      <c r="A17" s="29"/>
      <c r="B17" s="30"/>
      <c r="C17" s="28"/>
      <c r="D17" s="27" t="s">
        <v>474</v>
      </c>
      <c r="E17" s="34" t="s">
        <v>475</v>
      </c>
      <c r="F17" s="34">
        <v>0</v>
      </c>
      <c r="G17" s="34">
        <v>1799</v>
      </c>
      <c r="H17" s="34">
        <v>1799</v>
      </c>
      <c r="I17" s="34"/>
      <c r="J17" s="34">
        <v>1799</v>
      </c>
    </row>
    <row r="18" spans="1:10" s="19" customFormat="1" ht="16.5" customHeight="1">
      <c r="A18" s="29"/>
      <c r="B18" s="30"/>
      <c r="C18" s="28"/>
      <c r="D18" s="151" t="s">
        <v>426</v>
      </c>
      <c r="E18" s="70" t="s">
        <v>476</v>
      </c>
      <c r="F18" s="70">
        <f>SUM(F17)</f>
        <v>0</v>
      </c>
      <c r="G18" s="70">
        <f>SUM(G17)</f>
        <v>1799</v>
      </c>
      <c r="H18" s="70">
        <f>SUM(H17)</f>
        <v>1799</v>
      </c>
      <c r="I18" s="34"/>
      <c r="J18" s="70">
        <f>SUM(J17)</f>
        <v>1799</v>
      </c>
    </row>
    <row r="19" spans="1:10" s="19" customFormat="1" ht="16.5" customHeight="1">
      <c r="A19" s="118" t="s">
        <v>62</v>
      </c>
      <c r="B19" s="31">
        <v>100</v>
      </c>
      <c r="C19" s="28"/>
      <c r="D19" s="151" t="s">
        <v>372</v>
      </c>
      <c r="E19" s="70" t="s">
        <v>478</v>
      </c>
      <c r="F19" s="70"/>
      <c r="G19" s="70">
        <v>100</v>
      </c>
      <c r="H19" s="70">
        <v>100</v>
      </c>
      <c r="I19" s="34"/>
      <c r="J19" s="59">
        <v>100</v>
      </c>
    </row>
    <row r="20" spans="1:10" s="6" customFormat="1" ht="24.95" customHeight="1">
      <c r="A20" s="119" t="s">
        <v>4</v>
      </c>
      <c r="B20" s="32">
        <f>SUM(B19)</f>
        <v>100</v>
      </c>
      <c r="C20" s="32" t="e">
        <f>#REF!</f>
        <v>#REF!</v>
      </c>
      <c r="D20" s="152"/>
      <c r="E20" s="81"/>
      <c r="F20" s="81"/>
      <c r="G20" s="81"/>
      <c r="H20" s="81"/>
      <c r="I20" s="81"/>
      <c r="J20" s="81"/>
    </row>
    <row r="21" spans="1:10" ht="24.95" customHeight="1">
      <c r="A21" s="179" t="s">
        <v>116</v>
      </c>
      <c r="B21" s="179"/>
      <c r="C21" s="179"/>
      <c r="D21" s="179"/>
      <c r="E21" s="179"/>
      <c r="F21" s="179"/>
      <c r="G21" s="179"/>
      <c r="H21" s="179"/>
      <c r="I21" s="179"/>
      <c r="J21" s="179"/>
    </row>
    <row r="22" spans="1:10" s="19" customFormat="1" ht="16.5" customHeight="1">
      <c r="A22" s="34" t="s">
        <v>5</v>
      </c>
      <c r="B22" s="30">
        <v>4763</v>
      </c>
      <c r="C22" s="28"/>
      <c r="D22" s="27" t="s">
        <v>271</v>
      </c>
      <c r="E22" s="34" t="s">
        <v>286</v>
      </c>
      <c r="F22" s="34">
        <v>11351</v>
      </c>
      <c r="G22" s="34"/>
      <c r="H22" s="34">
        <v>11351</v>
      </c>
      <c r="I22" s="34"/>
      <c r="J22" s="34">
        <v>11351</v>
      </c>
    </row>
    <row r="23" spans="1:10" ht="16.5" customHeight="1">
      <c r="A23" s="120" t="s">
        <v>6</v>
      </c>
      <c r="B23" s="35">
        <f>SUM(B22)</f>
        <v>4763</v>
      </c>
      <c r="C23" s="35">
        <f t="shared" ref="C23" si="0">SUM(C22)</f>
        <v>0</v>
      </c>
      <c r="D23" s="85" t="s">
        <v>269</v>
      </c>
      <c r="E23" s="69"/>
      <c r="F23" s="69"/>
      <c r="G23" s="69"/>
      <c r="H23" s="69"/>
      <c r="I23" s="69"/>
      <c r="J23" s="69"/>
    </row>
    <row r="24" spans="1:10" s="19" customFormat="1" ht="16.5" customHeight="1">
      <c r="A24" s="29" t="s">
        <v>179</v>
      </c>
      <c r="B24" s="30">
        <v>120</v>
      </c>
      <c r="C24" s="28"/>
      <c r="D24" s="27" t="s">
        <v>271</v>
      </c>
      <c r="E24" s="34" t="s">
        <v>287</v>
      </c>
      <c r="F24" s="34">
        <v>120</v>
      </c>
      <c r="G24" s="34"/>
      <c r="H24" s="34">
        <v>120</v>
      </c>
      <c r="I24" s="34"/>
      <c r="J24" s="34">
        <v>120</v>
      </c>
    </row>
    <row r="25" spans="1:10" s="19" customFormat="1" ht="16.5" customHeight="1">
      <c r="A25" s="29" t="s">
        <v>127</v>
      </c>
      <c r="B25" s="36">
        <v>1160</v>
      </c>
      <c r="C25" s="28"/>
      <c r="D25" s="27" t="s">
        <v>271</v>
      </c>
      <c r="E25" s="34"/>
      <c r="F25" s="34"/>
      <c r="G25" s="34"/>
      <c r="H25" s="34"/>
      <c r="I25" s="34"/>
      <c r="J25" s="34"/>
    </row>
    <row r="26" spans="1:10" s="19" customFormat="1" ht="16.5" customHeight="1">
      <c r="A26" s="29" t="s">
        <v>233</v>
      </c>
      <c r="B26" s="36">
        <v>1160</v>
      </c>
      <c r="C26" s="28"/>
      <c r="D26" s="27"/>
      <c r="E26" s="34"/>
      <c r="F26" s="34"/>
      <c r="G26" s="34"/>
      <c r="H26" s="34"/>
      <c r="I26" s="34"/>
      <c r="J26" s="34"/>
    </row>
    <row r="27" spans="1:10" s="19" customFormat="1" ht="16.5" customHeight="1">
      <c r="A27" s="29" t="s">
        <v>245</v>
      </c>
      <c r="B27" s="36">
        <v>1546</v>
      </c>
      <c r="C27" s="28"/>
      <c r="D27" s="27" t="s">
        <v>271</v>
      </c>
      <c r="E27" s="34"/>
      <c r="F27" s="34"/>
      <c r="G27" s="34"/>
      <c r="H27" s="34"/>
      <c r="I27" s="34"/>
      <c r="J27" s="34"/>
    </row>
    <row r="28" spans="1:10" ht="16.5" customHeight="1">
      <c r="A28" s="120" t="s">
        <v>7</v>
      </c>
      <c r="B28" s="35">
        <f>SUM(B24:B27)</f>
        <v>3986</v>
      </c>
      <c r="C28" s="35">
        <f t="shared" ref="C28" si="1">SUM(C24:C25)</f>
        <v>0</v>
      </c>
      <c r="D28" s="85"/>
      <c r="E28" s="69"/>
      <c r="F28" s="69"/>
      <c r="G28" s="69"/>
      <c r="H28" s="69"/>
      <c r="I28" s="69"/>
      <c r="J28" s="69"/>
    </row>
    <row r="29" spans="1:10" s="19" customFormat="1" ht="16.5" customHeight="1">
      <c r="A29" s="29" t="s">
        <v>124</v>
      </c>
      <c r="B29" s="33">
        <v>1328</v>
      </c>
      <c r="C29" s="28"/>
      <c r="D29" s="27" t="s">
        <v>271</v>
      </c>
      <c r="E29" s="34"/>
      <c r="F29" s="34"/>
      <c r="G29" s="34"/>
      <c r="H29" s="34"/>
      <c r="I29" s="34"/>
      <c r="J29" s="34"/>
    </row>
    <row r="30" spans="1:10" s="19" customFormat="1" ht="16.5" customHeight="1">
      <c r="A30" s="29" t="s">
        <v>200</v>
      </c>
      <c r="B30" s="33">
        <v>1550</v>
      </c>
      <c r="C30" s="28"/>
      <c r="D30" s="27" t="s">
        <v>417</v>
      </c>
      <c r="E30" s="34"/>
      <c r="F30" s="34">
        <v>156</v>
      </c>
      <c r="G30" s="34"/>
      <c r="H30" s="34">
        <v>156</v>
      </c>
      <c r="I30" s="34"/>
      <c r="J30" s="34">
        <v>156</v>
      </c>
    </row>
    <row r="31" spans="1:10" s="5" customFormat="1" ht="16.5" customHeight="1">
      <c r="A31" s="120" t="s">
        <v>8</v>
      </c>
      <c r="B31" s="35">
        <f>SUM(B29:B30)</f>
        <v>2878</v>
      </c>
      <c r="C31" s="35">
        <f t="shared" ref="C31" si="2">SUM(C29:C30)</f>
        <v>0</v>
      </c>
      <c r="D31" s="85"/>
      <c r="E31" s="70"/>
      <c r="F31" s="70"/>
      <c r="G31" s="70"/>
      <c r="H31" s="70"/>
      <c r="I31" s="70"/>
      <c r="J31" s="70"/>
    </row>
    <row r="32" spans="1:10" ht="16.5" customHeight="1">
      <c r="A32" s="118" t="s">
        <v>9</v>
      </c>
      <c r="B32" s="31">
        <f>SUM(B31,B28,B23)</f>
        <v>11627</v>
      </c>
      <c r="C32" s="31">
        <f t="shared" ref="C32" si="3">SUM(C31,C28,C23)</f>
        <v>0</v>
      </c>
      <c r="D32" s="151" t="s">
        <v>455</v>
      </c>
      <c r="E32" s="70" t="s">
        <v>456</v>
      </c>
      <c r="F32" s="70">
        <f>SUM(F22:F31)</f>
        <v>11627</v>
      </c>
      <c r="G32" s="70">
        <f>SUM(G22:G31)</f>
        <v>0</v>
      </c>
      <c r="H32" s="70">
        <f>SUM(H22:H31)</f>
        <v>11627</v>
      </c>
      <c r="I32" s="70"/>
      <c r="J32" s="70">
        <f>SUM(J22:J31)</f>
        <v>11627</v>
      </c>
    </row>
    <row r="33" spans="1:10" s="19" customFormat="1" ht="16.5" customHeight="1">
      <c r="A33" s="29" t="s">
        <v>75</v>
      </c>
      <c r="B33" s="30">
        <v>3108</v>
      </c>
      <c r="C33" s="28"/>
      <c r="D33" s="27" t="s">
        <v>381</v>
      </c>
      <c r="E33" s="34" t="s">
        <v>423</v>
      </c>
      <c r="F33" s="34">
        <v>3108</v>
      </c>
      <c r="G33" s="34"/>
      <c r="H33" s="34">
        <v>3108</v>
      </c>
      <c r="I33" s="34"/>
      <c r="J33" s="34">
        <v>3108</v>
      </c>
    </row>
    <row r="34" spans="1:10" s="19" customFormat="1" ht="16.5" customHeight="1">
      <c r="A34" s="29" t="s">
        <v>76</v>
      </c>
      <c r="B34" s="30">
        <v>150</v>
      </c>
      <c r="C34" s="28"/>
      <c r="D34" s="27" t="s">
        <v>382</v>
      </c>
      <c r="E34" s="34" t="s">
        <v>128</v>
      </c>
      <c r="F34" s="34">
        <v>150</v>
      </c>
      <c r="G34" s="34"/>
      <c r="H34" s="34">
        <v>150</v>
      </c>
      <c r="I34" s="34"/>
      <c r="J34" s="34">
        <v>150</v>
      </c>
    </row>
    <row r="35" spans="1:10" s="19" customFormat="1" ht="16.5" customHeight="1">
      <c r="A35" s="29"/>
      <c r="B35" s="37"/>
      <c r="C35" s="28"/>
      <c r="D35" s="27" t="s">
        <v>385</v>
      </c>
      <c r="E35" s="34" t="s">
        <v>460</v>
      </c>
      <c r="F35" s="34">
        <v>75</v>
      </c>
      <c r="G35" s="34"/>
      <c r="H35" s="34">
        <v>75</v>
      </c>
      <c r="I35" s="34"/>
      <c r="J35" s="34">
        <v>75</v>
      </c>
    </row>
    <row r="36" spans="1:10" ht="16.5" customHeight="1">
      <c r="A36" s="118" t="s">
        <v>10</v>
      </c>
      <c r="B36" s="31">
        <f>SUM(B33:B34)</f>
        <v>3258</v>
      </c>
      <c r="C36" s="31">
        <f t="shared" ref="C36" si="4">SUM(C33:C34)</f>
        <v>0</v>
      </c>
      <c r="D36" s="151" t="s">
        <v>272</v>
      </c>
      <c r="E36" s="74" t="s">
        <v>327</v>
      </c>
      <c r="F36" s="70">
        <f>SUM(F33:F35)</f>
        <v>3333</v>
      </c>
      <c r="G36" s="70">
        <f>SUM(G33:G35)</f>
        <v>0</v>
      </c>
      <c r="H36" s="70">
        <f>SUM(H33:H35)</f>
        <v>3333</v>
      </c>
      <c r="I36" s="70"/>
      <c r="J36" s="70">
        <f>SUM(J33:J35)</f>
        <v>3333</v>
      </c>
    </row>
    <row r="37" spans="1:10" s="19" customFormat="1" ht="16.5" customHeight="1">
      <c r="A37" s="29" t="s">
        <v>11</v>
      </c>
      <c r="B37" s="33">
        <v>300</v>
      </c>
      <c r="C37" s="28"/>
      <c r="D37" s="27" t="s">
        <v>273</v>
      </c>
      <c r="E37" s="34" t="s">
        <v>288</v>
      </c>
      <c r="F37" s="34">
        <v>460</v>
      </c>
      <c r="G37" s="34"/>
      <c r="H37" s="34">
        <v>460</v>
      </c>
      <c r="I37" s="34">
        <v>140</v>
      </c>
      <c r="J37" s="34">
        <v>600</v>
      </c>
    </row>
    <row r="38" spans="1:10" s="19" customFormat="1" ht="16.5" customHeight="1">
      <c r="A38" s="29" t="s">
        <v>77</v>
      </c>
      <c r="B38" s="30">
        <v>38</v>
      </c>
      <c r="C38" s="28"/>
      <c r="D38" s="27" t="s">
        <v>274</v>
      </c>
      <c r="E38" s="34" t="s">
        <v>289</v>
      </c>
      <c r="F38" s="34">
        <v>138</v>
      </c>
      <c r="G38" s="34"/>
      <c r="H38" s="34">
        <v>138</v>
      </c>
      <c r="I38" s="34">
        <v>-30</v>
      </c>
      <c r="J38" s="34">
        <v>108</v>
      </c>
    </row>
    <row r="39" spans="1:10" s="19" customFormat="1" ht="16.5" customHeight="1">
      <c r="A39" s="29" t="s">
        <v>168</v>
      </c>
      <c r="B39" s="36">
        <v>100</v>
      </c>
      <c r="C39" s="28"/>
      <c r="D39" s="27" t="s">
        <v>274</v>
      </c>
      <c r="E39" s="34"/>
      <c r="F39" s="34"/>
      <c r="G39" s="34"/>
      <c r="H39" s="34"/>
      <c r="I39" s="34"/>
      <c r="J39" s="34"/>
    </row>
    <row r="40" spans="1:10" s="19" customFormat="1" ht="16.5" customHeight="1">
      <c r="A40" s="29" t="s">
        <v>67</v>
      </c>
      <c r="B40" s="36">
        <v>10</v>
      </c>
      <c r="C40" s="28"/>
      <c r="D40" s="27" t="s">
        <v>273</v>
      </c>
      <c r="E40" s="34"/>
      <c r="F40" s="34"/>
      <c r="G40" s="34"/>
      <c r="H40" s="34"/>
      <c r="I40" s="34"/>
      <c r="J40" s="34"/>
    </row>
    <row r="41" spans="1:10" s="19" customFormat="1" ht="16.5" customHeight="1">
      <c r="A41" s="29" t="s">
        <v>12</v>
      </c>
      <c r="B41" s="33">
        <v>150</v>
      </c>
      <c r="C41" s="28"/>
      <c r="D41" s="27" t="s">
        <v>273</v>
      </c>
      <c r="E41" s="34"/>
      <c r="F41" s="34"/>
      <c r="G41" s="34"/>
      <c r="H41" s="34"/>
      <c r="I41" s="34"/>
      <c r="J41" s="34"/>
    </row>
    <row r="42" spans="1:10" s="19" customFormat="1" ht="16.5" customHeight="1">
      <c r="A42" s="29" t="s">
        <v>125</v>
      </c>
      <c r="B42" s="30">
        <v>300</v>
      </c>
      <c r="C42" s="28"/>
      <c r="D42" s="27" t="s">
        <v>275</v>
      </c>
      <c r="E42" s="34" t="s">
        <v>290</v>
      </c>
      <c r="F42" s="34">
        <v>300</v>
      </c>
      <c r="G42" s="34"/>
      <c r="H42" s="34">
        <v>300</v>
      </c>
      <c r="I42" s="34">
        <v>125</v>
      </c>
      <c r="J42" s="34">
        <v>425</v>
      </c>
    </row>
    <row r="43" spans="1:10" s="19" customFormat="1" ht="16.5" customHeight="1">
      <c r="A43" s="29" t="s">
        <v>13</v>
      </c>
      <c r="B43" s="36">
        <v>100</v>
      </c>
      <c r="C43" s="28"/>
      <c r="D43" s="27" t="s">
        <v>276</v>
      </c>
      <c r="E43" s="34" t="s">
        <v>291</v>
      </c>
      <c r="F43" s="34">
        <v>950</v>
      </c>
      <c r="G43" s="34">
        <v>-150</v>
      </c>
      <c r="H43" s="34">
        <v>800</v>
      </c>
      <c r="I43" s="34">
        <v>-125</v>
      </c>
      <c r="J43" s="34">
        <v>675</v>
      </c>
    </row>
    <row r="44" spans="1:10" s="19" customFormat="1" ht="16.5" customHeight="1">
      <c r="A44" s="29" t="s">
        <v>44</v>
      </c>
      <c r="B44" s="36">
        <v>250</v>
      </c>
      <c r="C44" s="28"/>
      <c r="D44" s="27" t="s">
        <v>276</v>
      </c>
      <c r="E44" s="34"/>
      <c r="F44" s="34"/>
      <c r="G44" s="34"/>
      <c r="H44" s="34"/>
      <c r="I44" s="34"/>
      <c r="J44" s="34"/>
    </row>
    <row r="45" spans="1:10" s="20" customFormat="1" ht="16.5" customHeight="1">
      <c r="A45" s="29" t="s">
        <v>14</v>
      </c>
      <c r="B45" s="36">
        <v>850</v>
      </c>
      <c r="C45" s="28"/>
      <c r="D45" s="27" t="s">
        <v>277</v>
      </c>
      <c r="E45" s="71" t="s">
        <v>292</v>
      </c>
      <c r="F45" s="71">
        <v>850</v>
      </c>
      <c r="G45" s="71">
        <v>0</v>
      </c>
      <c r="H45" s="71">
        <v>850</v>
      </c>
      <c r="I45" s="71">
        <v>20</v>
      </c>
      <c r="J45" s="71">
        <v>870</v>
      </c>
    </row>
    <row r="46" spans="1:10" s="19" customFormat="1" ht="16.5" customHeight="1">
      <c r="A46" s="29" t="s">
        <v>15</v>
      </c>
      <c r="B46" s="30">
        <v>850</v>
      </c>
      <c r="C46" s="28"/>
      <c r="D46" s="27" t="s">
        <v>278</v>
      </c>
      <c r="E46" s="201" t="s">
        <v>293</v>
      </c>
      <c r="F46" s="205">
        <v>1280</v>
      </c>
      <c r="G46" s="205">
        <v>0</v>
      </c>
      <c r="H46" s="205">
        <v>1280</v>
      </c>
      <c r="I46" s="105"/>
      <c r="J46" s="105"/>
    </row>
    <row r="47" spans="1:10" s="19" customFormat="1" ht="16.5" customHeight="1">
      <c r="A47" s="29" t="s">
        <v>169</v>
      </c>
      <c r="B47" s="36">
        <v>350</v>
      </c>
      <c r="C47" s="28"/>
      <c r="D47" s="27" t="s">
        <v>278</v>
      </c>
      <c r="E47" s="202"/>
      <c r="F47" s="205"/>
      <c r="G47" s="205"/>
      <c r="H47" s="205"/>
      <c r="I47" s="105">
        <v>85</v>
      </c>
      <c r="J47" s="105">
        <v>1365</v>
      </c>
    </row>
    <row r="48" spans="1:10" s="20" customFormat="1" ht="16.5" customHeight="1">
      <c r="A48" s="29" t="s">
        <v>16</v>
      </c>
      <c r="B48" s="30">
        <v>80</v>
      </c>
      <c r="C48" s="28"/>
      <c r="D48" s="27" t="s">
        <v>278</v>
      </c>
      <c r="E48" s="203"/>
      <c r="F48" s="205"/>
      <c r="G48" s="205"/>
      <c r="H48" s="205"/>
      <c r="I48" s="105"/>
      <c r="J48" s="105"/>
    </row>
    <row r="49" spans="1:10" s="19" customFormat="1" ht="16.5" customHeight="1">
      <c r="A49" s="29" t="s">
        <v>186</v>
      </c>
      <c r="B49" s="36">
        <v>600</v>
      </c>
      <c r="C49" s="28"/>
      <c r="D49" s="27" t="s">
        <v>498</v>
      </c>
      <c r="E49" s="34" t="s">
        <v>177</v>
      </c>
      <c r="F49" s="34"/>
      <c r="G49" s="34">
        <v>150</v>
      </c>
      <c r="H49" s="34">
        <v>150</v>
      </c>
      <c r="I49" s="34">
        <v>320</v>
      </c>
      <c r="J49" s="34">
        <v>470</v>
      </c>
    </row>
    <row r="50" spans="1:10" s="19" customFormat="1" ht="16.5" customHeight="1">
      <c r="A50" s="204" t="s">
        <v>45</v>
      </c>
      <c r="B50" s="36">
        <v>300</v>
      </c>
      <c r="C50" s="28"/>
      <c r="D50" s="27" t="s">
        <v>279</v>
      </c>
      <c r="E50" s="34" t="s">
        <v>294</v>
      </c>
      <c r="F50" s="34">
        <v>300</v>
      </c>
      <c r="G50" s="34">
        <v>700</v>
      </c>
      <c r="H50" s="34">
        <v>1000</v>
      </c>
      <c r="I50" s="34">
        <v>170</v>
      </c>
      <c r="J50" s="34">
        <v>1170</v>
      </c>
    </row>
    <row r="51" spans="1:10" s="19" customFormat="1" ht="17.25" customHeight="1">
      <c r="A51" s="204"/>
      <c r="B51" s="33">
        <v>1800</v>
      </c>
      <c r="C51" s="28"/>
      <c r="D51" s="27" t="s">
        <v>280</v>
      </c>
      <c r="E51" s="34" t="s">
        <v>295</v>
      </c>
      <c r="F51" s="34">
        <v>3350</v>
      </c>
      <c r="G51" s="34">
        <v>-700</v>
      </c>
      <c r="H51" s="34">
        <v>2650</v>
      </c>
      <c r="I51" s="34">
        <v>-595</v>
      </c>
      <c r="J51" s="34">
        <v>2055</v>
      </c>
    </row>
    <row r="52" spans="1:10" s="19" customFormat="1" ht="16.5" customHeight="1">
      <c r="A52" s="29" t="s">
        <v>43</v>
      </c>
      <c r="B52" s="33">
        <v>1605</v>
      </c>
      <c r="C52" s="28"/>
      <c r="D52" s="27" t="s">
        <v>281</v>
      </c>
      <c r="E52" s="34" t="s">
        <v>296</v>
      </c>
      <c r="F52" s="34">
        <v>1605</v>
      </c>
      <c r="G52" s="34">
        <v>0</v>
      </c>
      <c r="H52" s="77">
        <v>1605</v>
      </c>
      <c r="I52" s="34">
        <v>-110</v>
      </c>
      <c r="J52" s="34">
        <v>1495</v>
      </c>
    </row>
    <row r="53" spans="1:10" s="19" customFormat="1" ht="16.5" customHeight="1">
      <c r="A53" s="29" t="s">
        <v>17</v>
      </c>
      <c r="B53" s="30">
        <v>20</v>
      </c>
      <c r="C53" s="28"/>
      <c r="D53" s="27" t="s">
        <v>282</v>
      </c>
      <c r="E53" s="34" t="s">
        <v>297</v>
      </c>
      <c r="F53" s="34">
        <v>20</v>
      </c>
      <c r="G53" s="34">
        <v>0</v>
      </c>
      <c r="H53" s="34">
        <v>20</v>
      </c>
      <c r="I53" s="34"/>
      <c r="J53" s="34">
        <v>20</v>
      </c>
    </row>
    <row r="54" spans="1:10" s="19" customFormat="1" ht="16.5" customHeight="1">
      <c r="A54" s="29" t="s">
        <v>185</v>
      </c>
      <c r="B54" s="30">
        <v>75</v>
      </c>
      <c r="C54" s="28"/>
      <c r="D54" s="27" t="s">
        <v>272</v>
      </c>
      <c r="E54" s="34"/>
      <c r="F54" s="34"/>
      <c r="G54" s="34"/>
      <c r="H54" s="34"/>
      <c r="I54" s="34"/>
      <c r="J54" s="34"/>
    </row>
    <row r="55" spans="1:10" s="19" customFormat="1" ht="16.5" customHeight="1">
      <c r="A55" s="29" t="s">
        <v>126</v>
      </c>
      <c r="B55" s="30">
        <v>1000</v>
      </c>
      <c r="C55" s="28"/>
      <c r="D55" s="27" t="s">
        <v>280</v>
      </c>
      <c r="E55" s="34"/>
      <c r="F55" s="34"/>
      <c r="G55" s="34"/>
      <c r="H55" s="34"/>
      <c r="I55" s="34"/>
      <c r="J55" s="34"/>
    </row>
    <row r="56" spans="1:10" s="19" customFormat="1" ht="16.5" customHeight="1">
      <c r="A56" s="34" t="s">
        <v>18</v>
      </c>
      <c r="B56" s="30">
        <v>50</v>
      </c>
      <c r="C56" s="28"/>
      <c r="D56" s="27" t="s">
        <v>298</v>
      </c>
      <c r="E56" s="34" t="s">
        <v>299</v>
      </c>
      <c r="F56" s="34">
        <v>100</v>
      </c>
      <c r="G56" s="34">
        <v>0</v>
      </c>
      <c r="H56" s="34">
        <v>100</v>
      </c>
      <c r="I56" s="34"/>
      <c r="J56" s="34">
        <v>100</v>
      </c>
    </row>
    <row r="57" spans="1:10" s="19" customFormat="1" ht="16.5" customHeight="1">
      <c r="A57" s="29" t="s">
        <v>187</v>
      </c>
      <c r="B57" s="30">
        <v>450</v>
      </c>
      <c r="C57" s="28"/>
      <c r="D57" s="27" t="s">
        <v>280</v>
      </c>
      <c r="E57" s="34"/>
      <c r="F57" s="34"/>
      <c r="G57" s="34"/>
      <c r="H57" s="34"/>
      <c r="I57" s="34"/>
      <c r="J57" s="34"/>
    </row>
    <row r="58" spans="1:10" s="19" customFormat="1" ht="16.5" customHeight="1">
      <c r="A58" s="29" t="s">
        <v>170</v>
      </c>
      <c r="B58" s="30">
        <v>150</v>
      </c>
      <c r="C58" s="28"/>
      <c r="D58" s="27" t="s">
        <v>280</v>
      </c>
      <c r="E58" s="34"/>
      <c r="F58" s="34"/>
      <c r="G58" s="34"/>
      <c r="H58" s="34"/>
      <c r="I58" s="34"/>
      <c r="J58" s="34"/>
    </row>
    <row r="59" spans="1:10" ht="16.5" customHeight="1">
      <c r="A59" s="118" t="s">
        <v>2</v>
      </c>
      <c r="B59" s="31">
        <f>SUM(B37:B58)</f>
        <v>9428</v>
      </c>
      <c r="C59" s="31">
        <f t="shared" ref="C59" si="5">SUM(C37:C58)</f>
        <v>0</v>
      </c>
      <c r="D59" s="151" t="s">
        <v>333</v>
      </c>
      <c r="E59" s="70" t="s">
        <v>334</v>
      </c>
      <c r="F59" s="70">
        <f>SUM(F37:F58)</f>
        <v>9353</v>
      </c>
      <c r="G59" s="70">
        <f>SUM(G37:G58)</f>
        <v>0</v>
      </c>
      <c r="H59" s="70">
        <f>SUM(H37:H58)</f>
        <v>9353</v>
      </c>
      <c r="I59" s="70">
        <f>SUM(I37:I58)</f>
        <v>0</v>
      </c>
      <c r="J59" s="70">
        <f>SUM(J37:J58)</f>
        <v>9353</v>
      </c>
    </row>
    <row r="60" spans="1:10" s="19" customFormat="1" ht="16.5" customHeight="1">
      <c r="A60" s="29" t="s">
        <v>53</v>
      </c>
      <c r="B60" s="30">
        <v>92</v>
      </c>
      <c r="C60" s="28"/>
      <c r="D60" s="27" t="s">
        <v>300</v>
      </c>
      <c r="E60" s="34" t="s">
        <v>301</v>
      </c>
      <c r="F60" s="34">
        <v>92</v>
      </c>
      <c r="G60" s="34"/>
      <c r="H60" s="34">
        <v>92</v>
      </c>
      <c r="I60" s="34"/>
      <c r="J60" s="34">
        <v>92</v>
      </c>
    </row>
    <row r="61" spans="1:10" s="19" customFormat="1" ht="16.5" customHeight="1">
      <c r="A61" s="29" t="s">
        <v>54</v>
      </c>
      <c r="B61" s="30">
        <v>46</v>
      </c>
      <c r="C61" s="28"/>
      <c r="D61" s="27" t="s">
        <v>300</v>
      </c>
      <c r="E61" s="34"/>
      <c r="F61" s="34">
        <v>46</v>
      </c>
      <c r="G61" s="34"/>
      <c r="H61" s="34">
        <v>46</v>
      </c>
      <c r="I61" s="34"/>
      <c r="J61" s="34">
        <v>46</v>
      </c>
    </row>
    <row r="62" spans="1:10" s="19" customFormat="1" ht="16.5" customHeight="1">
      <c r="A62" s="29" t="s">
        <v>253</v>
      </c>
      <c r="B62" s="30">
        <v>864</v>
      </c>
      <c r="C62" s="28"/>
      <c r="D62" s="27" t="s">
        <v>300</v>
      </c>
      <c r="E62" s="34"/>
      <c r="F62" s="34">
        <v>864</v>
      </c>
      <c r="G62" s="34">
        <v>829</v>
      </c>
      <c r="H62" s="34">
        <v>1693</v>
      </c>
      <c r="I62" s="34">
        <v>-125</v>
      </c>
      <c r="J62" s="34">
        <v>1568</v>
      </c>
    </row>
    <row r="63" spans="1:10" s="19" customFormat="1" ht="16.5" customHeight="1">
      <c r="A63" s="29" t="s">
        <v>254</v>
      </c>
      <c r="B63" s="30">
        <v>350</v>
      </c>
      <c r="C63" s="28"/>
      <c r="D63" s="27" t="s">
        <v>300</v>
      </c>
      <c r="E63" s="34"/>
      <c r="F63" s="34">
        <v>350</v>
      </c>
      <c r="G63" s="34">
        <v>1272</v>
      </c>
      <c r="H63" s="34">
        <v>1622</v>
      </c>
      <c r="I63" s="34">
        <v>225</v>
      </c>
      <c r="J63" s="34">
        <v>1847</v>
      </c>
    </row>
    <row r="64" spans="1:10" s="19" customFormat="1" ht="16.5" customHeight="1">
      <c r="A64" s="29" t="s">
        <v>55</v>
      </c>
      <c r="B64" s="30">
        <v>157</v>
      </c>
      <c r="C64" s="28"/>
      <c r="D64" s="27" t="s">
        <v>300</v>
      </c>
      <c r="E64" s="34"/>
      <c r="F64" s="34">
        <v>157</v>
      </c>
      <c r="G64" s="34"/>
      <c r="H64" s="34">
        <v>157</v>
      </c>
      <c r="I64" s="34"/>
      <c r="J64" s="34">
        <v>157</v>
      </c>
    </row>
    <row r="65" spans="1:10" ht="16.5" customHeight="1">
      <c r="A65" s="118" t="s">
        <v>46</v>
      </c>
      <c r="B65" s="31">
        <f>SUM(B60:B64)</f>
        <v>1509</v>
      </c>
      <c r="C65" s="31">
        <f>SUM(C60:C64)</f>
        <v>0</v>
      </c>
      <c r="D65" s="27" t="s">
        <v>302</v>
      </c>
      <c r="E65" s="34" t="s">
        <v>303</v>
      </c>
      <c r="F65" s="34">
        <v>2064</v>
      </c>
      <c r="G65" s="34">
        <v>5537</v>
      </c>
      <c r="H65" s="34">
        <v>7601</v>
      </c>
      <c r="I65" s="34">
        <v>-5163</v>
      </c>
      <c r="J65" s="34">
        <v>2418</v>
      </c>
    </row>
    <row r="66" spans="1:10" s="19" customFormat="1" ht="16.5" customHeight="1">
      <c r="A66" s="29" t="s">
        <v>153</v>
      </c>
      <c r="B66" s="30">
        <v>2064</v>
      </c>
      <c r="C66" s="28"/>
      <c r="D66" s="151" t="s">
        <v>392</v>
      </c>
      <c r="E66" s="70" t="s">
        <v>393</v>
      </c>
      <c r="F66" s="70">
        <f>SUM(F60:F65)</f>
        <v>3573</v>
      </c>
      <c r="G66" s="70">
        <f>SUM(G60:G65)</f>
        <v>7638</v>
      </c>
      <c r="H66" s="70">
        <f>SUM(H60:H65)</f>
        <v>11211</v>
      </c>
      <c r="I66" s="106">
        <f>SUM(I60:I65)</f>
        <v>-5063</v>
      </c>
      <c r="J66" s="106">
        <f>SUM(J60:J65)</f>
        <v>6128</v>
      </c>
    </row>
    <row r="67" spans="1:10" s="19" customFormat="1" ht="16.5" customHeight="1">
      <c r="A67" s="29"/>
      <c r="B67" s="30"/>
      <c r="C67" s="28"/>
      <c r="D67" s="27" t="s">
        <v>509</v>
      </c>
      <c r="E67" s="34" t="s">
        <v>510</v>
      </c>
      <c r="F67" s="34"/>
      <c r="G67" s="34"/>
      <c r="H67" s="34"/>
      <c r="I67" s="34">
        <v>1350</v>
      </c>
      <c r="J67" s="34">
        <v>1350</v>
      </c>
    </row>
    <row r="68" spans="1:10" s="19" customFormat="1" ht="16.5" customHeight="1">
      <c r="A68" s="29"/>
      <c r="B68" s="30"/>
      <c r="C68" s="28"/>
      <c r="D68" s="27" t="s">
        <v>490</v>
      </c>
      <c r="E68" s="34" t="s">
        <v>491</v>
      </c>
      <c r="F68" s="34"/>
      <c r="G68" s="34">
        <v>74</v>
      </c>
      <c r="H68" s="34">
        <v>74</v>
      </c>
      <c r="I68" s="34"/>
      <c r="J68" s="34">
        <v>74</v>
      </c>
    </row>
    <row r="69" spans="1:10" s="19" customFormat="1" ht="16.5" customHeight="1">
      <c r="A69" s="29"/>
      <c r="B69" s="30"/>
      <c r="C69" s="28"/>
      <c r="D69" s="27" t="s">
        <v>485</v>
      </c>
      <c r="E69" s="34" t="s">
        <v>492</v>
      </c>
      <c r="F69" s="34"/>
      <c r="G69" s="34">
        <v>75</v>
      </c>
      <c r="H69" s="34">
        <v>75</v>
      </c>
      <c r="I69" s="34">
        <v>63</v>
      </c>
      <c r="J69" s="34">
        <v>138</v>
      </c>
    </row>
    <row r="70" spans="1:10" s="19" customFormat="1" ht="16.5" customHeight="1">
      <c r="A70" s="29"/>
      <c r="B70" s="30"/>
      <c r="C70" s="28"/>
      <c r="D70" s="27" t="s">
        <v>487</v>
      </c>
      <c r="E70" s="34" t="s">
        <v>502</v>
      </c>
      <c r="F70" s="34"/>
      <c r="G70" s="34">
        <v>40</v>
      </c>
      <c r="H70" s="34">
        <v>40</v>
      </c>
      <c r="I70" s="34">
        <v>381</v>
      </c>
      <c r="J70" s="34">
        <v>421</v>
      </c>
    </row>
    <row r="71" spans="1:10" s="19" customFormat="1" ht="16.5" customHeight="1">
      <c r="A71" s="29"/>
      <c r="B71" s="30"/>
      <c r="C71" s="28"/>
      <c r="D71" s="151" t="s">
        <v>488</v>
      </c>
      <c r="E71" s="70" t="s">
        <v>489</v>
      </c>
      <c r="F71" s="70"/>
      <c r="G71" s="70">
        <f>SUM(G68:G70)</f>
        <v>189</v>
      </c>
      <c r="H71" s="70">
        <f>SUM(H67:H70)</f>
        <v>189</v>
      </c>
      <c r="I71" s="106">
        <f>SUM(I67:I70)</f>
        <v>1794</v>
      </c>
      <c r="J71" s="106">
        <f>SUM(J67:J70)</f>
        <v>1983</v>
      </c>
    </row>
    <row r="72" spans="1:10" s="19" customFormat="1" ht="16.5" customHeight="1">
      <c r="A72" s="29"/>
      <c r="B72" s="30"/>
      <c r="C72" s="28"/>
      <c r="D72" s="27" t="s">
        <v>433</v>
      </c>
      <c r="E72" s="34" t="s">
        <v>533</v>
      </c>
      <c r="F72" s="34"/>
      <c r="G72" s="34"/>
      <c r="H72" s="34"/>
      <c r="I72" s="34">
        <v>1799</v>
      </c>
      <c r="J72" s="34">
        <v>1799</v>
      </c>
    </row>
    <row r="73" spans="1:10" s="19" customFormat="1" ht="16.5" customHeight="1">
      <c r="A73" s="118" t="s">
        <v>154</v>
      </c>
      <c r="B73" s="68">
        <f>SUM(B66:B72)</f>
        <v>2064</v>
      </c>
      <c r="C73" s="28"/>
      <c r="D73" s="151" t="s">
        <v>433</v>
      </c>
      <c r="E73" s="70" t="s">
        <v>534</v>
      </c>
      <c r="F73" s="70"/>
      <c r="G73" s="70"/>
      <c r="H73" s="70"/>
      <c r="I73" s="106">
        <f>SUM(I72)</f>
        <v>1799</v>
      </c>
      <c r="J73" s="106">
        <f>SUM(J72)</f>
        <v>1799</v>
      </c>
    </row>
    <row r="74" spans="1:10" s="8" customFormat="1" ht="24.95" customHeight="1">
      <c r="A74" s="122" t="s">
        <v>3</v>
      </c>
      <c r="B74" s="38">
        <f>SUM(B32+B36+B59+B65+B73)</f>
        <v>27886</v>
      </c>
      <c r="C74" s="38" t="e">
        <f>SUM(#REF!+C32+C36+C59+C65+#REF!)</f>
        <v>#REF!</v>
      </c>
      <c r="D74" s="153"/>
      <c r="E74" s="103"/>
      <c r="F74" s="103"/>
      <c r="G74" s="103"/>
      <c r="H74" s="103"/>
      <c r="I74" s="103"/>
      <c r="J74" s="103"/>
    </row>
    <row r="75" spans="1:10" s="10" customFormat="1" ht="24.95" customHeight="1">
      <c r="A75" s="188"/>
      <c r="B75" s="188"/>
      <c r="C75" s="188"/>
      <c r="D75" s="188"/>
      <c r="E75" s="188"/>
      <c r="F75" s="188"/>
      <c r="G75" s="188"/>
      <c r="H75" s="188"/>
      <c r="I75" s="90"/>
      <c r="J75" s="90"/>
    </row>
    <row r="76" spans="1:10" ht="16.5" customHeight="1">
      <c r="A76" s="186" t="s">
        <v>552</v>
      </c>
      <c r="B76" s="187" t="s">
        <v>27</v>
      </c>
      <c r="C76" s="28"/>
      <c r="D76" s="192" t="s">
        <v>267</v>
      </c>
      <c r="E76" s="191" t="s">
        <v>285</v>
      </c>
      <c r="F76" s="178" t="s">
        <v>27</v>
      </c>
      <c r="G76" s="178" t="s">
        <v>505</v>
      </c>
      <c r="H76" s="178" t="s">
        <v>266</v>
      </c>
      <c r="I76" s="178" t="s">
        <v>507</v>
      </c>
      <c r="J76" s="178" t="s">
        <v>508</v>
      </c>
    </row>
    <row r="77" spans="1:10" ht="16.5" customHeight="1">
      <c r="A77" s="186"/>
      <c r="B77" s="187"/>
      <c r="C77" s="28"/>
      <c r="D77" s="192"/>
      <c r="E77" s="191"/>
      <c r="F77" s="178"/>
      <c r="G77" s="178"/>
      <c r="H77" s="178"/>
      <c r="I77" s="178"/>
      <c r="J77" s="178"/>
    </row>
    <row r="78" spans="1:10" ht="30.75" customHeight="1">
      <c r="A78" s="186"/>
      <c r="B78" s="187"/>
      <c r="C78" s="28"/>
      <c r="D78" s="192"/>
      <c r="E78" s="191"/>
      <c r="F78" s="178"/>
      <c r="G78" s="178"/>
      <c r="H78" s="178"/>
      <c r="I78" s="178"/>
      <c r="J78" s="178"/>
    </row>
    <row r="79" spans="1:10" s="5" customFormat="1" ht="24.95" customHeight="1">
      <c r="A79" s="180" t="s">
        <v>115</v>
      </c>
      <c r="B79" s="180"/>
      <c r="C79" s="180"/>
      <c r="D79" s="180"/>
      <c r="E79" s="180"/>
      <c r="F79" s="180"/>
      <c r="G79" s="180"/>
      <c r="H79" s="180"/>
      <c r="I79" s="180"/>
      <c r="J79" s="180"/>
    </row>
    <row r="80" spans="1:10" s="5" customFormat="1" ht="16.5" customHeight="1">
      <c r="A80" s="108"/>
      <c r="B80" s="108"/>
      <c r="C80" s="108"/>
      <c r="D80" s="110" t="s">
        <v>535</v>
      </c>
      <c r="E80" s="111" t="s">
        <v>536</v>
      </c>
      <c r="F80" s="110"/>
      <c r="G80" s="110"/>
      <c r="H80" s="110"/>
      <c r="I80" s="112">
        <v>10000</v>
      </c>
      <c r="J80" s="112">
        <v>10000</v>
      </c>
    </row>
    <row r="81" spans="1:10" s="5" customFormat="1" ht="16.5" customHeight="1">
      <c r="A81" s="108"/>
      <c r="B81" s="108"/>
      <c r="C81" s="108"/>
      <c r="D81" s="110" t="s">
        <v>538</v>
      </c>
      <c r="E81" s="113" t="s">
        <v>537</v>
      </c>
      <c r="F81" s="110"/>
      <c r="G81" s="110"/>
      <c r="H81" s="110"/>
      <c r="I81" s="112">
        <v>39</v>
      </c>
      <c r="J81" s="112">
        <v>39</v>
      </c>
    </row>
    <row r="82" spans="1:10" s="5" customFormat="1" ht="16.5" customHeight="1">
      <c r="A82" s="108"/>
      <c r="B82" s="108"/>
      <c r="C82" s="108"/>
      <c r="D82" s="109" t="s">
        <v>312</v>
      </c>
      <c r="E82" s="114" t="s">
        <v>547</v>
      </c>
      <c r="F82" s="110"/>
      <c r="G82" s="110"/>
      <c r="H82" s="110"/>
      <c r="I82" s="115">
        <v>11</v>
      </c>
      <c r="J82" s="115">
        <v>11</v>
      </c>
    </row>
    <row r="83" spans="1:10" s="19" customFormat="1" ht="16.5" customHeight="1">
      <c r="A83" s="29"/>
      <c r="B83" s="30"/>
      <c r="C83" s="28"/>
      <c r="D83" s="151" t="s">
        <v>548</v>
      </c>
      <c r="E83" s="70" t="s">
        <v>549</v>
      </c>
      <c r="F83" s="70"/>
      <c r="G83" s="70"/>
      <c r="H83" s="70"/>
      <c r="I83" s="70">
        <v>34</v>
      </c>
      <c r="J83" s="70">
        <v>34</v>
      </c>
    </row>
    <row r="84" spans="1:10" s="19" customFormat="1" ht="25.5" customHeight="1">
      <c r="A84" s="125" t="s">
        <v>4</v>
      </c>
      <c r="B84" s="45">
        <v>0</v>
      </c>
      <c r="C84" s="97"/>
      <c r="D84" s="176"/>
      <c r="E84" s="177"/>
      <c r="F84" s="177"/>
      <c r="G84" s="177"/>
      <c r="H84" s="177"/>
      <c r="I84" s="177"/>
      <c r="J84" s="177"/>
    </row>
    <row r="85" spans="1:10" s="19" customFormat="1" ht="24.75" customHeight="1">
      <c r="A85" s="220" t="s">
        <v>116</v>
      </c>
      <c r="B85" s="221"/>
      <c r="C85" s="221"/>
      <c r="D85" s="221"/>
      <c r="E85" s="221"/>
      <c r="F85" s="221"/>
      <c r="G85" s="221"/>
      <c r="H85" s="221"/>
      <c r="I85" s="221"/>
      <c r="J85" s="222"/>
    </row>
    <row r="86" spans="1:10" s="19" customFormat="1" ht="16.5" customHeight="1">
      <c r="A86" s="121" t="s">
        <v>212</v>
      </c>
      <c r="B86" s="30">
        <v>2716</v>
      </c>
      <c r="C86" s="28"/>
      <c r="D86" s="151"/>
      <c r="E86" s="70"/>
      <c r="F86" s="70"/>
      <c r="G86" s="70"/>
      <c r="H86" s="70"/>
      <c r="I86" s="70"/>
      <c r="J86" s="70"/>
    </row>
    <row r="87" spans="1:10" ht="16.5" customHeight="1">
      <c r="A87" s="120" t="s">
        <v>6</v>
      </c>
      <c r="B87" s="35">
        <f>B86</f>
        <v>2716</v>
      </c>
      <c r="C87" s="35">
        <f t="shared" ref="C87" si="6">SUM(C83)</f>
        <v>0</v>
      </c>
      <c r="D87" s="27" t="s">
        <v>268</v>
      </c>
      <c r="E87" s="34" t="s">
        <v>304</v>
      </c>
      <c r="F87" s="34">
        <v>2948</v>
      </c>
      <c r="G87" s="34">
        <v>-318</v>
      </c>
      <c r="H87" s="34">
        <v>2630</v>
      </c>
      <c r="I87" s="34">
        <v>27</v>
      </c>
      <c r="J87" s="34">
        <v>2657</v>
      </c>
    </row>
    <row r="88" spans="1:10" s="19" customFormat="1" ht="16.5" customHeight="1">
      <c r="A88" s="29" t="s">
        <v>213</v>
      </c>
      <c r="B88" s="30">
        <v>52</v>
      </c>
      <c r="C88" s="96"/>
      <c r="D88" s="154" t="s">
        <v>268</v>
      </c>
      <c r="E88" s="34"/>
      <c r="F88" s="34"/>
      <c r="G88" s="34"/>
      <c r="H88" s="34"/>
      <c r="I88" s="34"/>
      <c r="J88" s="34"/>
    </row>
    <row r="89" spans="1:10" s="19" customFormat="1" ht="16.5" customHeight="1">
      <c r="A89" s="29" t="s">
        <v>180</v>
      </c>
      <c r="B89" s="30">
        <v>220</v>
      </c>
      <c r="C89" s="28"/>
      <c r="D89" s="27" t="s">
        <v>270</v>
      </c>
      <c r="E89" s="34" t="s">
        <v>287</v>
      </c>
      <c r="F89" s="34">
        <v>220</v>
      </c>
      <c r="G89" s="34"/>
      <c r="H89" s="34">
        <v>220</v>
      </c>
      <c r="I89" s="34">
        <v>59</v>
      </c>
      <c r="J89" s="34">
        <v>279</v>
      </c>
    </row>
    <row r="90" spans="1:10" s="19" customFormat="1" ht="16.5" customHeight="1">
      <c r="A90" s="29"/>
      <c r="B90" s="30"/>
      <c r="C90" s="28"/>
      <c r="D90" s="27" t="s">
        <v>463</v>
      </c>
      <c r="E90" s="34" t="s">
        <v>464</v>
      </c>
      <c r="F90" s="34"/>
      <c r="G90" s="34">
        <v>490</v>
      </c>
      <c r="H90" s="34">
        <v>490</v>
      </c>
      <c r="I90" s="34"/>
      <c r="J90" s="34">
        <v>490</v>
      </c>
    </row>
    <row r="91" spans="1:10" s="19" customFormat="1" ht="16.5" customHeight="1">
      <c r="A91" s="29"/>
      <c r="B91" s="30"/>
      <c r="C91" s="28"/>
      <c r="D91" s="27" t="s">
        <v>465</v>
      </c>
      <c r="E91" s="34" t="s">
        <v>466</v>
      </c>
      <c r="F91" s="34"/>
      <c r="G91" s="34">
        <v>318</v>
      </c>
      <c r="H91" s="34">
        <v>318</v>
      </c>
      <c r="I91" s="34">
        <v>-191</v>
      </c>
      <c r="J91" s="34">
        <v>127</v>
      </c>
    </row>
    <row r="92" spans="1:10" s="19" customFormat="1" ht="16.5" customHeight="1">
      <c r="A92" s="29" t="s">
        <v>214</v>
      </c>
      <c r="B92" s="30">
        <v>180</v>
      </c>
      <c r="C92" s="28"/>
      <c r="D92" s="27" t="s">
        <v>268</v>
      </c>
      <c r="E92" s="34"/>
      <c r="F92" s="34"/>
      <c r="G92" s="34"/>
      <c r="H92" s="34"/>
      <c r="I92" s="34"/>
      <c r="J92" s="34"/>
    </row>
    <row r="93" spans="1:10" ht="16.5" customHeight="1">
      <c r="A93" s="120" t="s">
        <v>7</v>
      </c>
      <c r="B93" s="35">
        <f>SUM(B88:B92)</f>
        <v>452</v>
      </c>
      <c r="C93" s="35">
        <f>SUM(C88:C92)</f>
        <v>0</v>
      </c>
      <c r="D93" s="85" t="s">
        <v>453</v>
      </c>
      <c r="E93" s="70" t="s">
        <v>380</v>
      </c>
      <c r="F93" s="70">
        <f>SUM(F83:F92)</f>
        <v>3168</v>
      </c>
      <c r="G93" s="70">
        <f>SUM(G83:G92)</f>
        <v>490</v>
      </c>
      <c r="H93" s="70">
        <f>SUM(H83:H92)</f>
        <v>3658</v>
      </c>
      <c r="I93" s="70">
        <f>SUM(I87:I92)</f>
        <v>-105</v>
      </c>
      <c r="J93" s="70">
        <f>SUM(J87:J92)</f>
        <v>3553</v>
      </c>
    </row>
    <row r="94" spans="1:10" ht="16.5" customHeight="1">
      <c r="A94" s="118" t="s">
        <v>9</v>
      </c>
      <c r="B94" s="31">
        <f>SUM(B87+B93)</f>
        <v>3168</v>
      </c>
      <c r="C94" s="31">
        <f t="shared" ref="C94" si="7">SUM(C87+C93)</f>
        <v>0</v>
      </c>
      <c r="D94" s="27" t="s">
        <v>417</v>
      </c>
      <c r="E94" s="34" t="s">
        <v>499</v>
      </c>
      <c r="F94" s="34">
        <v>0</v>
      </c>
      <c r="G94" s="34">
        <v>318</v>
      </c>
      <c r="H94" s="34">
        <v>318</v>
      </c>
      <c r="I94" s="34">
        <v>-19</v>
      </c>
      <c r="J94" s="34">
        <v>301</v>
      </c>
    </row>
    <row r="95" spans="1:10" ht="16.5" customHeight="1">
      <c r="A95" s="118"/>
      <c r="B95" s="31"/>
      <c r="C95" s="31"/>
      <c r="D95" s="151" t="s">
        <v>272</v>
      </c>
      <c r="E95" s="70" t="s">
        <v>456</v>
      </c>
      <c r="F95" s="70"/>
      <c r="G95" s="70">
        <f>SUM(G94)</f>
        <v>318</v>
      </c>
      <c r="H95" s="70">
        <f>SUM(H94)</f>
        <v>318</v>
      </c>
      <c r="I95" s="70">
        <v>-17</v>
      </c>
      <c r="J95" s="70">
        <f>SUM(J94)</f>
        <v>301</v>
      </c>
    </row>
    <row r="96" spans="1:10" s="19" customFormat="1" ht="16.5" customHeight="1">
      <c r="A96" s="34" t="s">
        <v>78</v>
      </c>
      <c r="B96" s="30">
        <v>877</v>
      </c>
      <c r="C96" s="28"/>
      <c r="D96" s="27" t="s">
        <v>381</v>
      </c>
      <c r="E96" s="34" t="s">
        <v>423</v>
      </c>
      <c r="F96" s="34">
        <v>877</v>
      </c>
      <c r="G96" s="34">
        <v>218</v>
      </c>
      <c r="H96" s="34">
        <v>1095</v>
      </c>
      <c r="I96" s="34"/>
      <c r="J96" s="34">
        <v>1095</v>
      </c>
    </row>
    <row r="97" spans="1:10" s="19" customFormat="1" ht="16.5" customHeight="1">
      <c r="A97" s="34" t="s">
        <v>117</v>
      </c>
      <c r="B97" s="30">
        <v>20</v>
      </c>
      <c r="C97" s="28"/>
      <c r="D97" s="27" t="s">
        <v>383</v>
      </c>
      <c r="E97" s="34" t="s">
        <v>117</v>
      </c>
      <c r="F97" s="34">
        <v>20</v>
      </c>
      <c r="G97" s="34"/>
      <c r="H97" s="34">
        <v>20</v>
      </c>
      <c r="I97" s="34">
        <v>-15</v>
      </c>
      <c r="J97" s="34">
        <v>5</v>
      </c>
    </row>
    <row r="98" spans="1:10" s="19" customFormat="1" ht="16.5" customHeight="1">
      <c r="A98" s="34" t="s">
        <v>128</v>
      </c>
      <c r="B98" s="30">
        <v>42</v>
      </c>
      <c r="C98" s="28"/>
      <c r="D98" s="27" t="s">
        <v>382</v>
      </c>
      <c r="E98" s="34" t="s">
        <v>128</v>
      </c>
      <c r="F98" s="34">
        <v>42</v>
      </c>
      <c r="G98" s="34"/>
      <c r="H98" s="34">
        <v>42</v>
      </c>
      <c r="I98" s="34">
        <v>8</v>
      </c>
      <c r="J98" s="34">
        <v>50</v>
      </c>
    </row>
    <row r="99" spans="1:10" s="19" customFormat="1" ht="16.5" customHeight="1">
      <c r="A99" s="34"/>
      <c r="B99" s="30"/>
      <c r="C99" s="28"/>
      <c r="D99" s="27" t="s">
        <v>385</v>
      </c>
      <c r="E99" s="34" t="s">
        <v>461</v>
      </c>
      <c r="F99" s="34">
        <v>42</v>
      </c>
      <c r="G99" s="34"/>
      <c r="H99" s="34">
        <v>42</v>
      </c>
      <c r="I99" s="34">
        <v>7</v>
      </c>
      <c r="J99" s="34">
        <v>49</v>
      </c>
    </row>
    <row r="100" spans="1:10" s="5" customFormat="1" ht="16.5" customHeight="1">
      <c r="A100" s="118" t="s">
        <v>20</v>
      </c>
      <c r="B100" s="31">
        <f>SUM(B96:B98)</f>
        <v>939</v>
      </c>
      <c r="C100" s="31">
        <f t="shared" ref="C100" si="8">SUM(C96:C98)</f>
        <v>0</v>
      </c>
      <c r="D100" s="151" t="s">
        <v>272</v>
      </c>
      <c r="E100" s="74" t="s">
        <v>327</v>
      </c>
      <c r="F100" s="70">
        <f>SUM(F96:F99)</f>
        <v>981</v>
      </c>
      <c r="G100" s="70">
        <f>SUM(G96:G99)</f>
        <v>218</v>
      </c>
      <c r="H100" s="70">
        <f>SUM(H96:H99)</f>
        <v>1199</v>
      </c>
      <c r="I100" s="70">
        <f>SUM(I96:I99)</f>
        <v>0</v>
      </c>
      <c r="J100" s="70">
        <f>SUM(J96:J99)</f>
        <v>1199</v>
      </c>
    </row>
    <row r="101" spans="1:10" s="19" customFormat="1" ht="16.5" customHeight="1">
      <c r="A101" s="29" t="s">
        <v>21</v>
      </c>
      <c r="B101" s="30">
        <v>200</v>
      </c>
      <c r="C101" s="28"/>
      <c r="D101" s="27" t="s">
        <v>273</v>
      </c>
      <c r="E101" s="34" t="s">
        <v>288</v>
      </c>
      <c r="F101" s="34">
        <v>465</v>
      </c>
      <c r="G101" s="34"/>
      <c r="H101" s="34">
        <v>465</v>
      </c>
      <c r="I101" s="34">
        <v>530</v>
      </c>
      <c r="J101" s="34">
        <v>995</v>
      </c>
    </row>
    <row r="102" spans="1:10" s="19" customFormat="1" ht="16.5" customHeight="1">
      <c r="A102" s="29" t="s">
        <v>188</v>
      </c>
      <c r="B102" s="33">
        <v>200</v>
      </c>
      <c r="C102" s="28"/>
      <c r="D102" s="27" t="s">
        <v>273</v>
      </c>
      <c r="E102" s="34"/>
      <c r="F102" s="34"/>
      <c r="G102" s="34"/>
      <c r="H102" s="34"/>
      <c r="I102" s="34"/>
      <c r="J102" s="34"/>
    </row>
    <row r="103" spans="1:10" s="19" customFormat="1" ht="16.5" customHeight="1">
      <c r="A103" s="29" t="s">
        <v>22</v>
      </c>
      <c r="B103" s="30">
        <v>60</v>
      </c>
      <c r="C103" s="28"/>
      <c r="D103" s="27" t="s">
        <v>278</v>
      </c>
      <c r="E103" s="34" t="s">
        <v>293</v>
      </c>
      <c r="F103" s="34">
        <v>60</v>
      </c>
      <c r="G103" s="34"/>
      <c r="H103" s="34">
        <v>60</v>
      </c>
      <c r="I103" s="34">
        <v>20</v>
      </c>
      <c r="J103" s="34">
        <v>80</v>
      </c>
    </row>
    <row r="104" spans="1:10" s="19" customFormat="1" ht="16.5" customHeight="1">
      <c r="A104" s="29" t="s">
        <v>47</v>
      </c>
      <c r="B104" s="30">
        <v>350</v>
      </c>
      <c r="C104" s="28"/>
      <c r="D104" s="27" t="s">
        <v>305</v>
      </c>
      <c r="E104" s="34" t="s">
        <v>307</v>
      </c>
      <c r="F104" s="34">
        <v>350</v>
      </c>
      <c r="G104" s="34"/>
      <c r="H104" s="34">
        <v>350</v>
      </c>
      <c r="I104" s="34"/>
      <c r="J104" s="34">
        <v>350</v>
      </c>
    </row>
    <row r="105" spans="1:10" s="19" customFormat="1" ht="16.5" customHeight="1">
      <c r="A105" s="29" t="s">
        <v>207</v>
      </c>
      <c r="B105" s="33">
        <v>2000</v>
      </c>
      <c r="C105" s="28"/>
      <c r="D105" s="27" t="s">
        <v>280</v>
      </c>
      <c r="E105" s="34" t="s">
        <v>295</v>
      </c>
      <c r="F105" s="34">
        <v>2050</v>
      </c>
      <c r="G105" s="34"/>
      <c r="H105" s="34">
        <v>2050</v>
      </c>
      <c r="I105" s="34">
        <v>-550</v>
      </c>
      <c r="J105" s="34">
        <v>1500</v>
      </c>
    </row>
    <row r="106" spans="1:10" s="19" customFormat="1" ht="16.5" customHeight="1">
      <c r="A106" s="29" t="s">
        <v>171</v>
      </c>
      <c r="B106" s="30">
        <v>50</v>
      </c>
      <c r="C106" s="28"/>
      <c r="D106" s="27"/>
      <c r="E106" s="71" t="s">
        <v>306</v>
      </c>
      <c r="F106" s="71">
        <v>50</v>
      </c>
      <c r="G106" s="71"/>
      <c r="H106" s="71">
        <v>50</v>
      </c>
      <c r="I106" s="71"/>
      <c r="J106" s="71">
        <v>50</v>
      </c>
    </row>
    <row r="107" spans="1:10" s="19" customFormat="1" ht="16.5" customHeight="1">
      <c r="A107" s="29" t="s">
        <v>23</v>
      </c>
      <c r="B107" s="30">
        <v>15</v>
      </c>
      <c r="C107" s="28"/>
      <c r="D107" s="27"/>
      <c r="E107" s="34" t="s">
        <v>297</v>
      </c>
      <c r="F107" s="34">
        <v>20</v>
      </c>
      <c r="G107" s="34"/>
      <c r="H107" s="34">
        <v>20</v>
      </c>
      <c r="I107" s="34"/>
      <c r="J107" s="34">
        <v>20</v>
      </c>
    </row>
    <row r="108" spans="1:10" s="20" customFormat="1" ht="16.5" customHeight="1">
      <c r="A108" s="29" t="s">
        <v>24</v>
      </c>
      <c r="B108" s="30">
        <v>50</v>
      </c>
      <c r="C108" s="28"/>
      <c r="D108" s="27"/>
      <c r="E108" s="34" t="s">
        <v>308</v>
      </c>
      <c r="F108" s="34">
        <v>809</v>
      </c>
      <c r="G108" s="34"/>
      <c r="H108" s="34">
        <v>809</v>
      </c>
      <c r="I108" s="34"/>
      <c r="J108" s="34">
        <v>809</v>
      </c>
    </row>
    <row r="109" spans="1:10" s="20" customFormat="1" ht="16.5" customHeight="1">
      <c r="A109" s="29" t="s">
        <v>14</v>
      </c>
      <c r="B109" s="30">
        <v>50</v>
      </c>
      <c r="C109" s="28"/>
      <c r="D109" s="151" t="s">
        <v>333</v>
      </c>
      <c r="E109" s="70" t="s">
        <v>334</v>
      </c>
      <c r="F109" s="70">
        <f>SUM(F101:F108)</f>
        <v>3804</v>
      </c>
      <c r="G109" s="70"/>
      <c r="H109" s="70">
        <f>SUM(H101:H108)</f>
        <v>3804</v>
      </c>
      <c r="I109" s="70">
        <f>SUM(I97:I108)</f>
        <v>0</v>
      </c>
      <c r="J109" s="70">
        <f>SUM(J101:J108)</f>
        <v>3804</v>
      </c>
    </row>
    <row r="110" spans="1:10" s="19" customFormat="1" ht="16.5" customHeight="1">
      <c r="A110" s="29" t="s">
        <v>17</v>
      </c>
      <c r="B110" s="30">
        <v>20</v>
      </c>
      <c r="C110" s="28"/>
      <c r="D110" s="27" t="s">
        <v>485</v>
      </c>
      <c r="E110" s="34" t="s">
        <v>540</v>
      </c>
      <c r="F110" s="34"/>
      <c r="G110" s="34"/>
      <c r="H110" s="34"/>
      <c r="I110" s="34">
        <v>10000</v>
      </c>
      <c r="J110" s="34">
        <v>10000</v>
      </c>
    </row>
    <row r="111" spans="1:10" s="19" customFormat="1" ht="16.5" customHeight="1">
      <c r="A111" s="29" t="s">
        <v>215</v>
      </c>
      <c r="B111" s="30">
        <v>42</v>
      </c>
      <c r="C111" s="28"/>
      <c r="D111" s="27" t="s">
        <v>487</v>
      </c>
      <c r="E111" s="34" t="s">
        <v>541</v>
      </c>
      <c r="F111" s="34"/>
      <c r="G111" s="34"/>
      <c r="H111" s="34"/>
      <c r="I111" s="34">
        <v>2664</v>
      </c>
      <c r="J111" s="34">
        <v>2664</v>
      </c>
    </row>
    <row r="112" spans="1:10" s="19" customFormat="1" ht="16.5" customHeight="1">
      <c r="A112" s="29" t="s">
        <v>43</v>
      </c>
      <c r="B112" s="33">
        <v>809</v>
      </c>
      <c r="C112" s="28"/>
      <c r="D112" s="151" t="s">
        <v>488</v>
      </c>
      <c r="E112" s="70" t="s">
        <v>542</v>
      </c>
      <c r="F112" s="70"/>
      <c r="G112" s="70"/>
      <c r="H112" s="70"/>
      <c r="I112" s="70">
        <f>SUM(I110:I111)</f>
        <v>12664</v>
      </c>
      <c r="J112" s="70">
        <f>SUM(J110:J111)</f>
        <v>12664</v>
      </c>
    </row>
    <row r="113" spans="1:10" ht="16.5" customHeight="1">
      <c r="A113" s="118" t="s">
        <v>25</v>
      </c>
      <c r="B113" s="31">
        <f>SUM(B101:B112)</f>
        <v>3846</v>
      </c>
      <c r="C113" s="31">
        <f>SUM(C101:C112)</f>
        <v>0</v>
      </c>
      <c r="D113" s="151"/>
      <c r="E113" s="70"/>
      <c r="F113" s="70"/>
      <c r="G113" s="70"/>
      <c r="H113" s="70"/>
      <c r="I113" s="70"/>
      <c r="J113" s="70"/>
    </row>
    <row r="114" spans="1:10" s="9" customFormat="1" ht="24.95" customHeight="1">
      <c r="A114" s="122" t="s">
        <v>3</v>
      </c>
      <c r="B114" s="38">
        <f>B113+B100+B94</f>
        <v>7953</v>
      </c>
      <c r="C114" s="38">
        <f>C113+C100+C94</f>
        <v>0</v>
      </c>
      <c r="D114" s="153"/>
      <c r="E114" s="84"/>
      <c r="F114" s="84"/>
      <c r="G114" s="84"/>
      <c r="H114" s="84"/>
      <c r="I114" s="84"/>
      <c r="J114" s="84"/>
    </row>
    <row r="115" spans="1:10" s="17" customFormat="1" ht="24.95" customHeight="1">
      <c r="A115" s="189"/>
      <c r="B115" s="190"/>
      <c r="C115" s="190"/>
      <c r="D115" s="190"/>
      <c r="E115" s="190"/>
      <c r="F115" s="190"/>
      <c r="G115" s="190"/>
      <c r="H115" s="190"/>
      <c r="I115" s="190"/>
      <c r="J115" s="190"/>
    </row>
    <row r="116" spans="1:10" s="17" customFormat="1" ht="16.5" customHeight="1">
      <c r="A116" s="186" t="s">
        <v>553</v>
      </c>
      <c r="B116" s="187" t="s">
        <v>27</v>
      </c>
      <c r="C116" s="28"/>
      <c r="D116" s="192" t="s">
        <v>267</v>
      </c>
      <c r="E116" s="191" t="s">
        <v>285</v>
      </c>
      <c r="F116" s="178" t="s">
        <v>27</v>
      </c>
      <c r="G116" s="178" t="s">
        <v>505</v>
      </c>
      <c r="H116" s="178" t="s">
        <v>266</v>
      </c>
      <c r="I116" s="178" t="s">
        <v>507</v>
      </c>
      <c r="J116" s="178" t="s">
        <v>508</v>
      </c>
    </row>
    <row r="117" spans="1:10" s="17" customFormat="1" ht="16.5" customHeight="1">
      <c r="A117" s="186"/>
      <c r="B117" s="187"/>
      <c r="C117" s="28"/>
      <c r="D117" s="192"/>
      <c r="E117" s="191"/>
      <c r="F117" s="178"/>
      <c r="G117" s="178"/>
      <c r="H117" s="178"/>
      <c r="I117" s="178"/>
      <c r="J117" s="178"/>
    </row>
    <row r="118" spans="1:10" s="17" customFormat="1" ht="42.75" customHeight="1">
      <c r="A118" s="186"/>
      <c r="B118" s="187"/>
      <c r="C118" s="28"/>
      <c r="D118" s="192"/>
      <c r="E118" s="191"/>
      <c r="F118" s="178"/>
      <c r="G118" s="178"/>
      <c r="H118" s="178"/>
      <c r="I118" s="178"/>
      <c r="J118" s="178"/>
    </row>
    <row r="119" spans="1:10" s="17" customFormat="1" ht="24.95" customHeight="1">
      <c r="A119" s="179" t="s">
        <v>116</v>
      </c>
      <c r="B119" s="179"/>
      <c r="C119" s="179"/>
      <c r="D119" s="179"/>
      <c r="E119" s="179"/>
      <c r="F119" s="179"/>
      <c r="G119" s="179"/>
      <c r="H119" s="179"/>
      <c r="I119" s="179"/>
      <c r="J119" s="179"/>
    </row>
    <row r="120" spans="1:10" s="17" customFormat="1" ht="16.5" customHeight="1">
      <c r="A120" s="29" t="s">
        <v>189</v>
      </c>
      <c r="B120" s="28">
        <v>500</v>
      </c>
      <c r="C120" s="28"/>
      <c r="D120" s="27" t="s">
        <v>280</v>
      </c>
      <c r="E120" s="77" t="s">
        <v>295</v>
      </c>
      <c r="F120" s="86">
        <v>600</v>
      </c>
      <c r="G120" s="86"/>
      <c r="H120" s="86">
        <v>600</v>
      </c>
      <c r="I120" s="86"/>
      <c r="J120" s="86">
        <v>600</v>
      </c>
    </row>
    <row r="121" spans="1:10" s="17" customFormat="1" ht="16.5" customHeight="1">
      <c r="A121" s="29" t="s">
        <v>209</v>
      </c>
      <c r="B121" s="28">
        <v>200</v>
      </c>
      <c r="C121" s="28"/>
      <c r="D121" s="27" t="s">
        <v>273</v>
      </c>
      <c r="E121" s="77" t="s">
        <v>288</v>
      </c>
      <c r="F121" s="86">
        <v>200</v>
      </c>
      <c r="G121" s="86"/>
      <c r="H121" s="86">
        <v>200</v>
      </c>
      <c r="I121" s="86"/>
      <c r="J121" s="86">
        <v>200</v>
      </c>
    </row>
    <row r="122" spans="1:10" s="17" customFormat="1" ht="16.5" customHeight="1">
      <c r="A122" s="29" t="s">
        <v>190</v>
      </c>
      <c r="B122" s="28">
        <v>100</v>
      </c>
      <c r="C122" s="28"/>
      <c r="D122" s="27" t="s">
        <v>280</v>
      </c>
      <c r="E122" s="86" t="s">
        <v>511</v>
      </c>
      <c r="F122" s="86"/>
      <c r="G122" s="86"/>
      <c r="H122" s="86"/>
      <c r="I122" s="86">
        <v>766</v>
      </c>
      <c r="J122" s="86">
        <v>766</v>
      </c>
    </row>
    <row r="123" spans="1:10" s="17" customFormat="1" ht="16.5" customHeight="1">
      <c r="A123" s="29" t="s">
        <v>191</v>
      </c>
      <c r="B123" s="28">
        <v>216</v>
      </c>
      <c r="C123" s="28"/>
      <c r="D123" s="27" t="s">
        <v>281</v>
      </c>
      <c r="E123" s="34" t="s">
        <v>308</v>
      </c>
      <c r="F123" s="86">
        <v>216</v>
      </c>
      <c r="G123" s="86"/>
      <c r="H123" s="86">
        <v>216</v>
      </c>
      <c r="I123" s="86">
        <v>207</v>
      </c>
      <c r="J123" s="86">
        <v>423</v>
      </c>
    </row>
    <row r="124" spans="1:10" s="17" customFormat="1" ht="16.5" customHeight="1">
      <c r="A124" s="118" t="s">
        <v>2</v>
      </c>
      <c r="B124" s="40">
        <f>SUM(B120:B123)</f>
        <v>1016</v>
      </c>
      <c r="C124" s="40">
        <f>SUM(C120:C123)</f>
        <v>0</v>
      </c>
      <c r="D124" s="151" t="s">
        <v>333</v>
      </c>
      <c r="E124" s="79" t="s">
        <v>334</v>
      </c>
      <c r="F124" s="79">
        <f>SUM(F120:F123)</f>
        <v>1016</v>
      </c>
      <c r="G124" s="79">
        <f>SUM(G120:G123)</f>
        <v>0</v>
      </c>
      <c r="H124" s="79">
        <f>SUM(H120:H123)</f>
        <v>1016</v>
      </c>
      <c r="I124" s="79">
        <f>SUM(I120:I123)</f>
        <v>973</v>
      </c>
      <c r="J124" s="79">
        <f>SUM(J120:J123)</f>
        <v>1989</v>
      </c>
    </row>
    <row r="125" spans="1:10" s="17" customFormat="1" ht="24.95" customHeight="1">
      <c r="A125" s="122" t="s">
        <v>3</v>
      </c>
      <c r="B125" s="123">
        <f>SUM(B124)</f>
        <v>1016</v>
      </c>
      <c r="C125" s="123">
        <f t="shared" ref="C125" si="9">SUM(C124)</f>
        <v>0</v>
      </c>
      <c r="D125" s="153"/>
      <c r="E125" s="84"/>
      <c r="F125" s="84"/>
      <c r="G125" s="84"/>
      <c r="H125" s="84"/>
      <c r="I125" s="84"/>
      <c r="J125" s="84"/>
    </row>
    <row r="126" spans="1:10" s="17" customFormat="1" ht="24.95" customHeight="1">
      <c r="A126" s="188"/>
      <c r="B126" s="188"/>
      <c r="C126" s="188"/>
      <c r="D126" s="188"/>
      <c r="E126" s="188"/>
      <c r="F126" s="188"/>
      <c r="G126" s="188"/>
      <c r="H126" s="188"/>
      <c r="I126" s="90"/>
      <c r="J126" s="90"/>
    </row>
    <row r="127" spans="1:10" ht="16.5" customHeight="1">
      <c r="A127" s="186" t="s">
        <v>554</v>
      </c>
      <c r="B127" s="187" t="s">
        <v>27</v>
      </c>
      <c r="C127" s="28"/>
      <c r="D127" s="192" t="s">
        <v>267</v>
      </c>
      <c r="E127" s="191" t="s">
        <v>285</v>
      </c>
      <c r="F127" s="178" t="s">
        <v>27</v>
      </c>
      <c r="G127" s="178" t="s">
        <v>505</v>
      </c>
      <c r="H127" s="178" t="s">
        <v>266</v>
      </c>
      <c r="I127" s="178" t="s">
        <v>507</v>
      </c>
      <c r="J127" s="178" t="s">
        <v>508</v>
      </c>
    </row>
    <row r="128" spans="1:10" ht="16.5" customHeight="1">
      <c r="A128" s="186"/>
      <c r="B128" s="187"/>
      <c r="C128" s="28"/>
      <c r="D128" s="192"/>
      <c r="E128" s="191"/>
      <c r="F128" s="178"/>
      <c r="G128" s="178"/>
      <c r="H128" s="178"/>
      <c r="I128" s="178"/>
      <c r="J128" s="178"/>
    </row>
    <row r="129" spans="1:10" ht="31.5" customHeight="1">
      <c r="A129" s="186"/>
      <c r="B129" s="187"/>
      <c r="C129" s="28"/>
      <c r="D129" s="192"/>
      <c r="E129" s="191"/>
      <c r="F129" s="178"/>
      <c r="G129" s="178"/>
      <c r="H129" s="178"/>
      <c r="I129" s="178"/>
      <c r="J129" s="178"/>
    </row>
    <row r="130" spans="1:10" s="8" customFormat="1" ht="24.95" customHeight="1">
      <c r="A130" s="179" t="s">
        <v>116</v>
      </c>
      <c r="B130" s="179"/>
      <c r="C130" s="179"/>
      <c r="D130" s="179"/>
      <c r="E130" s="179"/>
      <c r="F130" s="179"/>
      <c r="G130" s="179"/>
      <c r="H130" s="179"/>
      <c r="I130" s="179"/>
      <c r="J130" s="179"/>
    </row>
    <row r="131" spans="1:10" s="19" customFormat="1" ht="16.5" customHeight="1">
      <c r="A131" s="29" t="s">
        <v>192</v>
      </c>
      <c r="B131" s="28">
        <v>50</v>
      </c>
      <c r="C131" s="28"/>
      <c r="D131" s="27" t="s">
        <v>309</v>
      </c>
      <c r="E131" s="34" t="s">
        <v>310</v>
      </c>
      <c r="F131" s="34">
        <v>1000</v>
      </c>
      <c r="G131" s="34">
        <v>1361</v>
      </c>
      <c r="H131" s="34">
        <v>2361</v>
      </c>
      <c r="I131" s="34"/>
      <c r="J131" s="34">
        <v>2361</v>
      </c>
    </row>
    <row r="132" spans="1:10" s="19" customFormat="1" ht="16.5" customHeight="1">
      <c r="A132" s="29" t="s">
        <v>193</v>
      </c>
      <c r="B132" s="28">
        <v>950</v>
      </c>
      <c r="C132" s="28"/>
      <c r="D132" s="27" t="s">
        <v>311</v>
      </c>
      <c r="E132" s="34" t="s">
        <v>512</v>
      </c>
      <c r="F132" s="34"/>
      <c r="G132" s="34"/>
      <c r="H132" s="34"/>
      <c r="I132" s="34">
        <v>410</v>
      </c>
      <c r="J132" s="34">
        <v>410</v>
      </c>
    </row>
    <row r="133" spans="1:10" ht="16.5" customHeight="1">
      <c r="A133" s="118" t="s">
        <v>33</v>
      </c>
      <c r="B133" s="40">
        <f>SUM(B131:B132)</f>
        <v>1000</v>
      </c>
      <c r="C133" s="40">
        <f>SUM(C131:C132)</f>
        <v>0</v>
      </c>
      <c r="D133" s="151" t="s">
        <v>400</v>
      </c>
      <c r="E133" s="70" t="s">
        <v>401</v>
      </c>
      <c r="F133" s="70">
        <f>SUM(F131:F132)</f>
        <v>1000</v>
      </c>
      <c r="G133" s="70">
        <f>SUM(G131:G132)</f>
        <v>1361</v>
      </c>
      <c r="H133" s="70">
        <f>SUM(H131:H132)</f>
        <v>2361</v>
      </c>
      <c r="I133" s="70">
        <f>SUM(I131:I132)</f>
        <v>410</v>
      </c>
      <c r="J133" s="70">
        <f>SUM(J131:J132)</f>
        <v>2771</v>
      </c>
    </row>
    <row r="134" spans="1:10" s="8" customFormat="1" ht="24.95" customHeight="1">
      <c r="A134" s="122" t="s">
        <v>3</v>
      </c>
      <c r="B134" s="123">
        <f>SUM(B133)</f>
        <v>1000</v>
      </c>
      <c r="C134" s="123">
        <f t="shared" ref="C134" si="10">SUM(C133)</f>
        <v>0</v>
      </c>
      <c r="D134" s="153"/>
      <c r="E134" s="103"/>
      <c r="F134" s="102"/>
      <c r="G134" s="102"/>
      <c r="H134" s="102"/>
      <c r="I134" s="102"/>
      <c r="J134" s="102"/>
    </row>
    <row r="135" spans="1:10" s="10" customFormat="1" ht="24.95" customHeight="1">
      <c r="A135" s="188"/>
      <c r="B135" s="188"/>
      <c r="C135" s="188"/>
      <c r="D135" s="188"/>
      <c r="E135" s="188"/>
      <c r="F135" s="188"/>
      <c r="G135" s="188"/>
      <c r="H135" s="188"/>
      <c r="I135" s="90"/>
      <c r="J135" s="90"/>
    </row>
    <row r="136" spans="1:10" s="8" customFormat="1" ht="16.5" customHeight="1">
      <c r="A136" s="186" t="s">
        <v>555</v>
      </c>
      <c r="B136" s="187" t="s">
        <v>27</v>
      </c>
      <c r="C136" s="28"/>
      <c r="D136" s="192" t="s">
        <v>267</v>
      </c>
      <c r="E136" s="191" t="s">
        <v>285</v>
      </c>
      <c r="F136" s="178" t="s">
        <v>27</v>
      </c>
      <c r="G136" s="178" t="s">
        <v>505</v>
      </c>
      <c r="H136" s="178" t="s">
        <v>266</v>
      </c>
      <c r="I136" s="178" t="s">
        <v>507</v>
      </c>
      <c r="J136" s="178" t="s">
        <v>508</v>
      </c>
    </row>
    <row r="137" spans="1:10" s="8" customFormat="1" ht="16.5" customHeight="1">
      <c r="A137" s="186"/>
      <c r="B137" s="187"/>
      <c r="C137" s="28"/>
      <c r="D137" s="192"/>
      <c r="E137" s="191"/>
      <c r="F137" s="178"/>
      <c r="G137" s="178"/>
      <c r="H137" s="178"/>
      <c r="I137" s="178"/>
      <c r="J137" s="178"/>
    </row>
    <row r="138" spans="1:10" s="8" customFormat="1" ht="16.5" customHeight="1">
      <c r="A138" s="186"/>
      <c r="B138" s="187"/>
      <c r="C138" s="28"/>
      <c r="D138" s="192"/>
      <c r="E138" s="191"/>
      <c r="F138" s="178"/>
      <c r="G138" s="178"/>
      <c r="H138" s="178"/>
      <c r="I138" s="178"/>
      <c r="J138" s="178"/>
    </row>
    <row r="139" spans="1:10" s="8" customFormat="1" ht="24.95" customHeight="1">
      <c r="A139" s="182" t="s">
        <v>116</v>
      </c>
      <c r="B139" s="183"/>
      <c r="C139" s="183"/>
      <c r="D139" s="183"/>
      <c r="E139" s="183"/>
      <c r="F139" s="183"/>
      <c r="G139" s="183"/>
      <c r="H139" s="183"/>
      <c r="I139" s="183"/>
      <c r="J139" s="184"/>
    </row>
    <row r="140" spans="1:10" s="19" customFormat="1" ht="16.5" customHeight="1">
      <c r="A140" s="29" t="s">
        <v>225</v>
      </c>
      <c r="B140" s="28">
        <v>80</v>
      </c>
      <c r="C140" s="28"/>
      <c r="D140" s="27" t="s">
        <v>345</v>
      </c>
      <c r="E140" s="34" t="s">
        <v>347</v>
      </c>
      <c r="F140" s="34">
        <v>80</v>
      </c>
      <c r="G140" s="34">
        <v>1126</v>
      </c>
      <c r="H140" s="34">
        <v>1206</v>
      </c>
      <c r="I140" s="34">
        <v>-100</v>
      </c>
      <c r="J140" s="34">
        <v>1106</v>
      </c>
    </row>
    <row r="141" spans="1:10" s="19" customFormat="1" ht="16.5" customHeight="1">
      <c r="A141" s="29" t="s">
        <v>231</v>
      </c>
      <c r="B141" s="28">
        <v>382</v>
      </c>
      <c r="C141" s="28"/>
      <c r="D141" s="155" t="s">
        <v>346</v>
      </c>
      <c r="E141" s="34" t="s">
        <v>348</v>
      </c>
      <c r="F141" s="34">
        <v>382</v>
      </c>
      <c r="G141" s="34"/>
      <c r="H141" s="34">
        <v>382</v>
      </c>
      <c r="I141" s="34">
        <v>248</v>
      </c>
      <c r="J141" s="34">
        <v>630</v>
      </c>
    </row>
    <row r="142" spans="1:10" s="8" customFormat="1" ht="16.5" customHeight="1">
      <c r="A142" s="118" t="s">
        <v>135</v>
      </c>
      <c r="B142" s="40">
        <f>SUM(B140:B141)</f>
        <v>462</v>
      </c>
      <c r="C142" s="40">
        <f t="shared" ref="C142" si="11">SUM(C140:C141)</f>
        <v>0</v>
      </c>
      <c r="D142" s="151" t="s">
        <v>400</v>
      </c>
      <c r="E142" s="70" t="s">
        <v>401</v>
      </c>
      <c r="F142" s="70">
        <f>SUM(F140:F141)</f>
        <v>462</v>
      </c>
      <c r="G142" s="70">
        <f>SUM(G140:G141)</f>
        <v>1126</v>
      </c>
      <c r="H142" s="70">
        <f>SUM(H140:H141)</f>
        <v>1588</v>
      </c>
      <c r="I142" s="70">
        <f>SUM(I140:I141)</f>
        <v>148</v>
      </c>
      <c r="J142" s="70">
        <f>SUM(J140:J141)</f>
        <v>1736</v>
      </c>
    </row>
    <row r="143" spans="1:10" s="8" customFormat="1" ht="24.95" customHeight="1">
      <c r="A143" s="122" t="s">
        <v>3</v>
      </c>
      <c r="B143" s="123">
        <f>SUM(B142)</f>
        <v>462</v>
      </c>
      <c r="C143" s="123">
        <f t="shared" ref="C143" si="12">SUM(C142)</f>
        <v>0</v>
      </c>
      <c r="D143" s="153"/>
      <c r="E143" s="103"/>
      <c r="F143" s="103"/>
      <c r="G143" s="103"/>
      <c r="H143" s="103"/>
      <c r="I143" s="103"/>
      <c r="J143" s="103"/>
    </row>
    <row r="144" spans="1:10" s="8" customFormat="1" ht="24.95" customHeight="1">
      <c r="A144" s="188"/>
      <c r="B144" s="188"/>
      <c r="C144" s="188"/>
      <c r="D144" s="188"/>
      <c r="E144" s="188"/>
      <c r="F144" s="188"/>
      <c r="G144" s="188"/>
      <c r="H144" s="188"/>
      <c r="I144" s="90"/>
      <c r="J144" s="90"/>
    </row>
    <row r="145" spans="1:10" s="8" customFormat="1" ht="16.5" customHeight="1">
      <c r="A145" s="186" t="s">
        <v>556</v>
      </c>
      <c r="B145" s="187" t="s">
        <v>27</v>
      </c>
      <c r="C145" s="28"/>
      <c r="D145" s="192" t="s">
        <v>267</v>
      </c>
      <c r="E145" s="191" t="s">
        <v>285</v>
      </c>
      <c r="F145" s="178" t="s">
        <v>27</v>
      </c>
      <c r="G145" s="178" t="s">
        <v>505</v>
      </c>
      <c r="H145" s="178" t="s">
        <v>266</v>
      </c>
      <c r="I145" s="178" t="s">
        <v>507</v>
      </c>
      <c r="J145" s="178" t="s">
        <v>508</v>
      </c>
    </row>
    <row r="146" spans="1:10" s="8" customFormat="1" ht="16.5" customHeight="1">
      <c r="A146" s="186"/>
      <c r="B146" s="187"/>
      <c r="C146" s="28"/>
      <c r="D146" s="192"/>
      <c r="E146" s="191"/>
      <c r="F146" s="178"/>
      <c r="G146" s="178"/>
      <c r="H146" s="178"/>
      <c r="I146" s="178"/>
      <c r="J146" s="178"/>
    </row>
    <row r="147" spans="1:10" s="8" customFormat="1" ht="16.5" customHeight="1">
      <c r="A147" s="186"/>
      <c r="B147" s="187"/>
      <c r="C147" s="28"/>
      <c r="D147" s="192"/>
      <c r="E147" s="191"/>
      <c r="F147" s="178"/>
      <c r="G147" s="178"/>
      <c r="H147" s="178"/>
      <c r="I147" s="178"/>
      <c r="J147" s="178"/>
    </row>
    <row r="148" spans="1:10" s="8" customFormat="1" ht="24.95" customHeight="1">
      <c r="A148" s="180" t="s">
        <v>115</v>
      </c>
      <c r="B148" s="180"/>
      <c r="C148" s="180"/>
      <c r="D148" s="180"/>
      <c r="E148" s="180"/>
      <c r="F148" s="180"/>
      <c r="G148" s="180"/>
      <c r="H148" s="180"/>
      <c r="I148" s="180"/>
      <c r="J148" s="180"/>
    </row>
    <row r="149" spans="1:10" s="10" customFormat="1" ht="16.5" customHeight="1">
      <c r="A149" s="29" t="s">
        <v>109</v>
      </c>
      <c r="B149" s="28">
        <v>153</v>
      </c>
      <c r="C149" s="41"/>
      <c r="D149" s="155" t="s">
        <v>312</v>
      </c>
      <c r="E149" s="77" t="s">
        <v>315</v>
      </c>
      <c r="F149" s="77">
        <v>153</v>
      </c>
      <c r="G149" s="77"/>
      <c r="H149" s="77">
        <v>153</v>
      </c>
      <c r="I149" s="77"/>
      <c r="J149" s="77">
        <v>153</v>
      </c>
    </row>
    <row r="150" spans="1:10" s="10" customFormat="1" ht="16.5" customHeight="1">
      <c r="A150" s="124" t="s">
        <v>129</v>
      </c>
      <c r="B150" s="42">
        <v>567</v>
      </c>
      <c r="C150" s="41"/>
      <c r="D150" s="155" t="s">
        <v>313</v>
      </c>
      <c r="E150" s="77" t="s">
        <v>316</v>
      </c>
      <c r="F150" s="77">
        <v>567</v>
      </c>
      <c r="G150" s="77"/>
      <c r="H150" s="77">
        <v>567</v>
      </c>
      <c r="I150" s="77"/>
      <c r="J150" s="77">
        <v>567</v>
      </c>
    </row>
    <row r="151" spans="1:10" s="19" customFormat="1" ht="16.5" customHeight="1">
      <c r="A151" s="124" t="s">
        <v>106</v>
      </c>
      <c r="B151" s="43">
        <v>500</v>
      </c>
      <c r="C151" s="28"/>
      <c r="D151" s="27" t="s">
        <v>314</v>
      </c>
      <c r="E151" s="34" t="s">
        <v>317</v>
      </c>
      <c r="F151" s="34">
        <v>700</v>
      </c>
      <c r="G151" s="34"/>
      <c r="H151" s="34">
        <v>700</v>
      </c>
      <c r="I151" s="34">
        <v>3405</v>
      </c>
      <c r="J151" s="34">
        <v>4105</v>
      </c>
    </row>
    <row r="152" spans="1:10" s="19" customFormat="1" ht="16.5" customHeight="1">
      <c r="A152" s="29" t="s">
        <v>107</v>
      </c>
      <c r="B152" s="28">
        <v>200</v>
      </c>
      <c r="C152" s="28"/>
      <c r="D152" s="151" t="s">
        <v>338</v>
      </c>
      <c r="E152" s="70" t="s">
        <v>446</v>
      </c>
      <c r="F152" s="70">
        <f>SUM(F148:F151)</f>
        <v>1420</v>
      </c>
      <c r="G152" s="70">
        <f>SUM(G148:G151)</f>
        <v>0</v>
      </c>
      <c r="H152" s="70">
        <f>SUM(H148:H151)</f>
        <v>1420</v>
      </c>
      <c r="I152" s="70">
        <f>SUM(I149:I151)</f>
        <v>3405</v>
      </c>
      <c r="J152" s="70">
        <f>SUM(J149:J151)</f>
        <v>4825</v>
      </c>
    </row>
    <row r="153" spans="1:10" s="8" customFormat="1" ht="16.5" customHeight="1">
      <c r="A153" s="118" t="s">
        <v>211</v>
      </c>
      <c r="B153" s="40">
        <f>SUM(B149:B152)</f>
        <v>1420</v>
      </c>
      <c r="C153" s="40">
        <f t="shared" ref="C153" si="13">SUM(C150:C152)</f>
        <v>0</v>
      </c>
      <c r="D153" s="151" t="s">
        <v>365</v>
      </c>
      <c r="E153" s="70" t="s">
        <v>513</v>
      </c>
      <c r="F153" s="70"/>
      <c r="G153" s="70"/>
      <c r="H153" s="70"/>
      <c r="I153" s="70">
        <v>100</v>
      </c>
      <c r="J153" s="70">
        <v>100</v>
      </c>
    </row>
    <row r="154" spans="1:10" s="8" customFormat="1" ht="24.95" customHeight="1">
      <c r="A154" s="125" t="s">
        <v>108</v>
      </c>
      <c r="B154" s="44">
        <f>SUM(B153)</f>
        <v>1420</v>
      </c>
      <c r="C154" s="44" t="e">
        <f>SUM(#REF!+C153)</f>
        <v>#REF!</v>
      </c>
      <c r="D154" s="156"/>
      <c r="E154" s="81"/>
      <c r="F154" s="87"/>
      <c r="G154" s="87"/>
      <c r="H154" s="87"/>
      <c r="I154" s="87"/>
      <c r="J154" s="87"/>
    </row>
    <row r="155" spans="1:10" s="8" customFormat="1" ht="24.95" customHeight="1">
      <c r="A155" s="179" t="s">
        <v>116</v>
      </c>
      <c r="B155" s="179"/>
      <c r="C155" s="179"/>
      <c r="D155" s="179"/>
      <c r="E155" s="179"/>
      <c r="F155" s="179"/>
      <c r="G155" s="179"/>
      <c r="H155" s="179"/>
      <c r="I155" s="179"/>
      <c r="J155" s="179"/>
    </row>
    <row r="156" spans="1:10" s="19" customFormat="1" ht="16.5" customHeight="1">
      <c r="A156" s="29" t="s">
        <v>110</v>
      </c>
      <c r="B156" s="28">
        <v>567</v>
      </c>
      <c r="C156" s="28"/>
      <c r="D156" s="27" t="s">
        <v>318</v>
      </c>
      <c r="E156" s="34" t="s">
        <v>319</v>
      </c>
      <c r="F156" s="34">
        <v>567</v>
      </c>
      <c r="G156" s="34"/>
      <c r="H156" s="34">
        <v>567</v>
      </c>
      <c r="I156" s="34"/>
      <c r="J156" s="34">
        <v>567</v>
      </c>
    </row>
    <row r="157" spans="1:10" s="19" customFormat="1" ht="16.5" customHeight="1">
      <c r="A157" s="29" t="s">
        <v>111</v>
      </c>
      <c r="B157" s="28">
        <v>153</v>
      </c>
      <c r="C157" s="28"/>
      <c r="D157" s="27" t="s">
        <v>281</v>
      </c>
      <c r="E157" s="34" t="s">
        <v>308</v>
      </c>
      <c r="F157" s="34">
        <v>153</v>
      </c>
      <c r="G157" s="34"/>
      <c r="H157" s="34">
        <v>153</v>
      </c>
      <c r="I157" s="34"/>
      <c r="J157" s="34">
        <v>153</v>
      </c>
    </row>
    <row r="158" spans="1:10" s="19" customFormat="1" ht="16.5" customHeight="1">
      <c r="A158" s="29" t="s">
        <v>228</v>
      </c>
      <c r="B158" s="28">
        <v>232</v>
      </c>
      <c r="C158" s="28"/>
      <c r="D158" s="27" t="s">
        <v>278</v>
      </c>
      <c r="E158" s="34" t="s">
        <v>293</v>
      </c>
      <c r="F158" s="34">
        <v>232</v>
      </c>
      <c r="G158" s="34"/>
      <c r="H158" s="34">
        <v>232</v>
      </c>
      <c r="I158" s="34">
        <v>72</v>
      </c>
      <c r="J158" s="34">
        <v>304</v>
      </c>
    </row>
    <row r="159" spans="1:10" s="8" customFormat="1" ht="16.5" customHeight="1">
      <c r="A159" s="118" t="s">
        <v>2</v>
      </c>
      <c r="B159" s="40">
        <f>SUM(B156:B158)</f>
        <v>952</v>
      </c>
      <c r="C159" s="40">
        <f t="shared" ref="C159" si="14">SUM(C156:C158)</f>
        <v>0</v>
      </c>
      <c r="D159" s="151" t="s">
        <v>333</v>
      </c>
      <c r="E159" s="70" t="s">
        <v>334</v>
      </c>
      <c r="F159" s="70">
        <f>SUM(F156:F158)</f>
        <v>952</v>
      </c>
      <c r="G159" s="70">
        <f>SUM(G156:G158)</f>
        <v>0</v>
      </c>
      <c r="H159" s="70">
        <f>SUM(H156:H158)</f>
        <v>952</v>
      </c>
      <c r="I159" s="70">
        <f>SUM(I156:I158)</f>
        <v>72</v>
      </c>
      <c r="J159" s="70">
        <f>SUM(J156:J158)</f>
        <v>1024</v>
      </c>
    </row>
    <row r="160" spans="1:10" ht="24.95" customHeight="1">
      <c r="A160" s="122" t="s">
        <v>3</v>
      </c>
      <c r="B160" s="123">
        <f>SUM(B159)</f>
        <v>952</v>
      </c>
      <c r="C160" s="123">
        <f t="shared" ref="C160" si="15">SUM(C159)</f>
        <v>0</v>
      </c>
      <c r="D160" s="153"/>
      <c r="E160" s="104"/>
      <c r="F160" s="102"/>
      <c r="G160" s="102"/>
      <c r="H160" s="102"/>
      <c r="I160" s="102"/>
      <c r="J160" s="102"/>
    </row>
    <row r="161" spans="1:10" ht="24.95" customHeight="1">
      <c r="A161" s="188"/>
      <c r="B161" s="188"/>
      <c r="C161" s="188"/>
      <c r="D161" s="188"/>
      <c r="E161" s="188"/>
      <c r="F161" s="188"/>
      <c r="G161" s="188"/>
      <c r="H161" s="188"/>
      <c r="I161" s="90"/>
      <c r="J161" s="90"/>
    </row>
    <row r="162" spans="1:10" ht="16.5" customHeight="1">
      <c r="A162" s="186" t="s">
        <v>557</v>
      </c>
      <c r="B162" s="187" t="s">
        <v>27</v>
      </c>
      <c r="C162" s="28"/>
      <c r="D162" s="192" t="s">
        <v>267</v>
      </c>
      <c r="E162" s="191" t="s">
        <v>285</v>
      </c>
      <c r="F162" s="178" t="s">
        <v>27</v>
      </c>
      <c r="G162" s="178" t="s">
        <v>505</v>
      </c>
      <c r="H162" s="178" t="s">
        <v>266</v>
      </c>
      <c r="I162" s="178" t="s">
        <v>507</v>
      </c>
      <c r="J162" s="178" t="s">
        <v>508</v>
      </c>
    </row>
    <row r="163" spans="1:10" ht="16.5" customHeight="1">
      <c r="A163" s="186"/>
      <c r="B163" s="187"/>
      <c r="C163" s="28"/>
      <c r="D163" s="192"/>
      <c r="E163" s="191"/>
      <c r="F163" s="178"/>
      <c r="G163" s="178"/>
      <c r="H163" s="178"/>
      <c r="I163" s="178"/>
      <c r="J163" s="178"/>
    </row>
    <row r="164" spans="1:10" ht="16.5" customHeight="1">
      <c r="A164" s="186"/>
      <c r="B164" s="187"/>
      <c r="C164" s="28"/>
      <c r="D164" s="192"/>
      <c r="E164" s="191"/>
      <c r="F164" s="178"/>
      <c r="G164" s="178"/>
      <c r="H164" s="178"/>
      <c r="I164" s="178"/>
      <c r="J164" s="178"/>
    </row>
    <row r="165" spans="1:10" s="9" customFormat="1" ht="24.95" customHeight="1">
      <c r="A165" s="179" t="s">
        <v>116</v>
      </c>
      <c r="B165" s="179"/>
      <c r="C165" s="179"/>
      <c r="D165" s="179"/>
      <c r="E165" s="179"/>
      <c r="F165" s="179"/>
      <c r="G165" s="179"/>
      <c r="H165" s="179"/>
      <c r="I165" s="179"/>
      <c r="J165" s="179"/>
    </row>
    <row r="166" spans="1:10" s="19" customFormat="1" ht="16.5" customHeight="1">
      <c r="A166" s="29" t="s">
        <v>226</v>
      </c>
      <c r="B166" s="30">
        <v>2300</v>
      </c>
      <c r="C166" s="28"/>
      <c r="D166" s="27" t="s">
        <v>278</v>
      </c>
      <c r="E166" s="34" t="s">
        <v>293</v>
      </c>
      <c r="F166" s="34">
        <v>2300</v>
      </c>
      <c r="G166" s="34"/>
      <c r="H166" s="34">
        <v>2300</v>
      </c>
      <c r="I166" s="34"/>
      <c r="J166" s="34">
        <v>2300</v>
      </c>
    </row>
    <row r="167" spans="1:10" s="19" customFormat="1" ht="16.5" customHeight="1">
      <c r="A167" s="29" t="s">
        <v>56</v>
      </c>
      <c r="B167" s="30">
        <v>780</v>
      </c>
      <c r="C167" s="28"/>
      <c r="D167" s="27" t="s">
        <v>305</v>
      </c>
      <c r="E167" s="34" t="s">
        <v>320</v>
      </c>
      <c r="F167" s="34">
        <v>780</v>
      </c>
      <c r="G167" s="34"/>
      <c r="H167" s="34">
        <v>780</v>
      </c>
      <c r="I167" s="34"/>
      <c r="J167" s="34">
        <v>780</v>
      </c>
    </row>
    <row r="168" spans="1:10" s="19" customFormat="1" ht="16.5" customHeight="1">
      <c r="A168" s="29" t="s">
        <v>26</v>
      </c>
      <c r="B168" s="30">
        <v>832</v>
      </c>
      <c r="C168" s="28"/>
      <c r="D168" s="27" t="s">
        <v>281</v>
      </c>
      <c r="E168" s="34" t="s">
        <v>308</v>
      </c>
      <c r="F168" s="34">
        <v>832</v>
      </c>
      <c r="G168" s="34"/>
      <c r="H168" s="34">
        <v>832</v>
      </c>
      <c r="I168" s="34"/>
      <c r="J168" s="34">
        <v>832</v>
      </c>
    </row>
    <row r="169" spans="1:10" ht="16.5" customHeight="1">
      <c r="A169" s="118" t="s">
        <v>2</v>
      </c>
      <c r="B169" s="31">
        <f>SUM(B166:B168)</f>
        <v>3912</v>
      </c>
      <c r="C169" s="31">
        <f t="shared" ref="C169" si="16">SUM(C166:C168)</f>
        <v>0</v>
      </c>
      <c r="D169" s="151" t="s">
        <v>333</v>
      </c>
      <c r="E169" s="70" t="s">
        <v>334</v>
      </c>
      <c r="F169" s="70">
        <f>SUM(F166:F168)</f>
        <v>3912</v>
      </c>
      <c r="G169" s="70">
        <f>SUM(G166:G168)</f>
        <v>0</v>
      </c>
      <c r="H169" s="70">
        <f>SUM(H166:H168)</f>
        <v>3912</v>
      </c>
      <c r="I169" s="70"/>
      <c r="J169" s="70">
        <f>SUM(J166:J168)</f>
        <v>3912</v>
      </c>
    </row>
    <row r="170" spans="1:10" s="8" customFormat="1" ht="24.95" customHeight="1">
      <c r="A170" s="122" t="s">
        <v>3</v>
      </c>
      <c r="B170" s="38">
        <f>SUM(B169)</f>
        <v>3912</v>
      </c>
      <c r="C170" s="38">
        <f t="shared" ref="C170" si="17">SUM(C169)</f>
        <v>0</v>
      </c>
      <c r="D170" s="153"/>
      <c r="E170" s="103"/>
      <c r="F170" s="102"/>
      <c r="G170" s="102"/>
      <c r="H170" s="102"/>
      <c r="I170" s="102"/>
      <c r="J170" s="102"/>
    </row>
    <row r="171" spans="1:10" ht="18.75" customHeight="1">
      <c r="A171" s="213"/>
      <c r="B171" s="213"/>
      <c r="C171" s="213"/>
      <c r="D171" s="213"/>
      <c r="E171" s="213"/>
      <c r="F171" s="213"/>
      <c r="G171" s="213"/>
      <c r="H171" s="213"/>
      <c r="I171" s="91"/>
      <c r="J171" s="91"/>
    </row>
    <row r="172" spans="1:10" s="5" customFormat="1" ht="16.5" customHeight="1">
      <c r="A172" s="186" t="s">
        <v>558</v>
      </c>
      <c r="B172" s="187" t="s">
        <v>27</v>
      </c>
      <c r="C172" s="28"/>
      <c r="D172" s="192" t="s">
        <v>267</v>
      </c>
      <c r="E172" s="191" t="s">
        <v>285</v>
      </c>
      <c r="F172" s="178" t="s">
        <v>27</v>
      </c>
      <c r="G172" s="178" t="s">
        <v>505</v>
      </c>
      <c r="H172" s="178" t="s">
        <v>266</v>
      </c>
      <c r="I172" s="178" t="s">
        <v>507</v>
      </c>
      <c r="J172" s="178" t="s">
        <v>508</v>
      </c>
    </row>
    <row r="173" spans="1:10" s="5" customFormat="1" ht="16.5" customHeight="1">
      <c r="A173" s="186"/>
      <c r="B173" s="187"/>
      <c r="C173" s="28"/>
      <c r="D173" s="192"/>
      <c r="E173" s="191"/>
      <c r="F173" s="178"/>
      <c r="G173" s="178"/>
      <c r="H173" s="178"/>
      <c r="I173" s="178"/>
      <c r="J173" s="178"/>
    </row>
    <row r="174" spans="1:10" s="7" customFormat="1" ht="19.5" customHeight="1">
      <c r="A174" s="186"/>
      <c r="B174" s="187"/>
      <c r="C174" s="28"/>
      <c r="D174" s="192"/>
      <c r="E174" s="191"/>
      <c r="F174" s="178"/>
      <c r="G174" s="178"/>
      <c r="H174" s="178"/>
      <c r="I174" s="178"/>
      <c r="J174" s="178"/>
    </row>
    <row r="175" spans="1:10" s="8" customFormat="1" ht="24.95" customHeight="1">
      <c r="A175" s="180" t="s">
        <v>115</v>
      </c>
      <c r="B175" s="180"/>
      <c r="C175" s="180"/>
      <c r="D175" s="180"/>
      <c r="E175" s="180"/>
      <c r="F175" s="180"/>
      <c r="G175" s="180"/>
      <c r="H175" s="180"/>
      <c r="I175" s="180"/>
      <c r="J175" s="180"/>
    </row>
    <row r="176" spans="1:10" s="19" customFormat="1" ht="16.5" customHeight="1">
      <c r="A176" s="29" t="s">
        <v>61</v>
      </c>
      <c r="B176" s="30">
        <v>10000</v>
      </c>
      <c r="C176" s="28"/>
      <c r="D176" s="27" t="s">
        <v>321</v>
      </c>
      <c r="E176" s="34" t="s">
        <v>322</v>
      </c>
      <c r="F176" s="34">
        <v>10000</v>
      </c>
      <c r="G176" s="34"/>
      <c r="H176" s="34">
        <v>10000</v>
      </c>
      <c r="I176" s="34">
        <v>0</v>
      </c>
      <c r="J176" s="34">
        <v>10000</v>
      </c>
    </row>
    <row r="177" spans="1:10" ht="16.5" customHeight="1">
      <c r="A177" s="118" t="s">
        <v>61</v>
      </c>
      <c r="B177" s="31">
        <f>B176</f>
        <v>10000</v>
      </c>
      <c r="C177" s="31">
        <f t="shared" ref="C177:C178" si="18">C176</f>
        <v>0</v>
      </c>
      <c r="D177" s="151" t="s">
        <v>449</v>
      </c>
      <c r="E177" s="70" t="s">
        <v>450</v>
      </c>
      <c r="F177" s="70">
        <f>SUM(F176)</f>
        <v>10000</v>
      </c>
      <c r="G177" s="70">
        <f>SUM(G176)</f>
        <v>0</v>
      </c>
      <c r="H177" s="70">
        <f>SUM(H176)</f>
        <v>10000</v>
      </c>
      <c r="I177" s="70">
        <v>0</v>
      </c>
      <c r="J177" s="70">
        <f>SUM(J176)</f>
        <v>10000</v>
      </c>
    </row>
    <row r="178" spans="1:10" s="8" customFormat="1" ht="24.95" customHeight="1">
      <c r="A178" s="119" t="s">
        <v>4</v>
      </c>
      <c r="B178" s="45">
        <f>B177</f>
        <v>10000</v>
      </c>
      <c r="C178" s="45">
        <f t="shared" si="18"/>
        <v>0</v>
      </c>
      <c r="D178" s="156"/>
      <c r="E178" s="81"/>
      <c r="F178" s="87"/>
      <c r="G178" s="87"/>
      <c r="H178" s="87"/>
      <c r="I178" s="87"/>
      <c r="J178" s="87"/>
    </row>
    <row r="179" spans="1:10" s="10" customFormat="1" ht="17.25" customHeight="1">
      <c r="A179" s="188"/>
      <c r="B179" s="188"/>
      <c r="C179" s="188"/>
      <c r="D179" s="188"/>
      <c r="E179" s="188"/>
      <c r="F179" s="188"/>
      <c r="G179" s="188"/>
      <c r="H179" s="188"/>
      <c r="I179" s="90"/>
      <c r="J179" s="90"/>
    </row>
    <row r="180" spans="1:10" ht="16.5" customHeight="1">
      <c r="A180" s="186" t="s">
        <v>559</v>
      </c>
      <c r="B180" s="187" t="s">
        <v>27</v>
      </c>
      <c r="C180" s="28"/>
      <c r="D180" s="192" t="s">
        <v>267</v>
      </c>
      <c r="E180" s="191" t="s">
        <v>285</v>
      </c>
      <c r="F180" s="178" t="s">
        <v>27</v>
      </c>
      <c r="G180" s="178" t="s">
        <v>505</v>
      </c>
      <c r="H180" s="178" t="s">
        <v>266</v>
      </c>
      <c r="I180" s="178" t="s">
        <v>507</v>
      </c>
      <c r="J180" s="178" t="s">
        <v>508</v>
      </c>
    </row>
    <row r="181" spans="1:10" ht="16.5" customHeight="1">
      <c r="A181" s="186"/>
      <c r="B181" s="187"/>
      <c r="C181" s="28"/>
      <c r="D181" s="192"/>
      <c r="E181" s="191"/>
      <c r="F181" s="178"/>
      <c r="G181" s="178"/>
      <c r="H181" s="178"/>
      <c r="I181" s="178"/>
      <c r="J181" s="178"/>
    </row>
    <row r="182" spans="1:10" ht="15" customHeight="1">
      <c r="A182" s="186"/>
      <c r="B182" s="187"/>
      <c r="C182" s="28"/>
      <c r="D182" s="192"/>
      <c r="E182" s="191"/>
      <c r="F182" s="178"/>
      <c r="G182" s="178"/>
      <c r="H182" s="178"/>
      <c r="I182" s="178"/>
      <c r="J182" s="178"/>
    </row>
    <row r="183" spans="1:10" s="9" customFormat="1" ht="24.95" customHeight="1">
      <c r="A183" s="180" t="s">
        <v>115</v>
      </c>
      <c r="B183" s="180"/>
      <c r="C183" s="180"/>
      <c r="D183" s="180"/>
      <c r="E183" s="180"/>
      <c r="F183" s="180"/>
      <c r="G183" s="180"/>
      <c r="H183" s="180"/>
      <c r="I183" s="180"/>
      <c r="J183" s="180"/>
    </row>
    <row r="184" spans="1:10" s="19" customFormat="1" ht="16.5" customHeight="1">
      <c r="A184" s="29" t="s">
        <v>64</v>
      </c>
      <c r="B184" s="30">
        <v>7546</v>
      </c>
      <c r="C184" s="28"/>
      <c r="D184" s="27" t="s">
        <v>314</v>
      </c>
      <c r="E184" s="34" t="s">
        <v>317</v>
      </c>
      <c r="F184" s="34">
        <v>7546</v>
      </c>
      <c r="G184" s="34"/>
      <c r="H184" s="34">
        <v>7546</v>
      </c>
      <c r="I184" s="34">
        <v>175</v>
      </c>
      <c r="J184" s="34">
        <v>7721</v>
      </c>
    </row>
    <row r="185" spans="1:10" s="19" customFormat="1" ht="16.5" customHeight="1">
      <c r="A185" s="29" t="s">
        <v>65</v>
      </c>
      <c r="B185" s="30">
        <v>2037</v>
      </c>
      <c r="C185" s="28"/>
      <c r="D185" s="27" t="s">
        <v>312</v>
      </c>
      <c r="E185" s="34" t="s">
        <v>315</v>
      </c>
      <c r="F185" s="34">
        <v>2037</v>
      </c>
      <c r="G185" s="34"/>
      <c r="H185" s="34">
        <v>2037</v>
      </c>
      <c r="I185" s="34">
        <v>47</v>
      </c>
      <c r="J185" s="34">
        <v>2084</v>
      </c>
    </row>
    <row r="186" spans="1:10" s="7" customFormat="1" ht="16.5" customHeight="1">
      <c r="A186" s="118" t="s">
        <v>19</v>
      </c>
      <c r="B186" s="31">
        <f>SUM(B184:B185)</f>
        <v>9583</v>
      </c>
      <c r="C186" s="31">
        <f t="shared" ref="C186" si="19">SUM(C184:C185)</f>
        <v>0</v>
      </c>
      <c r="D186" s="151" t="s">
        <v>338</v>
      </c>
      <c r="E186" s="70" t="s">
        <v>446</v>
      </c>
      <c r="F186" s="70">
        <f>SUM(F184:F185)</f>
        <v>9583</v>
      </c>
      <c r="G186" s="70">
        <f>SUM(G184:G185)</f>
        <v>0</v>
      </c>
      <c r="H186" s="70">
        <f>SUM(H184:H185)</f>
        <v>9583</v>
      </c>
      <c r="I186" s="70">
        <f>SUM(I184:I185)</f>
        <v>222</v>
      </c>
      <c r="J186" s="70">
        <f>SUM(J184:J185)</f>
        <v>9805</v>
      </c>
    </row>
    <row r="187" spans="1:10" s="7" customFormat="1" ht="16.5" customHeight="1">
      <c r="A187" s="118" t="s">
        <v>244</v>
      </c>
      <c r="B187" s="31">
        <v>326</v>
      </c>
      <c r="C187" s="31"/>
      <c r="D187" s="157" t="s">
        <v>323</v>
      </c>
      <c r="E187" s="70" t="s">
        <v>324</v>
      </c>
      <c r="F187" s="70">
        <v>326</v>
      </c>
      <c r="G187" s="70"/>
      <c r="H187" s="70">
        <v>326</v>
      </c>
      <c r="I187" s="73"/>
      <c r="J187" s="73">
        <v>326</v>
      </c>
    </row>
    <row r="188" spans="1:10" s="8" customFormat="1" ht="24.95" customHeight="1">
      <c r="A188" s="119" t="s">
        <v>4</v>
      </c>
      <c r="B188" s="45">
        <f>SUM(B186:B187)</f>
        <v>9909</v>
      </c>
      <c r="C188" s="45">
        <f t="shared" ref="C188" si="20">C186</f>
        <v>0</v>
      </c>
      <c r="D188" s="156"/>
      <c r="E188" s="81"/>
      <c r="F188" s="81"/>
      <c r="G188" s="81"/>
      <c r="H188" s="81"/>
      <c r="I188" s="81"/>
      <c r="J188" s="81"/>
    </row>
    <row r="189" spans="1:10" s="8" customFormat="1" ht="24.95" customHeight="1">
      <c r="A189" s="179" t="s">
        <v>116</v>
      </c>
      <c r="B189" s="179"/>
      <c r="C189" s="179"/>
      <c r="D189" s="179"/>
      <c r="E189" s="179"/>
      <c r="F189" s="179"/>
      <c r="G189" s="179"/>
      <c r="H189" s="179"/>
      <c r="I189" s="179"/>
      <c r="J189" s="179"/>
    </row>
    <row r="190" spans="1:10" s="19" customFormat="1" ht="16.5" customHeight="1">
      <c r="A190" s="46" t="s">
        <v>5</v>
      </c>
      <c r="B190" s="47">
        <v>2044</v>
      </c>
      <c r="C190" s="28"/>
      <c r="D190" s="27" t="s">
        <v>268</v>
      </c>
      <c r="E190" s="34" t="s">
        <v>304</v>
      </c>
      <c r="F190" s="34">
        <v>2374</v>
      </c>
      <c r="G190" s="34">
        <v>155</v>
      </c>
      <c r="H190" s="34">
        <v>2529</v>
      </c>
      <c r="I190" s="34">
        <v>-365</v>
      </c>
      <c r="J190" s="34">
        <v>2164</v>
      </c>
    </row>
    <row r="191" spans="1:10" s="21" customFormat="1" ht="16.5" customHeight="1">
      <c r="A191" s="46" t="s">
        <v>216</v>
      </c>
      <c r="B191" s="47">
        <v>214</v>
      </c>
      <c r="C191" s="28"/>
      <c r="D191" s="27" t="s">
        <v>268</v>
      </c>
      <c r="E191" s="74"/>
      <c r="F191" s="74"/>
      <c r="G191" s="74"/>
      <c r="H191" s="74"/>
      <c r="I191" s="74"/>
      <c r="J191" s="74"/>
    </row>
    <row r="192" spans="1:10" s="18" customFormat="1" ht="16.5" customHeight="1">
      <c r="A192" s="126" t="s">
        <v>6</v>
      </c>
      <c r="B192" s="48">
        <f>SUM(B190:B191)</f>
        <v>2258</v>
      </c>
      <c r="C192" s="48">
        <f t="shared" ref="C192" si="21">SUM(C190:C191)</f>
        <v>0</v>
      </c>
      <c r="D192" s="158"/>
      <c r="E192" s="75"/>
      <c r="F192" s="75"/>
      <c r="G192" s="75"/>
      <c r="H192" s="75"/>
      <c r="I192" s="75"/>
      <c r="J192" s="75"/>
    </row>
    <row r="193" spans="1:10" s="21" customFormat="1" ht="16.5" customHeight="1">
      <c r="A193" s="46" t="s">
        <v>83</v>
      </c>
      <c r="B193" s="47">
        <v>70</v>
      </c>
      <c r="C193" s="28"/>
      <c r="D193" s="27" t="s">
        <v>325</v>
      </c>
      <c r="E193" s="46" t="s">
        <v>83</v>
      </c>
      <c r="F193" s="34">
        <v>70</v>
      </c>
      <c r="G193" s="34">
        <v>0</v>
      </c>
      <c r="H193" s="34">
        <v>70</v>
      </c>
      <c r="I193" s="34">
        <v>-35</v>
      </c>
      <c r="J193" s="34">
        <v>35</v>
      </c>
    </row>
    <row r="194" spans="1:10" s="19" customFormat="1" ht="16.5" customHeight="1">
      <c r="A194" s="46" t="s">
        <v>217</v>
      </c>
      <c r="B194" s="47">
        <v>540</v>
      </c>
      <c r="C194" s="28"/>
      <c r="D194" s="27" t="s">
        <v>270</v>
      </c>
      <c r="E194" s="34" t="s">
        <v>287</v>
      </c>
      <c r="F194" s="34">
        <v>540</v>
      </c>
      <c r="G194" s="34">
        <v>0</v>
      </c>
      <c r="H194" s="34">
        <v>540</v>
      </c>
      <c r="I194" s="34">
        <v>-320</v>
      </c>
      <c r="J194" s="34">
        <v>220</v>
      </c>
    </row>
    <row r="195" spans="1:10" s="19" customFormat="1" ht="16.5" customHeight="1">
      <c r="A195" s="46" t="s">
        <v>82</v>
      </c>
      <c r="B195" s="47">
        <v>116</v>
      </c>
      <c r="C195" s="28"/>
      <c r="D195" s="27" t="s">
        <v>514</v>
      </c>
      <c r="E195" s="34" t="s">
        <v>515</v>
      </c>
      <c r="F195" s="34"/>
      <c r="G195" s="34"/>
      <c r="H195" s="34"/>
      <c r="I195" s="34">
        <v>5</v>
      </c>
      <c r="J195" s="34">
        <v>5</v>
      </c>
    </row>
    <row r="196" spans="1:10" s="7" customFormat="1" ht="16.5" customHeight="1">
      <c r="A196" s="126" t="s">
        <v>7</v>
      </c>
      <c r="B196" s="48">
        <f>SUM(B193:B195)</f>
        <v>726</v>
      </c>
      <c r="C196" s="48">
        <f>SUM(C193:C195)</f>
        <v>0</v>
      </c>
      <c r="D196" s="116" t="s">
        <v>500</v>
      </c>
      <c r="E196" s="34" t="s">
        <v>501</v>
      </c>
      <c r="F196" s="34">
        <v>0</v>
      </c>
      <c r="G196" s="34">
        <v>120</v>
      </c>
      <c r="H196" s="34">
        <v>120</v>
      </c>
      <c r="I196" s="73"/>
      <c r="J196" s="34">
        <v>120</v>
      </c>
    </row>
    <row r="197" spans="1:10" s="7" customFormat="1" ht="16.5" customHeight="1">
      <c r="A197" s="49" t="s">
        <v>9</v>
      </c>
      <c r="B197" s="50">
        <f>B192+B196</f>
        <v>2984</v>
      </c>
      <c r="C197" s="50">
        <f>C192+C196</f>
        <v>0</v>
      </c>
      <c r="D197" s="159" t="s">
        <v>453</v>
      </c>
      <c r="E197" s="70" t="s">
        <v>326</v>
      </c>
      <c r="F197" s="70">
        <f>SUM(F190:F196)</f>
        <v>2984</v>
      </c>
      <c r="G197" s="70">
        <f>SUM(G190:G196)</f>
        <v>275</v>
      </c>
      <c r="H197" s="70">
        <f>SUM(H190:H196)</f>
        <v>3259</v>
      </c>
      <c r="I197" s="70">
        <f>SUM(I190:I196)</f>
        <v>-715</v>
      </c>
      <c r="J197" s="70">
        <f>SUM(J190:J196)</f>
        <v>2544</v>
      </c>
    </row>
    <row r="198" spans="1:10" s="19" customFormat="1" ht="16.5" customHeight="1">
      <c r="A198" s="46" t="s">
        <v>75</v>
      </c>
      <c r="B198" s="47">
        <v>660</v>
      </c>
      <c r="C198" s="28"/>
      <c r="D198" s="27" t="s">
        <v>381</v>
      </c>
      <c r="E198" s="34" t="s">
        <v>423</v>
      </c>
      <c r="F198" s="34">
        <v>660</v>
      </c>
      <c r="G198" s="34">
        <v>43</v>
      </c>
      <c r="H198" s="34">
        <v>703</v>
      </c>
      <c r="I198" s="34">
        <v>-73</v>
      </c>
      <c r="J198" s="34">
        <v>630</v>
      </c>
    </row>
    <row r="199" spans="1:10" s="19" customFormat="1" ht="16.5" customHeight="1">
      <c r="A199" s="46" t="s">
        <v>128</v>
      </c>
      <c r="B199" s="47">
        <v>103</v>
      </c>
      <c r="C199" s="28"/>
      <c r="D199" s="27" t="s">
        <v>382</v>
      </c>
      <c r="E199" s="46" t="s">
        <v>128</v>
      </c>
      <c r="F199" s="34">
        <v>103</v>
      </c>
      <c r="G199" s="34"/>
      <c r="H199" s="34">
        <v>103</v>
      </c>
      <c r="I199" s="34">
        <v>-51</v>
      </c>
      <c r="J199" s="34">
        <v>52</v>
      </c>
    </row>
    <row r="200" spans="1:10" s="19" customFormat="1" ht="16.5" customHeight="1">
      <c r="A200" s="46" t="s">
        <v>117</v>
      </c>
      <c r="B200" s="47">
        <v>50</v>
      </c>
      <c r="C200" s="28"/>
      <c r="D200" s="27" t="s">
        <v>383</v>
      </c>
      <c r="E200" s="46" t="s">
        <v>117</v>
      </c>
      <c r="F200" s="34">
        <v>50</v>
      </c>
      <c r="G200" s="34"/>
      <c r="H200" s="34">
        <v>50</v>
      </c>
      <c r="I200" s="34">
        <v>0</v>
      </c>
      <c r="J200" s="34">
        <v>50</v>
      </c>
    </row>
    <row r="201" spans="1:10" s="19" customFormat="1" ht="16.5" customHeight="1">
      <c r="A201" s="46"/>
      <c r="B201" s="47"/>
      <c r="C201" s="28"/>
      <c r="D201" s="27" t="s">
        <v>385</v>
      </c>
      <c r="E201" s="34" t="s">
        <v>461</v>
      </c>
      <c r="F201" s="34">
        <v>87</v>
      </c>
      <c r="G201" s="34"/>
      <c r="H201" s="34">
        <v>87</v>
      </c>
      <c r="I201" s="34">
        <v>-45</v>
      </c>
      <c r="J201" s="34">
        <v>42</v>
      </c>
    </row>
    <row r="202" spans="1:10" s="7" customFormat="1" ht="16.5" customHeight="1">
      <c r="A202" s="49" t="s">
        <v>10</v>
      </c>
      <c r="B202" s="50">
        <f>SUM(B198:B200)</f>
        <v>813</v>
      </c>
      <c r="C202" s="50">
        <f t="shared" ref="C202" si="22">SUM(C198:C200)</f>
        <v>0</v>
      </c>
      <c r="D202" s="159" t="s">
        <v>272</v>
      </c>
      <c r="E202" s="74" t="s">
        <v>327</v>
      </c>
      <c r="F202" s="70">
        <f>SUM(F198:F201)</f>
        <v>900</v>
      </c>
      <c r="G202" s="70">
        <f>SUM(G198:G201)</f>
        <v>43</v>
      </c>
      <c r="H202" s="70">
        <f>SUM(H198:H201)</f>
        <v>943</v>
      </c>
      <c r="I202" s="70">
        <f>SUM(I198:I201)</f>
        <v>-169</v>
      </c>
      <c r="J202" s="70">
        <f>SUM(J198:J201)</f>
        <v>774</v>
      </c>
    </row>
    <row r="203" spans="1:10" s="19" customFormat="1" ht="16.5" customHeight="1">
      <c r="A203" s="46" t="s">
        <v>66</v>
      </c>
      <c r="B203" s="47">
        <v>4654</v>
      </c>
      <c r="C203" s="28"/>
      <c r="D203" s="27" t="s">
        <v>273</v>
      </c>
      <c r="E203" s="34" t="s">
        <v>288</v>
      </c>
      <c r="F203" s="34">
        <v>5694</v>
      </c>
      <c r="G203" s="34">
        <v>-400</v>
      </c>
      <c r="H203" s="34">
        <v>5294</v>
      </c>
      <c r="I203" s="34">
        <v>-25</v>
      </c>
      <c r="J203" s="34">
        <v>5269</v>
      </c>
    </row>
    <row r="204" spans="1:10" s="19" customFormat="1" ht="16.5" customHeight="1">
      <c r="A204" s="46" t="s">
        <v>21</v>
      </c>
      <c r="B204" s="47">
        <v>350</v>
      </c>
      <c r="C204" s="28"/>
      <c r="D204" s="27" t="s">
        <v>273</v>
      </c>
      <c r="E204" s="34"/>
      <c r="F204" s="34"/>
      <c r="G204" s="34"/>
      <c r="H204" s="34"/>
      <c r="I204" s="34"/>
      <c r="J204" s="34"/>
    </row>
    <row r="205" spans="1:10" s="19" customFormat="1" ht="16.5" customHeight="1">
      <c r="A205" s="46" t="s">
        <v>136</v>
      </c>
      <c r="B205" s="47">
        <v>20</v>
      </c>
      <c r="C205" s="28"/>
      <c r="D205" s="27" t="s">
        <v>274</v>
      </c>
      <c r="E205" s="34" t="s">
        <v>289</v>
      </c>
      <c r="F205" s="34">
        <v>20</v>
      </c>
      <c r="G205" s="34"/>
      <c r="H205" s="34">
        <v>20</v>
      </c>
      <c r="I205" s="34">
        <v>25</v>
      </c>
      <c r="J205" s="34">
        <v>45</v>
      </c>
    </row>
    <row r="206" spans="1:10" s="19" customFormat="1" ht="16.5" customHeight="1">
      <c r="A206" s="46" t="s">
        <v>67</v>
      </c>
      <c r="B206" s="51">
        <v>45</v>
      </c>
      <c r="C206" s="28"/>
      <c r="D206" s="27" t="s">
        <v>273</v>
      </c>
      <c r="E206" s="34"/>
      <c r="F206" s="34"/>
      <c r="G206" s="34"/>
      <c r="H206" s="34"/>
      <c r="I206" s="34"/>
      <c r="J206" s="34"/>
    </row>
    <row r="207" spans="1:10" s="19" customFormat="1" ht="16.5" customHeight="1">
      <c r="A207" s="46" t="s">
        <v>156</v>
      </c>
      <c r="B207" s="51">
        <v>400</v>
      </c>
      <c r="C207" s="28"/>
      <c r="D207" s="27" t="s">
        <v>273</v>
      </c>
      <c r="E207" s="34"/>
      <c r="F207" s="34"/>
      <c r="G207" s="34"/>
      <c r="H207" s="34"/>
      <c r="I207" s="34"/>
      <c r="J207" s="34"/>
    </row>
    <row r="208" spans="1:10" s="19" customFormat="1" ht="16.5" customHeight="1">
      <c r="A208" s="46" t="s">
        <v>12</v>
      </c>
      <c r="B208" s="51">
        <v>245</v>
      </c>
      <c r="C208" s="28"/>
      <c r="D208" s="27" t="s">
        <v>273</v>
      </c>
      <c r="E208" s="34"/>
      <c r="F208" s="34"/>
      <c r="G208" s="34"/>
      <c r="H208" s="34"/>
      <c r="I208" s="34"/>
      <c r="J208" s="34"/>
    </row>
    <row r="209" spans="1:10" s="19" customFormat="1" ht="16.5" customHeight="1">
      <c r="A209" s="46" t="s">
        <v>68</v>
      </c>
      <c r="B209" s="51">
        <v>28</v>
      </c>
      <c r="C209" s="28"/>
      <c r="D209" s="27" t="s">
        <v>276</v>
      </c>
      <c r="E209" s="34" t="s">
        <v>330</v>
      </c>
      <c r="F209" s="34">
        <v>28</v>
      </c>
      <c r="G209" s="34"/>
      <c r="H209" s="34">
        <v>28</v>
      </c>
      <c r="I209" s="34">
        <v>190</v>
      </c>
      <c r="J209" s="34">
        <v>218</v>
      </c>
    </row>
    <row r="210" spans="1:10" s="19" customFormat="1" ht="16.5" customHeight="1">
      <c r="A210" s="46" t="s">
        <v>69</v>
      </c>
      <c r="B210" s="51">
        <v>70</v>
      </c>
      <c r="C210" s="28"/>
      <c r="D210" s="27" t="s">
        <v>278</v>
      </c>
      <c r="E210" s="34" t="s">
        <v>293</v>
      </c>
      <c r="F210" s="34">
        <v>675</v>
      </c>
      <c r="G210" s="34"/>
      <c r="H210" s="34">
        <v>675</v>
      </c>
      <c r="I210" s="34"/>
      <c r="J210" s="34">
        <v>675</v>
      </c>
    </row>
    <row r="211" spans="1:10" s="19" customFormat="1" ht="16.5" customHeight="1">
      <c r="A211" s="46" t="s">
        <v>157</v>
      </c>
      <c r="B211" s="51">
        <v>403</v>
      </c>
      <c r="C211" s="28"/>
      <c r="D211" s="27" t="s">
        <v>328</v>
      </c>
      <c r="E211" s="34"/>
      <c r="F211" s="34"/>
      <c r="G211" s="34"/>
      <c r="H211" s="34"/>
      <c r="I211" s="34"/>
      <c r="J211" s="34"/>
    </row>
    <row r="212" spans="1:10" s="19" customFormat="1" ht="16.5" customHeight="1">
      <c r="A212" s="46" t="s">
        <v>34</v>
      </c>
      <c r="B212" s="51">
        <v>202</v>
      </c>
      <c r="C212" s="28"/>
      <c r="D212" s="27" t="s">
        <v>278</v>
      </c>
      <c r="E212" s="34"/>
      <c r="F212" s="34"/>
      <c r="G212" s="34"/>
      <c r="H212" s="34"/>
      <c r="I212" s="34"/>
      <c r="J212" s="34"/>
    </row>
    <row r="213" spans="1:10" s="19" customFormat="1" ht="16.5" customHeight="1">
      <c r="A213" s="46" t="s">
        <v>56</v>
      </c>
      <c r="B213" s="51">
        <v>100</v>
      </c>
      <c r="C213" s="28"/>
      <c r="D213" s="27" t="s">
        <v>305</v>
      </c>
      <c r="E213" s="34" t="s">
        <v>320</v>
      </c>
      <c r="F213" s="34">
        <v>100</v>
      </c>
      <c r="G213" s="34"/>
      <c r="H213" s="34">
        <v>100</v>
      </c>
      <c r="I213" s="34"/>
      <c r="J213" s="34">
        <v>100</v>
      </c>
    </row>
    <row r="214" spans="1:10" s="19" customFormat="1" ht="16.5" customHeight="1">
      <c r="A214" s="46" t="s">
        <v>194</v>
      </c>
      <c r="B214" s="51">
        <v>200</v>
      </c>
      <c r="C214" s="28"/>
      <c r="D214" s="27" t="s">
        <v>280</v>
      </c>
      <c r="E214" s="34" t="s">
        <v>295</v>
      </c>
      <c r="F214" s="34">
        <v>200</v>
      </c>
      <c r="G214" s="34"/>
      <c r="H214" s="34">
        <v>200</v>
      </c>
      <c r="I214" s="34"/>
      <c r="J214" s="34">
        <v>200</v>
      </c>
    </row>
    <row r="215" spans="1:10" s="19" customFormat="1" ht="16.5" customHeight="1">
      <c r="A215" s="46" t="s">
        <v>88</v>
      </c>
      <c r="B215" s="51">
        <v>87</v>
      </c>
      <c r="C215" s="28"/>
      <c r="D215" s="27" t="s">
        <v>272</v>
      </c>
      <c r="E215" s="34"/>
      <c r="F215" s="34"/>
      <c r="G215" s="34"/>
      <c r="H215" s="34"/>
      <c r="I215" s="34"/>
      <c r="J215" s="34"/>
    </row>
    <row r="216" spans="1:10" s="19" customFormat="1" ht="16.5" customHeight="1">
      <c r="A216" s="46" t="s">
        <v>43</v>
      </c>
      <c r="B216" s="51">
        <v>1750</v>
      </c>
      <c r="C216" s="28"/>
      <c r="D216" s="27" t="s">
        <v>281</v>
      </c>
      <c r="E216" s="34" t="s">
        <v>331</v>
      </c>
      <c r="F216" s="34">
        <v>1750</v>
      </c>
      <c r="G216" s="34">
        <v>-108</v>
      </c>
      <c r="H216" s="77">
        <v>1642</v>
      </c>
      <c r="I216" s="34">
        <v>0</v>
      </c>
      <c r="J216" s="34">
        <v>1642</v>
      </c>
    </row>
    <row r="217" spans="1:10" s="19" customFormat="1" ht="16.5" customHeight="1">
      <c r="A217" s="46" t="s">
        <v>70</v>
      </c>
      <c r="B217" s="47">
        <v>450</v>
      </c>
      <c r="C217" s="28"/>
      <c r="D217" s="27" t="s">
        <v>329</v>
      </c>
      <c r="E217" s="34" t="s">
        <v>332</v>
      </c>
      <c r="F217" s="34">
        <v>450</v>
      </c>
      <c r="G217" s="34"/>
      <c r="H217" s="34">
        <v>450</v>
      </c>
      <c r="I217" s="34">
        <v>755</v>
      </c>
      <c r="J217" s="34">
        <v>1205</v>
      </c>
    </row>
    <row r="218" spans="1:10" s="19" customFormat="1" ht="16.5" customHeight="1">
      <c r="A218" s="46"/>
      <c r="B218" s="47"/>
      <c r="C218" s="28"/>
      <c r="D218" s="151" t="s">
        <v>333</v>
      </c>
      <c r="E218" s="70" t="s">
        <v>484</v>
      </c>
      <c r="F218" s="70">
        <f>SUM(F203:F217)</f>
        <v>8917</v>
      </c>
      <c r="G218" s="70">
        <f>SUM(G203:G217)</f>
        <v>-508</v>
      </c>
      <c r="H218" s="70">
        <f>SUM(H203:H217)</f>
        <v>8409</v>
      </c>
      <c r="I218" s="80">
        <f>SUM(I203:I217)</f>
        <v>945</v>
      </c>
      <c r="J218" s="80">
        <f>SUM(J203:J217)</f>
        <v>9354</v>
      </c>
    </row>
    <row r="219" spans="1:10" s="19" customFormat="1" ht="16.5" customHeight="1">
      <c r="A219" s="46"/>
      <c r="B219" s="47"/>
      <c r="C219" s="28"/>
      <c r="D219" s="27" t="s">
        <v>485</v>
      </c>
      <c r="E219" s="34" t="s">
        <v>486</v>
      </c>
      <c r="F219" s="34"/>
      <c r="G219" s="34">
        <v>400</v>
      </c>
      <c r="H219" s="34">
        <v>400</v>
      </c>
      <c r="I219" s="34">
        <v>0</v>
      </c>
      <c r="J219" s="34">
        <v>400</v>
      </c>
    </row>
    <row r="220" spans="1:10" s="19" customFormat="1" ht="16.5" customHeight="1">
      <c r="A220" s="46"/>
      <c r="B220" s="47"/>
      <c r="C220" s="28"/>
      <c r="D220" s="27" t="s">
        <v>487</v>
      </c>
      <c r="E220" s="34" t="s">
        <v>503</v>
      </c>
      <c r="F220" s="34"/>
      <c r="G220" s="34">
        <v>108</v>
      </c>
      <c r="H220" s="34">
        <v>108</v>
      </c>
      <c r="I220" s="34">
        <v>0</v>
      </c>
      <c r="J220" s="34">
        <v>108</v>
      </c>
    </row>
    <row r="221" spans="1:10" s="19" customFormat="1" ht="16.5" customHeight="1">
      <c r="A221" s="49" t="s">
        <v>2</v>
      </c>
      <c r="B221" s="50">
        <f>SUM(B203:B220)</f>
        <v>9004</v>
      </c>
      <c r="C221" s="28"/>
      <c r="D221" s="151" t="s">
        <v>488</v>
      </c>
      <c r="E221" s="70" t="s">
        <v>489</v>
      </c>
      <c r="F221" s="70"/>
      <c r="G221" s="70">
        <f>SUM(G219:G220)</f>
        <v>508</v>
      </c>
      <c r="H221" s="70">
        <f>SUM(H219:H220)</f>
        <v>508</v>
      </c>
      <c r="I221" s="80"/>
      <c r="J221" s="80">
        <f>SUM(J219:J220)</f>
        <v>508</v>
      </c>
    </row>
    <row r="222" spans="1:10" s="8" customFormat="1" ht="24.95" customHeight="1">
      <c r="A222" s="122" t="s">
        <v>3</v>
      </c>
      <c r="B222" s="38">
        <f>B197+B202+B221</f>
        <v>12801</v>
      </c>
      <c r="C222" s="38" t="e">
        <f>C197+C202+#REF!+#REF!</f>
        <v>#REF!</v>
      </c>
      <c r="D222" s="153"/>
      <c r="E222" s="103"/>
      <c r="F222" s="102"/>
      <c r="G222" s="102"/>
      <c r="H222" s="102"/>
      <c r="I222" s="102"/>
      <c r="J222" s="102"/>
    </row>
    <row r="223" spans="1:10" s="10" customFormat="1" ht="24" customHeight="1">
      <c r="A223" s="188"/>
      <c r="B223" s="188"/>
      <c r="C223" s="188"/>
      <c r="D223" s="188"/>
      <c r="E223" s="188"/>
      <c r="F223" s="188"/>
      <c r="G223" s="188"/>
      <c r="H223" s="188"/>
      <c r="I223" s="90"/>
      <c r="J223" s="90"/>
    </row>
    <row r="224" spans="1:10" s="10" customFormat="1" ht="16.5" customHeight="1">
      <c r="A224" s="186" t="s">
        <v>560</v>
      </c>
      <c r="B224" s="187" t="s">
        <v>27</v>
      </c>
      <c r="C224" s="28"/>
      <c r="D224" s="192" t="s">
        <v>267</v>
      </c>
      <c r="E224" s="191" t="s">
        <v>285</v>
      </c>
      <c r="F224" s="178" t="s">
        <v>27</v>
      </c>
      <c r="G224" s="178" t="s">
        <v>505</v>
      </c>
      <c r="H224" s="178" t="s">
        <v>266</v>
      </c>
      <c r="I224" s="178" t="s">
        <v>507</v>
      </c>
      <c r="J224" s="178" t="s">
        <v>508</v>
      </c>
    </row>
    <row r="225" spans="1:10" s="10" customFormat="1" ht="16.5" customHeight="1">
      <c r="A225" s="186"/>
      <c r="B225" s="187"/>
      <c r="C225" s="28"/>
      <c r="D225" s="192"/>
      <c r="E225" s="191"/>
      <c r="F225" s="178"/>
      <c r="G225" s="178"/>
      <c r="H225" s="178"/>
      <c r="I225" s="178"/>
      <c r="J225" s="178"/>
    </row>
    <row r="226" spans="1:10" s="10" customFormat="1" ht="12" customHeight="1">
      <c r="A226" s="186"/>
      <c r="B226" s="187"/>
      <c r="C226" s="28"/>
      <c r="D226" s="192"/>
      <c r="E226" s="191"/>
      <c r="F226" s="178"/>
      <c r="G226" s="178"/>
      <c r="H226" s="178"/>
      <c r="I226" s="178"/>
      <c r="J226" s="178"/>
    </row>
    <row r="227" spans="1:10" s="10" customFormat="1" ht="24.95" customHeight="1">
      <c r="A227" s="180" t="s">
        <v>115</v>
      </c>
      <c r="B227" s="180"/>
      <c r="C227" s="180"/>
      <c r="D227" s="180"/>
      <c r="E227" s="180"/>
      <c r="F227" s="180"/>
      <c r="G227" s="180"/>
      <c r="H227" s="180"/>
      <c r="I227" s="180"/>
      <c r="J227" s="180"/>
    </row>
    <row r="228" spans="1:10" s="10" customFormat="1" ht="16.5" customHeight="1">
      <c r="A228" s="29" t="s">
        <v>64</v>
      </c>
      <c r="B228" s="30">
        <v>1811</v>
      </c>
      <c r="C228" s="28"/>
      <c r="D228" s="27" t="s">
        <v>335</v>
      </c>
      <c r="E228" s="77" t="s">
        <v>336</v>
      </c>
      <c r="F228" s="77">
        <v>1811</v>
      </c>
      <c r="G228" s="77"/>
      <c r="H228" s="77">
        <v>1811</v>
      </c>
      <c r="I228" s="77">
        <v>-271</v>
      </c>
      <c r="J228" s="77">
        <v>1540</v>
      </c>
    </row>
    <row r="229" spans="1:10" s="10" customFormat="1" ht="16.5" customHeight="1">
      <c r="A229" s="29" t="s">
        <v>65</v>
      </c>
      <c r="B229" s="30">
        <v>489</v>
      </c>
      <c r="C229" s="28"/>
      <c r="D229" s="27" t="s">
        <v>312</v>
      </c>
      <c r="E229" s="77" t="s">
        <v>337</v>
      </c>
      <c r="F229" s="77">
        <v>489</v>
      </c>
      <c r="G229" s="77"/>
      <c r="H229" s="77">
        <v>489</v>
      </c>
      <c r="I229" s="77">
        <v>-73</v>
      </c>
      <c r="J229" s="77">
        <v>416</v>
      </c>
    </row>
    <row r="230" spans="1:10" s="10" customFormat="1" ht="16.5" customHeight="1">
      <c r="A230" s="118" t="s">
        <v>19</v>
      </c>
      <c r="B230" s="31">
        <f>SUM(B228:B229)</f>
        <v>2300</v>
      </c>
      <c r="C230" s="31">
        <f t="shared" ref="C230" si="23">SUM(C228:C229)</f>
        <v>0</v>
      </c>
      <c r="D230" s="151" t="s">
        <v>338</v>
      </c>
      <c r="E230" s="79" t="s">
        <v>37</v>
      </c>
      <c r="F230" s="79">
        <f>SUM(F228:F229)</f>
        <v>2300</v>
      </c>
      <c r="G230" s="79">
        <f>SUM(G228:G229)</f>
        <v>0</v>
      </c>
      <c r="H230" s="79">
        <f>SUM(H228:H229)</f>
        <v>2300</v>
      </c>
      <c r="I230" s="79">
        <f>SUM(I228:I229)</f>
        <v>-344</v>
      </c>
      <c r="J230" s="79">
        <f>SUM(J228:J229)</f>
        <v>1956</v>
      </c>
    </row>
    <row r="231" spans="1:10" s="10" customFormat="1" ht="24.95" customHeight="1">
      <c r="A231" s="119" t="s">
        <v>4</v>
      </c>
      <c r="B231" s="45">
        <f>B230</f>
        <v>2300</v>
      </c>
      <c r="C231" s="45">
        <f t="shared" ref="C231" si="24">C230</f>
        <v>0</v>
      </c>
      <c r="D231" s="156"/>
      <c r="E231" s="81"/>
      <c r="F231" s="81"/>
      <c r="G231" s="81"/>
      <c r="H231" s="81"/>
      <c r="I231" s="81"/>
      <c r="J231" s="81"/>
    </row>
    <row r="232" spans="1:10" s="10" customFormat="1" ht="24.95" customHeight="1">
      <c r="A232" s="179" t="s">
        <v>116</v>
      </c>
      <c r="B232" s="179"/>
      <c r="C232" s="179"/>
      <c r="D232" s="179"/>
      <c r="E232" s="179"/>
      <c r="F232" s="179"/>
      <c r="G232" s="179"/>
      <c r="H232" s="179"/>
      <c r="I232" s="179"/>
      <c r="J232" s="179"/>
    </row>
    <row r="233" spans="1:10" s="10" customFormat="1" ht="16.5" customHeight="1">
      <c r="A233" s="46" t="s">
        <v>5</v>
      </c>
      <c r="B233" s="47">
        <v>1170</v>
      </c>
      <c r="C233" s="28"/>
      <c r="D233" s="27" t="s">
        <v>268</v>
      </c>
      <c r="E233" s="77" t="s">
        <v>304</v>
      </c>
      <c r="F233" s="77">
        <v>1292</v>
      </c>
      <c r="G233" s="77"/>
      <c r="H233" s="77">
        <v>1292</v>
      </c>
      <c r="I233" s="77">
        <v>-86</v>
      </c>
      <c r="J233" s="77">
        <v>1206</v>
      </c>
    </row>
    <row r="234" spans="1:10" s="10" customFormat="1" ht="16.5" customHeight="1">
      <c r="A234" s="46" t="s">
        <v>216</v>
      </c>
      <c r="B234" s="47">
        <v>122</v>
      </c>
      <c r="C234" s="28"/>
      <c r="D234" s="27" t="s">
        <v>268</v>
      </c>
      <c r="E234" s="77"/>
      <c r="F234" s="77"/>
      <c r="G234" s="77"/>
      <c r="H234" s="77"/>
      <c r="I234" s="77"/>
      <c r="J234" s="77"/>
    </row>
    <row r="235" spans="1:10" s="10" customFormat="1" ht="16.5" customHeight="1">
      <c r="A235" s="126" t="s">
        <v>6</v>
      </c>
      <c r="B235" s="48">
        <f>SUM(B233:B234)</f>
        <v>1292</v>
      </c>
      <c r="C235" s="48">
        <f t="shared" ref="C235" si="25">SUM(C233:C234)</f>
        <v>0</v>
      </c>
      <c r="D235" s="116" t="s">
        <v>518</v>
      </c>
      <c r="E235" s="77" t="s">
        <v>519</v>
      </c>
      <c r="F235" s="77"/>
      <c r="G235" s="77"/>
      <c r="H235" s="77"/>
      <c r="I235" s="77">
        <v>3</v>
      </c>
      <c r="J235" s="77">
        <v>3</v>
      </c>
    </row>
    <row r="236" spans="1:10" s="10" customFormat="1" ht="16.5" customHeight="1">
      <c r="A236" s="46" t="s">
        <v>83</v>
      </c>
      <c r="B236" s="47">
        <v>40</v>
      </c>
      <c r="C236" s="28"/>
      <c r="D236" s="27" t="s">
        <v>325</v>
      </c>
      <c r="E236" s="46" t="s">
        <v>83</v>
      </c>
      <c r="F236" s="77">
        <v>40</v>
      </c>
      <c r="G236" s="77"/>
      <c r="H236" s="77">
        <v>40</v>
      </c>
      <c r="I236" s="77">
        <v>-24</v>
      </c>
      <c r="J236" s="77">
        <v>16</v>
      </c>
    </row>
    <row r="237" spans="1:10" s="10" customFormat="1" ht="16.5" customHeight="1">
      <c r="A237" s="126" t="s">
        <v>7</v>
      </c>
      <c r="B237" s="48">
        <f>SUM(B236:B236)</f>
        <v>40</v>
      </c>
      <c r="C237" s="48">
        <f>SUM(C236:C236)</f>
        <v>0</v>
      </c>
      <c r="D237" s="116" t="s">
        <v>270</v>
      </c>
      <c r="E237" s="77" t="s">
        <v>287</v>
      </c>
      <c r="F237" s="77"/>
      <c r="G237" s="77"/>
      <c r="H237" s="77"/>
      <c r="I237" s="77">
        <v>119</v>
      </c>
      <c r="J237" s="77">
        <v>119</v>
      </c>
    </row>
    <row r="238" spans="1:10" s="10" customFormat="1" ht="16.5" customHeight="1">
      <c r="A238" s="49" t="s">
        <v>9</v>
      </c>
      <c r="B238" s="50">
        <f>B235+B237</f>
        <v>1332</v>
      </c>
      <c r="C238" s="50">
        <f>C235+C237</f>
        <v>0</v>
      </c>
      <c r="D238" s="159" t="s">
        <v>453</v>
      </c>
      <c r="E238" s="49" t="s">
        <v>9</v>
      </c>
      <c r="F238" s="79">
        <f>SUM(F233:F237)</f>
        <v>1332</v>
      </c>
      <c r="G238" s="79"/>
      <c r="H238" s="79">
        <f>SUM(H233:H237)</f>
        <v>1332</v>
      </c>
      <c r="I238" s="107">
        <f>SUM(I233:I237)</f>
        <v>12</v>
      </c>
      <c r="J238" s="107">
        <f>SUM(J233:J237)</f>
        <v>1344</v>
      </c>
    </row>
    <row r="239" spans="1:10" s="10" customFormat="1" ht="16.5" customHeight="1">
      <c r="A239" s="46" t="s">
        <v>75</v>
      </c>
      <c r="B239" s="47">
        <v>360</v>
      </c>
      <c r="C239" s="28"/>
      <c r="D239" s="27" t="s">
        <v>381</v>
      </c>
      <c r="E239" s="34" t="s">
        <v>423</v>
      </c>
      <c r="F239" s="77">
        <v>360</v>
      </c>
      <c r="G239" s="77"/>
      <c r="H239" s="77">
        <v>360</v>
      </c>
      <c r="I239" s="77"/>
      <c r="J239" s="77">
        <v>360</v>
      </c>
    </row>
    <row r="240" spans="1:10" s="10" customFormat="1" ht="16.5" customHeight="1">
      <c r="A240" s="49" t="s">
        <v>10</v>
      </c>
      <c r="B240" s="50">
        <f>SUM(B239:B239)</f>
        <v>360</v>
      </c>
      <c r="C240" s="50">
        <f>SUM(C239:C239)</f>
        <v>0</v>
      </c>
      <c r="D240" s="159" t="s">
        <v>272</v>
      </c>
      <c r="E240" s="70" t="s">
        <v>327</v>
      </c>
      <c r="F240" s="79">
        <f>SUM(F239)</f>
        <v>360</v>
      </c>
      <c r="G240" s="79"/>
      <c r="H240" s="79">
        <f>SUM(H239)</f>
        <v>360</v>
      </c>
      <c r="I240" s="79">
        <f>SUM(I239)</f>
        <v>0</v>
      </c>
      <c r="J240" s="79">
        <f>SUM(J239)</f>
        <v>360</v>
      </c>
    </row>
    <row r="241" spans="1:10" s="10" customFormat="1" ht="16.5" customHeight="1">
      <c r="A241" s="46" t="s">
        <v>66</v>
      </c>
      <c r="B241" s="47">
        <v>2808</v>
      </c>
      <c r="C241" s="28"/>
      <c r="D241" s="27" t="s">
        <v>273</v>
      </c>
      <c r="E241" s="77" t="s">
        <v>288</v>
      </c>
      <c r="F241" s="77">
        <v>2948</v>
      </c>
      <c r="G241" s="77"/>
      <c r="H241" s="77">
        <v>2948</v>
      </c>
      <c r="I241" s="77"/>
      <c r="J241" s="77">
        <v>2948</v>
      </c>
    </row>
    <row r="242" spans="1:10" s="10" customFormat="1" ht="16.5" customHeight="1">
      <c r="A242" s="46" t="s">
        <v>12</v>
      </c>
      <c r="B242" s="51">
        <v>140</v>
      </c>
      <c r="C242" s="28"/>
      <c r="D242" s="27" t="s">
        <v>273</v>
      </c>
      <c r="E242" s="77"/>
      <c r="F242" s="77"/>
      <c r="G242" s="77"/>
      <c r="H242" s="77"/>
      <c r="I242" s="77"/>
      <c r="J242" s="77"/>
    </row>
    <row r="243" spans="1:10" s="10" customFormat="1" ht="16.5" customHeight="1">
      <c r="A243" s="46" t="s">
        <v>68</v>
      </c>
      <c r="B243" s="51">
        <v>16</v>
      </c>
      <c r="C243" s="28"/>
      <c r="D243" s="27" t="s">
        <v>276</v>
      </c>
      <c r="E243" s="77" t="s">
        <v>330</v>
      </c>
      <c r="F243" s="77">
        <v>16</v>
      </c>
      <c r="G243" s="77"/>
      <c r="H243" s="77">
        <v>16</v>
      </c>
      <c r="I243" s="77">
        <v>5</v>
      </c>
      <c r="J243" s="77">
        <v>21</v>
      </c>
    </row>
    <row r="244" spans="1:10" s="10" customFormat="1" ht="16.5" customHeight="1">
      <c r="A244" s="46" t="s">
        <v>69</v>
      </c>
      <c r="B244" s="51">
        <v>40</v>
      </c>
      <c r="C244" s="28"/>
      <c r="D244" s="27" t="s">
        <v>278</v>
      </c>
      <c r="E244" s="77" t="s">
        <v>293</v>
      </c>
      <c r="F244" s="77">
        <v>269</v>
      </c>
      <c r="G244" s="77"/>
      <c r="H244" s="77">
        <v>269</v>
      </c>
      <c r="I244" s="77">
        <v>-20</v>
      </c>
      <c r="J244" s="77">
        <v>249</v>
      </c>
    </row>
    <row r="245" spans="1:10" s="10" customFormat="1" ht="16.5" customHeight="1">
      <c r="A245" s="46" t="s">
        <v>157</v>
      </c>
      <c r="B245" s="51">
        <v>153</v>
      </c>
      <c r="C245" s="28"/>
      <c r="D245" s="27" t="s">
        <v>305</v>
      </c>
      <c r="E245" s="77" t="s">
        <v>516</v>
      </c>
      <c r="F245" s="77"/>
      <c r="G245" s="77"/>
      <c r="H245" s="77"/>
      <c r="I245" s="77">
        <v>50</v>
      </c>
      <c r="J245" s="77">
        <v>50</v>
      </c>
    </row>
    <row r="246" spans="1:10" s="10" customFormat="1" ht="16.5" customHeight="1">
      <c r="A246" s="46" t="s">
        <v>34</v>
      </c>
      <c r="B246" s="51">
        <v>76</v>
      </c>
      <c r="C246" s="28"/>
      <c r="D246" s="27" t="s">
        <v>279</v>
      </c>
      <c r="E246" s="77" t="s">
        <v>517</v>
      </c>
      <c r="F246" s="77"/>
      <c r="G246" s="77"/>
      <c r="H246" s="77"/>
      <c r="I246" s="77">
        <v>5</v>
      </c>
      <c r="J246" s="77">
        <v>5</v>
      </c>
    </row>
    <row r="247" spans="1:10" s="10" customFormat="1" ht="16.5" customHeight="1">
      <c r="A247" s="46" t="s">
        <v>43</v>
      </c>
      <c r="B247" s="51">
        <v>873</v>
      </c>
      <c r="C247" s="28"/>
      <c r="D247" s="27" t="s">
        <v>281</v>
      </c>
      <c r="E247" s="34" t="s">
        <v>331</v>
      </c>
      <c r="F247" s="77">
        <v>873</v>
      </c>
      <c r="G247" s="77"/>
      <c r="H247" s="77">
        <v>873</v>
      </c>
      <c r="I247" s="77">
        <v>-40</v>
      </c>
      <c r="J247" s="77">
        <v>833</v>
      </c>
    </row>
    <row r="248" spans="1:10" s="10" customFormat="1" ht="16.5" customHeight="1">
      <c r="A248" s="49" t="s">
        <v>2</v>
      </c>
      <c r="B248" s="50">
        <f>SUM(B241:B247)</f>
        <v>4106</v>
      </c>
      <c r="C248" s="50">
        <f>SUM(C241:C247)</f>
        <v>0</v>
      </c>
      <c r="D248" s="159" t="s">
        <v>333</v>
      </c>
      <c r="E248" s="79" t="s">
        <v>334</v>
      </c>
      <c r="F248" s="79">
        <f>SUM(F241:F247)</f>
        <v>4106</v>
      </c>
      <c r="G248" s="79">
        <f>SUM(G241:G247)</f>
        <v>0</v>
      </c>
      <c r="H248" s="79">
        <f>SUM(H241:H247)</f>
        <v>4106</v>
      </c>
      <c r="I248" s="79">
        <f>SUM(I241:I247)</f>
        <v>0</v>
      </c>
      <c r="J248" s="79">
        <f>SUM(J241:J247)</f>
        <v>4106</v>
      </c>
    </row>
    <row r="249" spans="1:10" s="10" customFormat="1" ht="24.95" customHeight="1">
      <c r="A249" s="122" t="s">
        <v>3</v>
      </c>
      <c r="B249" s="38">
        <f>B238+B240+B248</f>
        <v>5798</v>
      </c>
      <c r="C249" s="38" t="e">
        <f>C238+C240+C248+#REF!</f>
        <v>#REF!</v>
      </c>
      <c r="D249" s="153"/>
      <c r="E249" s="103"/>
      <c r="F249" s="102"/>
      <c r="G249" s="102"/>
      <c r="H249" s="102"/>
      <c r="I249" s="102"/>
      <c r="J249" s="102"/>
    </row>
    <row r="250" spans="1:10" s="10" customFormat="1" ht="24.95" customHeight="1">
      <c r="A250" s="188"/>
      <c r="B250" s="188"/>
      <c r="C250" s="188"/>
      <c r="D250" s="188"/>
      <c r="E250" s="188"/>
      <c r="F250" s="188"/>
      <c r="G250" s="188"/>
      <c r="H250" s="188"/>
      <c r="I250" s="90"/>
      <c r="J250" s="90"/>
    </row>
    <row r="251" spans="1:10" s="10" customFormat="1" ht="16.5" customHeight="1">
      <c r="A251" s="186" t="s">
        <v>561</v>
      </c>
      <c r="B251" s="187" t="s">
        <v>27</v>
      </c>
      <c r="C251" s="28"/>
      <c r="D251" s="192" t="s">
        <v>267</v>
      </c>
      <c r="E251" s="191" t="s">
        <v>285</v>
      </c>
      <c r="F251" s="178" t="s">
        <v>27</v>
      </c>
      <c r="G251" s="178" t="s">
        <v>505</v>
      </c>
      <c r="H251" s="178" t="s">
        <v>266</v>
      </c>
      <c r="I251" s="178" t="s">
        <v>507</v>
      </c>
      <c r="J251" s="178" t="s">
        <v>508</v>
      </c>
    </row>
    <row r="252" spans="1:10" s="10" customFormat="1" ht="16.5" customHeight="1">
      <c r="A252" s="186"/>
      <c r="B252" s="187"/>
      <c r="C252" s="28"/>
      <c r="D252" s="192"/>
      <c r="E252" s="191"/>
      <c r="F252" s="178"/>
      <c r="G252" s="178"/>
      <c r="H252" s="178"/>
      <c r="I252" s="178"/>
      <c r="J252" s="178"/>
    </row>
    <row r="253" spans="1:10" s="10" customFormat="1" ht="6.75" customHeight="1">
      <c r="A253" s="186"/>
      <c r="B253" s="187"/>
      <c r="C253" s="28"/>
      <c r="D253" s="192"/>
      <c r="E253" s="191"/>
      <c r="F253" s="178"/>
      <c r="G253" s="178"/>
      <c r="H253" s="178"/>
      <c r="I253" s="178"/>
      <c r="J253" s="178"/>
    </row>
    <row r="254" spans="1:10" s="10" customFormat="1" ht="24.95" customHeight="1">
      <c r="A254" s="180" t="s">
        <v>115</v>
      </c>
      <c r="B254" s="180"/>
      <c r="C254" s="180"/>
      <c r="D254" s="180"/>
      <c r="E254" s="180"/>
      <c r="F254" s="180"/>
      <c r="G254" s="180"/>
      <c r="H254" s="180"/>
      <c r="I254" s="180"/>
      <c r="J254" s="180"/>
    </row>
    <row r="255" spans="1:10" s="10" customFormat="1" ht="16.5" customHeight="1">
      <c r="A255" s="29" t="s">
        <v>64</v>
      </c>
      <c r="B255" s="30">
        <v>3262</v>
      </c>
      <c r="C255" s="28"/>
      <c r="D255" s="27" t="s">
        <v>335</v>
      </c>
      <c r="E255" s="77" t="s">
        <v>336</v>
      </c>
      <c r="F255" s="77">
        <v>3262</v>
      </c>
      <c r="G255" s="77"/>
      <c r="H255" s="77">
        <v>3262</v>
      </c>
      <c r="I255" s="77">
        <v>876</v>
      </c>
      <c r="J255" s="77">
        <v>4138</v>
      </c>
    </row>
    <row r="256" spans="1:10" s="10" customFormat="1" ht="16.5" customHeight="1">
      <c r="A256" s="29" t="s">
        <v>65</v>
      </c>
      <c r="B256" s="30">
        <v>881</v>
      </c>
      <c r="C256" s="28"/>
      <c r="D256" s="27" t="s">
        <v>312</v>
      </c>
      <c r="E256" s="77" t="s">
        <v>337</v>
      </c>
      <c r="F256" s="77">
        <v>881</v>
      </c>
      <c r="G256" s="77"/>
      <c r="H256" s="77">
        <v>881</v>
      </c>
      <c r="I256" s="77">
        <v>236</v>
      </c>
      <c r="J256" s="77">
        <v>1117</v>
      </c>
    </row>
    <row r="257" spans="1:10" s="10" customFormat="1" ht="16.5" customHeight="1">
      <c r="A257" s="118" t="s">
        <v>19</v>
      </c>
      <c r="B257" s="31">
        <f>SUM(B255:B256)</f>
        <v>4143</v>
      </c>
      <c r="C257" s="31">
        <f t="shared" ref="C257" si="26">SUM(C255:C256)</f>
        <v>0</v>
      </c>
      <c r="D257" s="151" t="s">
        <v>338</v>
      </c>
      <c r="E257" s="79" t="s">
        <v>37</v>
      </c>
      <c r="F257" s="79">
        <f>SUM(F255:F256)</f>
        <v>4143</v>
      </c>
      <c r="G257" s="79">
        <f>SUM(G255:G256)</f>
        <v>0</v>
      </c>
      <c r="H257" s="79">
        <f>SUM(H255:H256)</f>
        <v>4143</v>
      </c>
      <c r="I257" s="79">
        <f>SUM(I255:I256)</f>
        <v>1112</v>
      </c>
      <c r="J257" s="79">
        <f>SUM(J255:J256)</f>
        <v>5255</v>
      </c>
    </row>
    <row r="258" spans="1:10" s="10" customFormat="1" ht="24.95" customHeight="1">
      <c r="A258" s="119" t="s">
        <v>4</v>
      </c>
      <c r="B258" s="45">
        <f>B257</f>
        <v>4143</v>
      </c>
      <c r="C258" s="45">
        <f t="shared" ref="C258" si="27">C257</f>
        <v>0</v>
      </c>
      <c r="D258" s="156"/>
      <c r="E258" s="81"/>
      <c r="F258" s="81"/>
      <c r="G258" s="81"/>
      <c r="H258" s="81"/>
      <c r="I258" s="81"/>
      <c r="J258" s="81"/>
    </row>
    <row r="259" spans="1:10" s="10" customFormat="1" ht="24.95" customHeight="1">
      <c r="A259" s="179" t="s">
        <v>116</v>
      </c>
      <c r="B259" s="179"/>
      <c r="C259" s="179"/>
      <c r="D259" s="179"/>
      <c r="E259" s="179"/>
      <c r="F259" s="179"/>
      <c r="G259" s="179"/>
      <c r="H259" s="179"/>
      <c r="I259" s="179"/>
      <c r="J259" s="179"/>
    </row>
    <row r="260" spans="1:10" s="10" customFormat="1" ht="16.5" customHeight="1">
      <c r="A260" s="46" t="s">
        <v>5</v>
      </c>
      <c r="B260" s="47">
        <v>2630</v>
      </c>
      <c r="C260" s="28"/>
      <c r="D260" s="27" t="s">
        <v>268</v>
      </c>
      <c r="E260" s="77" t="s">
        <v>304</v>
      </c>
      <c r="F260" s="77">
        <v>2905</v>
      </c>
      <c r="G260" s="77"/>
      <c r="H260" s="77">
        <v>2905</v>
      </c>
      <c r="I260" s="77">
        <v>510</v>
      </c>
      <c r="J260" s="77">
        <v>3415</v>
      </c>
    </row>
    <row r="261" spans="1:10" s="10" customFormat="1" ht="16.5" customHeight="1">
      <c r="A261" s="46" t="s">
        <v>216</v>
      </c>
      <c r="B261" s="47">
        <v>275</v>
      </c>
      <c r="C261" s="28"/>
      <c r="D261" s="27" t="s">
        <v>268</v>
      </c>
      <c r="E261" s="77"/>
      <c r="F261" s="72"/>
      <c r="G261" s="72"/>
      <c r="H261" s="72"/>
      <c r="I261" s="72"/>
      <c r="J261" s="72"/>
    </row>
    <row r="262" spans="1:10" s="10" customFormat="1" ht="16.5" customHeight="1">
      <c r="A262" s="126" t="s">
        <v>6</v>
      </c>
      <c r="B262" s="48">
        <f>SUM(B260:B261)</f>
        <v>2905</v>
      </c>
      <c r="C262" s="48">
        <f t="shared" ref="C262" si="28">SUM(C260:C261)</f>
        <v>0</v>
      </c>
      <c r="D262" s="116" t="s">
        <v>270</v>
      </c>
      <c r="E262" s="77" t="s">
        <v>520</v>
      </c>
      <c r="F262" s="77"/>
      <c r="G262" s="77"/>
      <c r="H262" s="77"/>
      <c r="I262" s="77">
        <v>360</v>
      </c>
      <c r="J262" s="77">
        <v>360</v>
      </c>
    </row>
    <row r="263" spans="1:10" s="10" customFormat="1" ht="16.5" customHeight="1">
      <c r="A263" s="46" t="s">
        <v>83</v>
      </c>
      <c r="B263" s="47">
        <v>90</v>
      </c>
      <c r="C263" s="28"/>
      <c r="D263" s="27" t="s">
        <v>325</v>
      </c>
      <c r="E263" s="46" t="s">
        <v>83</v>
      </c>
      <c r="F263" s="77">
        <v>90</v>
      </c>
      <c r="G263" s="77"/>
      <c r="H263" s="77">
        <v>90</v>
      </c>
      <c r="I263" s="77">
        <v>-40</v>
      </c>
      <c r="J263" s="77">
        <v>50</v>
      </c>
    </row>
    <row r="264" spans="1:10" s="10" customFormat="1" ht="16.5" customHeight="1">
      <c r="A264" s="126" t="s">
        <v>7</v>
      </c>
      <c r="B264" s="48">
        <f>SUM(B263:B263)</f>
        <v>90</v>
      </c>
      <c r="C264" s="48">
        <f>SUM(C263:C263)</f>
        <v>0</v>
      </c>
      <c r="D264" s="116" t="s">
        <v>518</v>
      </c>
      <c r="E264" s="77" t="s">
        <v>519</v>
      </c>
      <c r="F264" s="77"/>
      <c r="G264" s="77"/>
      <c r="H264" s="77"/>
      <c r="I264" s="77">
        <v>10</v>
      </c>
      <c r="J264" s="77">
        <v>10</v>
      </c>
    </row>
    <row r="265" spans="1:10" s="10" customFormat="1" ht="16.5" customHeight="1">
      <c r="A265" s="49" t="s">
        <v>9</v>
      </c>
      <c r="B265" s="50">
        <f>B262+B264</f>
        <v>2995</v>
      </c>
      <c r="C265" s="50">
        <f>C262+C264</f>
        <v>0</v>
      </c>
      <c r="D265" s="159" t="s">
        <v>453</v>
      </c>
      <c r="E265" s="49" t="s">
        <v>9</v>
      </c>
      <c r="F265" s="79">
        <f>SUM(F260:F264)</f>
        <v>2995</v>
      </c>
      <c r="G265" s="79">
        <f>SUM(G260:G264)</f>
        <v>0</v>
      </c>
      <c r="H265" s="79">
        <f>SUM(H260:H264)</f>
        <v>2995</v>
      </c>
      <c r="I265" s="79">
        <f>SUM(I260:I264)</f>
        <v>840</v>
      </c>
      <c r="J265" s="79">
        <f>SUM(J260:J264)</f>
        <v>3835</v>
      </c>
    </row>
    <row r="266" spans="1:10" s="10" customFormat="1" ht="16.5" customHeight="1">
      <c r="A266" s="46" t="s">
        <v>75</v>
      </c>
      <c r="B266" s="47">
        <v>809</v>
      </c>
      <c r="C266" s="28"/>
      <c r="D266" s="27" t="s">
        <v>381</v>
      </c>
      <c r="E266" s="34" t="s">
        <v>423</v>
      </c>
      <c r="F266" s="77">
        <v>809</v>
      </c>
      <c r="G266" s="77"/>
      <c r="H266" s="77">
        <v>809</v>
      </c>
      <c r="I266" s="77">
        <v>169</v>
      </c>
      <c r="J266" s="77">
        <v>978</v>
      </c>
    </row>
    <row r="267" spans="1:10" s="10" customFormat="1" ht="16.5" customHeight="1">
      <c r="A267" s="49" t="s">
        <v>10</v>
      </c>
      <c r="B267" s="50">
        <f>SUM(B266:B266)</f>
        <v>809</v>
      </c>
      <c r="C267" s="50">
        <f>SUM(C266:C266)</f>
        <v>0</v>
      </c>
      <c r="D267" s="159" t="s">
        <v>272</v>
      </c>
      <c r="E267" s="74" t="s">
        <v>327</v>
      </c>
      <c r="F267" s="79">
        <f>SUM(F266)</f>
        <v>809</v>
      </c>
      <c r="G267" s="79">
        <f>SUM(G266)</f>
        <v>0</v>
      </c>
      <c r="H267" s="79">
        <f>SUM(H266)</f>
        <v>809</v>
      </c>
      <c r="I267" s="79">
        <f>SUM(I266)</f>
        <v>169</v>
      </c>
      <c r="J267" s="79">
        <f>SUM(J266)</f>
        <v>978</v>
      </c>
    </row>
    <row r="268" spans="1:10" s="10" customFormat="1" ht="16.5" customHeight="1">
      <c r="A268" s="46" t="s">
        <v>66</v>
      </c>
      <c r="B268" s="47">
        <v>6197</v>
      </c>
      <c r="C268" s="28"/>
      <c r="D268" s="27" t="s">
        <v>273</v>
      </c>
      <c r="E268" s="77" t="s">
        <v>288</v>
      </c>
      <c r="F268" s="77">
        <v>6512</v>
      </c>
      <c r="G268" s="77"/>
      <c r="H268" s="77">
        <v>6512</v>
      </c>
      <c r="I268" s="77">
        <v>340</v>
      </c>
      <c r="J268" s="77">
        <v>6852</v>
      </c>
    </row>
    <row r="269" spans="1:10" s="10" customFormat="1" ht="16.5" customHeight="1">
      <c r="A269" s="46" t="s">
        <v>12</v>
      </c>
      <c r="B269" s="51">
        <v>315</v>
      </c>
      <c r="C269" s="28"/>
      <c r="D269" s="27" t="s">
        <v>305</v>
      </c>
      <c r="E269" s="77" t="s">
        <v>177</v>
      </c>
      <c r="F269" s="72"/>
      <c r="G269" s="72"/>
      <c r="H269" s="72"/>
      <c r="I269" s="77">
        <v>117</v>
      </c>
      <c r="J269" s="77">
        <v>117</v>
      </c>
    </row>
    <row r="270" spans="1:10" s="10" customFormat="1" ht="16.5" customHeight="1">
      <c r="A270" s="46" t="s">
        <v>68</v>
      </c>
      <c r="B270" s="51">
        <v>36</v>
      </c>
      <c r="C270" s="28"/>
      <c r="D270" s="27" t="s">
        <v>276</v>
      </c>
      <c r="E270" s="77" t="s">
        <v>330</v>
      </c>
      <c r="F270" s="77">
        <v>36</v>
      </c>
      <c r="G270" s="77"/>
      <c r="H270" s="77">
        <v>36</v>
      </c>
      <c r="I270" s="77">
        <v>33</v>
      </c>
      <c r="J270" s="77">
        <v>69</v>
      </c>
    </row>
    <row r="271" spans="1:10" s="10" customFormat="1" ht="16.5" customHeight="1">
      <c r="A271" s="46" t="s">
        <v>69</v>
      </c>
      <c r="B271" s="51">
        <v>90</v>
      </c>
      <c r="C271" s="28"/>
      <c r="D271" s="27" t="s">
        <v>278</v>
      </c>
      <c r="E271" s="77" t="s">
        <v>293</v>
      </c>
      <c r="F271" s="77">
        <v>606</v>
      </c>
      <c r="G271" s="77"/>
      <c r="H271" s="77">
        <v>606</v>
      </c>
      <c r="I271" s="77">
        <v>158</v>
      </c>
      <c r="J271" s="77">
        <v>764</v>
      </c>
    </row>
    <row r="272" spans="1:10" s="10" customFormat="1" ht="16.5" customHeight="1">
      <c r="A272" s="46" t="s">
        <v>157</v>
      </c>
      <c r="B272" s="51">
        <v>344</v>
      </c>
      <c r="C272" s="28"/>
      <c r="D272" s="27" t="s">
        <v>279</v>
      </c>
      <c r="E272" s="77" t="s">
        <v>522</v>
      </c>
      <c r="F272" s="77"/>
      <c r="G272" s="77"/>
      <c r="H272" s="77"/>
      <c r="I272" s="77">
        <v>15</v>
      </c>
      <c r="J272" s="77">
        <v>15</v>
      </c>
    </row>
    <row r="273" spans="1:10" s="10" customFormat="1" ht="16.5" customHeight="1">
      <c r="A273" s="46" t="s">
        <v>34</v>
      </c>
      <c r="B273" s="51">
        <v>172</v>
      </c>
      <c r="C273" s="28"/>
      <c r="D273" s="27" t="s">
        <v>274</v>
      </c>
      <c r="E273" s="77" t="s">
        <v>289</v>
      </c>
      <c r="F273" s="77"/>
      <c r="G273" s="77"/>
      <c r="H273" s="77"/>
      <c r="I273" s="77">
        <v>60</v>
      </c>
      <c r="J273" s="77">
        <v>60</v>
      </c>
    </row>
    <row r="274" spans="1:10" s="10" customFormat="1" ht="16.5" customHeight="1">
      <c r="A274" s="46" t="s">
        <v>43</v>
      </c>
      <c r="B274" s="51">
        <v>1850</v>
      </c>
      <c r="C274" s="28"/>
      <c r="D274" s="27" t="s">
        <v>281</v>
      </c>
      <c r="E274" s="34" t="s">
        <v>331</v>
      </c>
      <c r="F274" s="77">
        <v>1850</v>
      </c>
      <c r="G274" s="77"/>
      <c r="H274" s="77">
        <v>1850</v>
      </c>
      <c r="I274" s="77">
        <v>77</v>
      </c>
      <c r="J274" s="77">
        <v>1927</v>
      </c>
    </row>
    <row r="275" spans="1:10" s="10" customFormat="1" ht="16.5" customHeight="1">
      <c r="A275" s="49" t="s">
        <v>2</v>
      </c>
      <c r="B275" s="50">
        <f>SUM(B268:B274)</f>
        <v>9004</v>
      </c>
      <c r="C275" s="50">
        <f>SUM(C268:C274)</f>
        <v>0</v>
      </c>
      <c r="D275" s="159" t="s">
        <v>333</v>
      </c>
      <c r="E275" s="79" t="s">
        <v>334</v>
      </c>
      <c r="F275" s="79">
        <f>SUM(F268:F274)</f>
        <v>9004</v>
      </c>
      <c r="G275" s="79"/>
      <c r="H275" s="79">
        <f>SUM(H268:H274)</f>
        <v>9004</v>
      </c>
      <c r="I275" s="79">
        <f>SUM(I268:I274)</f>
        <v>800</v>
      </c>
      <c r="J275" s="79">
        <f>SUM(J268:J274)</f>
        <v>9804</v>
      </c>
    </row>
    <row r="276" spans="1:10" s="10" customFormat="1" ht="24.95" customHeight="1">
      <c r="A276" s="122" t="s">
        <v>3</v>
      </c>
      <c r="B276" s="38">
        <f>B265+B267+B275</f>
        <v>12808</v>
      </c>
      <c r="C276" s="38" t="e">
        <f>C265+C267+C275+#REF!</f>
        <v>#REF!</v>
      </c>
      <c r="D276" s="153"/>
      <c r="E276" s="103"/>
      <c r="F276" s="102"/>
      <c r="G276" s="102"/>
      <c r="H276" s="102"/>
      <c r="I276" s="102"/>
      <c r="J276" s="102"/>
    </row>
    <row r="277" spans="1:10" s="7" customFormat="1" ht="24.95" customHeight="1">
      <c r="A277" s="213"/>
      <c r="B277" s="213"/>
      <c r="C277" s="213"/>
      <c r="D277" s="213"/>
      <c r="E277" s="213"/>
      <c r="F277" s="213"/>
      <c r="G277" s="213"/>
      <c r="H277" s="213"/>
      <c r="I277" s="91"/>
      <c r="J277" s="91"/>
    </row>
    <row r="278" spans="1:10" s="7" customFormat="1" ht="16.5" customHeight="1">
      <c r="A278" s="186" t="s">
        <v>562</v>
      </c>
      <c r="B278" s="187" t="s">
        <v>27</v>
      </c>
      <c r="C278" s="28"/>
      <c r="D278" s="192" t="s">
        <v>267</v>
      </c>
      <c r="E278" s="191" t="s">
        <v>285</v>
      </c>
      <c r="F278" s="178" t="s">
        <v>27</v>
      </c>
      <c r="G278" s="178" t="s">
        <v>505</v>
      </c>
      <c r="H278" s="178" t="s">
        <v>266</v>
      </c>
      <c r="I278" s="178" t="s">
        <v>507</v>
      </c>
      <c r="J278" s="178" t="s">
        <v>508</v>
      </c>
    </row>
    <row r="279" spans="1:10" s="7" customFormat="1" ht="16.5" customHeight="1">
      <c r="A279" s="186"/>
      <c r="B279" s="187"/>
      <c r="C279" s="28"/>
      <c r="D279" s="192"/>
      <c r="E279" s="191"/>
      <c r="F279" s="178"/>
      <c r="G279" s="178"/>
      <c r="H279" s="178"/>
      <c r="I279" s="178"/>
      <c r="J279" s="178"/>
    </row>
    <row r="280" spans="1:10" s="7" customFormat="1" ht="31.5" customHeight="1">
      <c r="A280" s="186"/>
      <c r="B280" s="187"/>
      <c r="C280" s="28"/>
      <c r="D280" s="192"/>
      <c r="E280" s="191"/>
      <c r="F280" s="178"/>
      <c r="G280" s="178"/>
      <c r="H280" s="178"/>
      <c r="I280" s="178"/>
      <c r="J280" s="178"/>
    </row>
    <row r="281" spans="1:10" s="8" customFormat="1" ht="24.95" customHeight="1">
      <c r="A281" s="180" t="s">
        <v>115</v>
      </c>
      <c r="B281" s="180"/>
      <c r="C281" s="180"/>
      <c r="D281" s="180"/>
      <c r="E281" s="180"/>
      <c r="F281" s="180"/>
      <c r="G281" s="180"/>
      <c r="H281" s="180"/>
      <c r="I281" s="180"/>
      <c r="J281" s="180"/>
    </row>
    <row r="282" spans="1:10" s="19" customFormat="1" ht="16.5" customHeight="1">
      <c r="A282" s="29" t="s">
        <v>158</v>
      </c>
      <c r="B282" s="30">
        <v>3600</v>
      </c>
      <c r="C282" s="28"/>
      <c r="D282" s="27" t="s">
        <v>355</v>
      </c>
      <c r="E282" s="34" t="s">
        <v>158</v>
      </c>
      <c r="F282" s="34">
        <v>3600</v>
      </c>
      <c r="G282" s="34"/>
      <c r="H282" s="34">
        <v>3600</v>
      </c>
      <c r="I282" s="34"/>
      <c r="J282" s="34">
        <v>3600</v>
      </c>
    </row>
    <row r="283" spans="1:10" s="19" customFormat="1" ht="16.5" customHeight="1">
      <c r="A283" s="29" t="s">
        <v>57</v>
      </c>
      <c r="B283" s="30">
        <v>33000</v>
      </c>
      <c r="C283" s="28"/>
      <c r="D283" s="27" t="s">
        <v>356</v>
      </c>
      <c r="E283" s="34" t="s">
        <v>357</v>
      </c>
      <c r="F283" s="34">
        <v>33000</v>
      </c>
      <c r="G283" s="34"/>
      <c r="H283" s="34">
        <v>33000</v>
      </c>
      <c r="I283" s="34"/>
      <c r="J283" s="34">
        <v>33000</v>
      </c>
    </row>
    <row r="284" spans="1:10" s="7" customFormat="1" ht="16.5" customHeight="1">
      <c r="A284" s="118" t="s">
        <v>60</v>
      </c>
      <c r="B284" s="31">
        <v>300</v>
      </c>
      <c r="C284" s="31">
        <f t="shared" ref="C284" si="29">SUM(C282:C283)</f>
        <v>0</v>
      </c>
      <c r="D284" s="27" t="s">
        <v>358</v>
      </c>
      <c r="E284" s="34" t="s">
        <v>359</v>
      </c>
      <c r="F284" s="34">
        <v>300</v>
      </c>
      <c r="G284" s="34"/>
      <c r="H284" s="34">
        <v>300</v>
      </c>
      <c r="I284" s="34"/>
      <c r="J284" s="34">
        <v>300</v>
      </c>
    </row>
    <row r="285" spans="1:10" s="7" customFormat="1" ht="16.5" customHeight="1">
      <c r="A285" s="118" t="s">
        <v>58</v>
      </c>
      <c r="B285" s="31">
        <v>3500</v>
      </c>
      <c r="C285" s="31"/>
      <c r="D285" s="27" t="s">
        <v>360</v>
      </c>
      <c r="E285" s="34" t="s">
        <v>361</v>
      </c>
      <c r="F285" s="34">
        <v>3500</v>
      </c>
      <c r="G285" s="34"/>
      <c r="H285" s="34">
        <v>3500</v>
      </c>
      <c r="I285" s="34"/>
      <c r="J285" s="34">
        <v>3500</v>
      </c>
    </row>
    <row r="286" spans="1:10" s="7" customFormat="1" ht="16.5" customHeight="1">
      <c r="A286" s="118"/>
      <c r="B286" s="31"/>
      <c r="C286" s="31"/>
      <c r="D286" s="27" t="s">
        <v>472</v>
      </c>
      <c r="E286" s="34" t="s">
        <v>473</v>
      </c>
      <c r="F286" s="34"/>
      <c r="G286" s="34">
        <v>51</v>
      </c>
      <c r="H286" s="34">
        <v>51</v>
      </c>
      <c r="I286" s="34">
        <v>150</v>
      </c>
      <c r="J286" s="34">
        <v>201</v>
      </c>
    </row>
    <row r="287" spans="1:10" s="7" customFormat="1" ht="16.5" customHeight="1">
      <c r="A287" s="118" t="s">
        <v>258</v>
      </c>
      <c r="B287" s="31">
        <f>SUM(B282:B285)</f>
        <v>40400</v>
      </c>
      <c r="C287" s="31">
        <v>480</v>
      </c>
      <c r="D287" s="151" t="s">
        <v>362</v>
      </c>
      <c r="E287" s="70" t="s">
        <v>363</v>
      </c>
      <c r="F287" s="70">
        <f>SUM(F282:F285)</f>
        <v>40400</v>
      </c>
      <c r="G287" s="70">
        <f>SUM(G282:G286)</f>
        <v>51</v>
      </c>
      <c r="H287" s="70">
        <f>SUM(H282:H286)</f>
        <v>40451</v>
      </c>
      <c r="I287" s="70">
        <f>SUM(I282:I286)</f>
        <v>150</v>
      </c>
      <c r="J287" s="70">
        <f>SUM(J282:J286)</f>
        <v>40601</v>
      </c>
    </row>
    <row r="288" spans="1:10" s="7" customFormat="1" ht="16.5" customHeight="1">
      <c r="A288" s="118" t="s">
        <v>130</v>
      </c>
      <c r="B288" s="31">
        <v>100</v>
      </c>
      <c r="C288" s="31">
        <v>151</v>
      </c>
      <c r="D288" s="27" t="s">
        <v>339</v>
      </c>
      <c r="E288" s="34" t="s">
        <v>364</v>
      </c>
      <c r="F288" s="34">
        <v>100</v>
      </c>
      <c r="G288" s="34"/>
      <c r="H288" s="34">
        <v>100</v>
      </c>
      <c r="I288" s="34">
        <v>-100</v>
      </c>
      <c r="J288" s="34"/>
    </row>
    <row r="289" spans="1:10" s="7" customFormat="1" ht="16.5" customHeight="1">
      <c r="A289" s="118"/>
      <c r="B289" s="31"/>
      <c r="C289" s="31"/>
      <c r="D289" s="151" t="s">
        <v>365</v>
      </c>
      <c r="E289" s="70" t="s">
        <v>366</v>
      </c>
      <c r="F289" s="70">
        <v>100</v>
      </c>
      <c r="G289" s="70">
        <f>SUM(G288)</f>
        <v>0</v>
      </c>
      <c r="H289" s="70">
        <f>SUM(H288)</f>
        <v>100</v>
      </c>
      <c r="I289" s="70">
        <f>SUM(I288)</f>
        <v>-100</v>
      </c>
      <c r="J289" s="70"/>
    </row>
    <row r="290" spans="1:10" s="7" customFormat="1" ht="16.5" customHeight="1">
      <c r="A290" s="118" t="s">
        <v>131</v>
      </c>
      <c r="B290" s="31">
        <v>575</v>
      </c>
      <c r="C290" s="31">
        <v>722</v>
      </c>
      <c r="D290" s="27" t="s">
        <v>340</v>
      </c>
      <c r="E290" s="34" t="s">
        <v>377</v>
      </c>
      <c r="F290" s="70">
        <v>575</v>
      </c>
      <c r="G290" s="70"/>
      <c r="H290" s="70">
        <v>575</v>
      </c>
      <c r="I290" s="34">
        <v>-575</v>
      </c>
      <c r="J290" s="34"/>
    </row>
    <row r="291" spans="1:10" s="7" customFormat="1" ht="16.5" customHeight="1">
      <c r="A291" s="118" t="s">
        <v>132</v>
      </c>
      <c r="B291" s="31">
        <v>2500</v>
      </c>
      <c r="C291" s="31">
        <v>1852</v>
      </c>
      <c r="D291" s="27" t="s">
        <v>340</v>
      </c>
      <c r="E291" s="73"/>
      <c r="F291" s="70">
        <v>2500</v>
      </c>
      <c r="G291" s="70"/>
      <c r="H291" s="70">
        <v>2500</v>
      </c>
      <c r="I291" s="73">
        <v>-2500</v>
      </c>
      <c r="J291" s="73"/>
    </row>
    <row r="292" spans="1:10" s="7" customFormat="1" ht="16.5" customHeight="1">
      <c r="A292" s="118"/>
      <c r="B292" s="31"/>
      <c r="C292" s="31">
        <v>1852</v>
      </c>
      <c r="D292" s="151" t="s">
        <v>338</v>
      </c>
      <c r="E292" s="70" t="s">
        <v>378</v>
      </c>
      <c r="F292" s="70">
        <f>SUM(F290:F291)</f>
        <v>3075</v>
      </c>
      <c r="G292" s="70">
        <f>SUM(G290:G291)</f>
        <v>0</v>
      </c>
      <c r="H292" s="70">
        <f>SUM(H290:H291)</f>
        <v>3075</v>
      </c>
      <c r="I292" s="70">
        <f>SUM(I290:I291)</f>
        <v>-3075</v>
      </c>
      <c r="J292" s="70"/>
    </row>
    <row r="293" spans="1:10" s="19" customFormat="1" ht="16.5" customHeight="1">
      <c r="A293" s="29" t="s">
        <v>201</v>
      </c>
      <c r="B293" s="30">
        <v>36594</v>
      </c>
      <c r="C293" s="28"/>
      <c r="D293" s="85" t="s">
        <v>349</v>
      </c>
      <c r="E293" s="70" t="s">
        <v>351</v>
      </c>
      <c r="F293" s="70">
        <v>45386</v>
      </c>
      <c r="G293" s="70"/>
      <c r="H293" s="70">
        <v>45386</v>
      </c>
      <c r="I293" s="70"/>
      <c r="J293" s="70">
        <v>45386</v>
      </c>
    </row>
    <row r="294" spans="1:10" s="19" customFormat="1" ht="16.5" customHeight="1">
      <c r="A294" s="29" t="s">
        <v>230</v>
      </c>
      <c r="B294" s="30">
        <v>25</v>
      </c>
      <c r="C294" s="28"/>
      <c r="D294" s="85" t="s">
        <v>349</v>
      </c>
      <c r="E294" s="34"/>
      <c r="F294" s="34"/>
      <c r="G294" s="34"/>
      <c r="H294" s="34"/>
      <c r="I294" s="34"/>
      <c r="J294" s="34"/>
    </row>
    <row r="295" spans="1:10" s="19" customFormat="1" ht="16.5" customHeight="1">
      <c r="A295" s="29" t="s">
        <v>202</v>
      </c>
      <c r="B295" s="30">
        <v>424</v>
      </c>
      <c r="C295" s="28"/>
      <c r="D295" s="85" t="s">
        <v>349</v>
      </c>
      <c r="E295" s="34"/>
      <c r="F295" s="34"/>
      <c r="G295" s="34"/>
      <c r="H295" s="34"/>
      <c r="I295" s="34"/>
      <c r="J295" s="34"/>
    </row>
    <row r="296" spans="1:10" s="19" customFormat="1" ht="16.5" customHeight="1">
      <c r="A296" s="29" t="s">
        <v>203</v>
      </c>
      <c r="B296" s="30">
        <v>2492</v>
      </c>
      <c r="C296" s="28"/>
      <c r="D296" s="85" t="s">
        <v>349</v>
      </c>
      <c r="E296" s="34"/>
      <c r="F296" s="34"/>
      <c r="G296" s="34"/>
      <c r="H296" s="34"/>
      <c r="I296" s="34"/>
      <c r="J296" s="34"/>
    </row>
    <row r="297" spans="1:10" s="19" customFormat="1" ht="16.5" customHeight="1">
      <c r="A297" s="29" t="s">
        <v>204</v>
      </c>
      <c r="B297" s="30">
        <v>2033</v>
      </c>
      <c r="C297" s="28"/>
      <c r="D297" s="85" t="s">
        <v>349</v>
      </c>
      <c r="E297" s="34"/>
      <c r="F297" s="34"/>
      <c r="G297" s="34"/>
      <c r="H297" s="34"/>
      <c r="I297" s="34"/>
      <c r="J297" s="34"/>
    </row>
    <row r="298" spans="1:10" s="19" customFormat="1" ht="16.5" customHeight="1">
      <c r="A298" s="29" t="s">
        <v>210</v>
      </c>
      <c r="B298" s="30">
        <v>2113</v>
      </c>
      <c r="C298" s="28"/>
      <c r="D298" s="85" t="s">
        <v>349</v>
      </c>
      <c r="E298" s="34"/>
      <c r="F298" s="34"/>
      <c r="G298" s="34"/>
      <c r="H298" s="34"/>
      <c r="I298" s="34"/>
      <c r="J298" s="34"/>
    </row>
    <row r="299" spans="1:10" s="19" customFormat="1" ht="16.5" customHeight="1">
      <c r="A299" s="214" t="s">
        <v>206</v>
      </c>
      <c r="B299" s="216">
        <v>3270</v>
      </c>
      <c r="C299" s="28"/>
      <c r="D299" s="85" t="s">
        <v>349</v>
      </c>
      <c r="E299" s="34"/>
      <c r="F299" s="34"/>
      <c r="G299" s="34"/>
      <c r="H299" s="34"/>
      <c r="I299" s="34"/>
      <c r="J299" s="34"/>
    </row>
    <row r="300" spans="1:10" ht="16.5" customHeight="1">
      <c r="A300" s="215"/>
      <c r="B300" s="217"/>
      <c r="C300" s="53">
        <f t="shared" ref="C300" si="30">SUM(C296:C298)</f>
        <v>0</v>
      </c>
      <c r="D300" s="159" t="s">
        <v>350</v>
      </c>
      <c r="E300" s="69"/>
      <c r="F300" s="69"/>
      <c r="G300" s="69"/>
      <c r="H300" s="69"/>
      <c r="I300" s="69"/>
      <c r="J300" s="69"/>
    </row>
    <row r="301" spans="1:10" ht="16.5" customHeight="1">
      <c r="A301" s="29" t="s">
        <v>205</v>
      </c>
      <c r="B301" s="30">
        <v>6087</v>
      </c>
      <c r="C301" s="31">
        <f>SUM(C296:C300)</f>
        <v>0</v>
      </c>
      <c r="D301" s="151" t="s">
        <v>350</v>
      </c>
      <c r="E301" s="74" t="s">
        <v>352</v>
      </c>
      <c r="F301" s="70">
        <v>13612</v>
      </c>
      <c r="G301" s="70">
        <v>2129</v>
      </c>
      <c r="H301" s="70">
        <v>15741</v>
      </c>
      <c r="I301" s="70">
        <v>1248</v>
      </c>
      <c r="J301" s="70">
        <v>16989</v>
      </c>
    </row>
    <row r="302" spans="1:10" ht="16.5" customHeight="1">
      <c r="A302" s="29" t="s">
        <v>256</v>
      </c>
      <c r="B302" s="52">
        <v>5960</v>
      </c>
      <c r="C302" s="53"/>
      <c r="D302" s="159" t="s">
        <v>350</v>
      </c>
      <c r="E302" s="69"/>
      <c r="F302" s="69"/>
      <c r="G302" s="69"/>
      <c r="H302" s="69"/>
      <c r="I302" s="69"/>
      <c r="J302" s="69"/>
    </row>
    <row r="303" spans="1:10" ht="16.5" customHeight="1">
      <c r="A303" s="29" t="s">
        <v>264</v>
      </c>
      <c r="B303" s="52">
        <v>1784</v>
      </c>
      <c r="C303" s="53"/>
      <c r="D303" s="159" t="s">
        <v>342</v>
      </c>
      <c r="E303" s="70" t="s">
        <v>353</v>
      </c>
      <c r="F303" s="70">
        <v>1784</v>
      </c>
      <c r="G303" s="70"/>
      <c r="H303" s="70">
        <v>1784</v>
      </c>
      <c r="I303" s="70"/>
      <c r="J303" s="70">
        <v>1784</v>
      </c>
    </row>
    <row r="304" spans="1:10" ht="16.5" customHeight="1">
      <c r="A304" s="29" t="s">
        <v>265</v>
      </c>
      <c r="B304" s="52">
        <v>80</v>
      </c>
      <c r="C304" s="53"/>
      <c r="D304" s="159" t="s">
        <v>341</v>
      </c>
      <c r="E304" s="70" t="s">
        <v>354</v>
      </c>
      <c r="F304" s="70">
        <v>80</v>
      </c>
      <c r="G304" s="70">
        <v>8276</v>
      </c>
      <c r="H304" s="70">
        <v>8356</v>
      </c>
      <c r="I304" s="70">
        <v>2223</v>
      </c>
      <c r="J304" s="70">
        <v>10579</v>
      </c>
    </row>
    <row r="305" spans="1:10" ht="16.5" customHeight="1">
      <c r="A305" s="29"/>
      <c r="B305" s="30"/>
      <c r="C305" s="31">
        <f>SUM(C300:C304)</f>
        <v>0</v>
      </c>
      <c r="D305" s="151" t="s">
        <v>379</v>
      </c>
      <c r="E305" s="70" t="s">
        <v>469</v>
      </c>
      <c r="F305" s="70">
        <v>60862</v>
      </c>
      <c r="G305" s="80">
        <f>SUM(G293:G304)</f>
        <v>10405</v>
      </c>
      <c r="H305" s="80">
        <f>SUM(H293:H304)</f>
        <v>71267</v>
      </c>
      <c r="I305" s="80">
        <f>SUM(I293:I304)</f>
        <v>3471</v>
      </c>
      <c r="J305" s="80">
        <f>SUM(J293:J304)</f>
        <v>74738</v>
      </c>
    </row>
    <row r="306" spans="1:10" ht="16.5" customHeight="1">
      <c r="A306" s="29"/>
      <c r="B306" s="52"/>
      <c r="C306" s="53"/>
      <c r="D306" s="159" t="s">
        <v>470</v>
      </c>
      <c r="E306" s="70" t="s">
        <v>471</v>
      </c>
      <c r="F306" s="70"/>
      <c r="G306" s="70">
        <v>306</v>
      </c>
      <c r="H306" s="70">
        <v>306</v>
      </c>
      <c r="I306" s="128">
        <v>-306</v>
      </c>
      <c r="J306" s="69"/>
    </row>
    <row r="307" spans="1:10" ht="16.5" customHeight="1">
      <c r="A307" s="127" t="s">
        <v>59</v>
      </c>
      <c r="B307" s="54">
        <f>SUM(B293:B306)</f>
        <v>60862</v>
      </c>
      <c r="C307" s="54">
        <f t="shared" ref="C307" si="31">C300</f>
        <v>0</v>
      </c>
      <c r="D307" s="160"/>
      <c r="E307" s="70"/>
      <c r="F307" s="70"/>
      <c r="G307" s="70"/>
      <c r="H307" s="70"/>
      <c r="I307" s="70"/>
      <c r="J307" s="70"/>
    </row>
    <row r="308" spans="1:10" s="8" customFormat="1" ht="24.95" customHeight="1">
      <c r="A308" s="119" t="s">
        <v>4</v>
      </c>
      <c r="B308" s="32">
        <f>SUM(B287+B288+B290+B291+B307)</f>
        <v>104437</v>
      </c>
      <c r="C308" s="32" t="e">
        <f>C284+C287+#REF!+C300+C288+C290+C292</f>
        <v>#REF!</v>
      </c>
      <c r="D308" s="152"/>
      <c r="E308" s="81"/>
      <c r="F308" s="81"/>
      <c r="G308" s="81"/>
      <c r="H308" s="81"/>
      <c r="I308" s="81"/>
      <c r="J308" s="81"/>
    </row>
    <row r="309" spans="1:10" s="5" customFormat="1" ht="24.95" customHeight="1">
      <c r="A309" s="213"/>
      <c r="B309" s="213"/>
      <c r="C309" s="213"/>
      <c r="D309" s="213"/>
      <c r="E309" s="213"/>
      <c r="F309" s="213"/>
      <c r="G309" s="213"/>
      <c r="H309" s="213"/>
      <c r="I309" s="91"/>
      <c r="J309" s="91"/>
    </row>
    <row r="310" spans="1:10" s="5" customFormat="1" ht="16.5" customHeight="1">
      <c r="A310" s="186" t="s">
        <v>563</v>
      </c>
      <c r="B310" s="187" t="s">
        <v>27</v>
      </c>
      <c r="C310" s="28"/>
      <c r="D310" s="192" t="s">
        <v>267</v>
      </c>
      <c r="E310" s="191" t="s">
        <v>285</v>
      </c>
      <c r="F310" s="178" t="s">
        <v>27</v>
      </c>
      <c r="G310" s="178" t="s">
        <v>505</v>
      </c>
      <c r="H310" s="178" t="s">
        <v>266</v>
      </c>
      <c r="I310" s="178" t="s">
        <v>507</v>
      </c>
      <c r="J310" s="178" t="s">
        <v>508</v>
      </c>
    </row>
    <row r="311" spans="1:10" s="5" customFormat="1" ht="16.5" customHeight="1">
      <c r="A311" s="186"/>
      <c r="B311" s="187"/>
      <c r="C311" s="28"/>
      <c r="D311" s="192"/>
      <c r="E311" s="191"/>
      <c r="F311" s="178"/>
      <c r="G311" s="178"/>
      <c r="H311" s="178"/>
      <c r="I311" s="178"/>
      <c r="J311" s="178"/>
    </row>
    <row r="312" spans="1:10" ht="30" customHeight="1">
      <c r="A312" s="186"/>
      <c r="B312" s="187"/>
      <c r="C312" s="28"/>
      <c r="D312" s="192"/>
      <c r="E312" s="191"/>
      <c r="F312" s="178"/>
      <c r="G312" s="178"/>
      <c r="H312" s="178"/>
      <c r="I312" s="178"/>
      <c r="J312" s="178"/>
    </row>
    <row r="313" spans="1:10" s="8" customFormat="1" ht="24.95" customHeight="1">
      <c r="A313" s="180" t="s">
        <v>115</v>
      </c>
      <c r="B313" s="180"/>
      <c r="C313" s="180"/>
      <c r="D313" s="180"/>
      <c r="E313" s="180"/>
      <c r="F313" s="180"/>
      <c r="G313" s="180"/>
      <c r="H313" s="180"/>
      <c r="I313" s="180"/>
      <c r="J313" s="180"/>
    </row>
    <row r="314" spans="1:10" s="13" customFormat="1" ht="16.5" customHeight="1">
      <c r="A314" s="120" t="s">
        <v>112</v>
      </c>
      <c r="B314" s="55">
        <v>21355</v>
      </c>
      <c r="C314" s="55">
        <v>0</v>
      </c>
      <c r="D314" s="161" t="s">
        <v>343</v>
      </c>
      <c r="E314" s="34" t="s">
        <v>367</v>
      </c>
      <c r="F314" s="34">
        <v>21355</v>
      </c>
      <c r="G314" s="62"/>
      <c r="H314" s="34">
        <v>21355</v>
      </c>
      <c r="I314" s="34"/>
      <c r="J314" s="34">
        <v>21355</v>
      </c>
    </row>
    <row r="315" spans="1:10" ht="16.5" customHeight="1">
      <c r="A315" s="118" t="s">
        <v>63</v>
      </c>
      <c r="B315" s="31">
        <f>+B314</f>
        <v>21355</v>
      </c>
      <c r="C315" s="31" t="e">
        <f>+C314+#REF!</f>
        <v>#REF!</v>
      </c>
      <c r="D315" s="151" t="s">
        <v>368</v>
      </c>
      <c r="E315" s="70" t="s">
        <v>369</v>
      </c>
      <c r="F315" s="70">
        <v>21355</v>
      </c>
      <c r="G315" s="70">
        <f>SUM(G314)</f>
        <v>0</v>
      </c>
      <c r="H315" s="70">
        <f>SUM(H314)</f>
        <v>21355</v>
      </c>
      <c r="I315" s="70"/>
      <c r="J315" s="70">
        <f>SUM(J314)</f>
        <v>21355</v>
      </c>
    </row>
    <row r="316" spans="1:10" s="8" customFormat="1" ht="24.95" customHeight="1">
      <c r="A316" s="119" t="s">
        <v>4</v>
      </c>
      <c r="B316" s="45">
        <f>B314</f>
        <v>21355</v>
      </c>
      <c r="C316" s="45" t="e">
        <f>#REF!+C314</f>
        <v>#REF!</v>
      </c>
      <c r="D316" s="156"/>
      <c r="E316" s="81"/>
      <c r="F316" s="81"/>
      <c r="G316" s="81"/>
      <c r="H316" s="81"/>
      <c r="I316" s="81"/>
      <c r="J316" s="81"/>
    </row>
    <row r="317" spans="1:10" s="10" customFormat="1" ht="24.95" customHeight="1">
      <c r="A317" s="181" t="s">
        <v>116</v>
      </c>
      <c r="B317" s="181"/>
      <c r="C317" s="181"/>
      <c r="D317" s="181"/>
      <c r="E317" s="181"/>
      <c r="F317" s="181"/>
      <c r="G317" s="181"/>
      <c r="H317" s="181"/>
      <c r="I317" s="181"/>
      <c r="J317" s="181"/>
    </row>
    <row r="318" spans="1:10" s="10" customFormat="1" ht="16.5" customHeight="1">
      <c r="A318" s="46" t="s">
        <v>250</v>
      </c>
      <c r="B318" s="30">
        <v>1321</v>
      </c>
      <c r="C318" s="39"/>
      <c r="D318" s="155" t="s">
        <v>344</v>
      </c>
      <c r="E318" s="46" t="s">
        <v>250</v>
      </c>
      <c r="F318" s="77">
        <v>1321</v>
      </c>
      <c r="G318" s="77"/>
      <c r="H318" s="77">
        <v>1321</v>
      </c>
      <c r="I318" s="77"/>
      <c r="J318" s="77">
        <v>1321</v>
      </c>
    </row>
    <row r="319" spans="1:10" s="10" customFormat="1" ht="16.5" customHeight="1">
      <c r="A319" s="49" t="s">
        <v>123</v>
      </c>
      <c r="B319" s="31">
        <f>SUM(B318:B318)</f>
        <v>1321</v>
      </c>
      <c r="C319" s="31">
        <f>SUM(C318:C318)</f>
        <v>0</v>
      </c>
      <c r="D319" s="151" t="s">
        <v>370</v>
      </c>
      <c r="E319" s="79" t="s">
        <v>371</v>
      </c>
      <c r="F319" s="79">
        <v>1321</v>
      </c>
      <c r="G319" s="79">
        <f>SUM(G318)</f>
        <v>0</v>
      </c>
      <c r="H319" s="79">
        <f>SUM(H318)</f>
        <v>1321</v>
      </c>
      <c r="I319" s="79"/>
      <c r="J319" s="79">
        <f>SUM(J318)</f>
        <v>1321</v>
      </c>
    </row>
    <row r="320" spans="1:10" s="10" customFormat="1" ht="24.95" customHeight="1">
      <c r="A320" s="129" t="s">
        <v>3</v>
      </c>
      <c r="B320" s="130">
        <f>SUM(B319)</f>
        <v>1321</v>
      </c>
      <c r="C320" s="130">
        <f t="shared" ref="C320" si="32">SUM(C319)</f>
        <v>0</v>
      </c>
      <c r="D320" s="162"/>
      <c r="E320" s="103"/>
      <c r="F320" s="103"/>
      <c r="G320" s="103"/>
      <c r="H320" s="103"/>
      <c r="I320" s="103"/>
      <c r="J320" s="103"/>
    </row>
    <row r="321" spans="1:10" s="10" customFormat="1" ht="24.95" customHeight="1">
      <c r="A321" s="188"/>
      <c r="B321" s="188"/>
      <c r="C321" s="188"/>
      <c r="D321" s="188"/>
      <c r="E321" s="188"/>
      <c r="F321" s="188"/>
      <c r="G321" s="188"/>
      <c r="H321" s="188"/>
      <c r="I321" s="90"/>
      <c r="J321" s="90"/>
    </row>
    <row r="322" spans="1:10" s="7" customFormat="1" ht="16.5" customHeight="1">
      <c r="A322" s="186" t="s">
        <v>564</v>
      </c>
      <c r="B322" s="194" t="s">
        <v>27</v>
      </c>
      <c r="C322" s="28"/>
      <c r="D322" s="192" t="s">
        <v>267</v>
      </c>
      <c r="E322" s="191" t="s">
        <v>285</v>
      </c>
      <c r="F322" s="178" t="s">
        <v>27</v>
      </c>
      <c r="G322" s="178" t="s">
        <v>505</v>
      </c>
      <c r="H322" s="178" t="s">
        <v>266</v>
      </c>
      <c r="I322" s="178" t="s">
        <v>507</v>
      </c>
      <c r="J322" s="178" t="s">
        <v>508</v>
      </c>
    </row>
    <row r="323" spans="1:10" s="7" customFormat="1" ht="16.5" customHeight="1">
      <c r="A323" s="186"/>
      <c r="B323" s="194"/>
      <c r="C323" s="28"/>
      <c r="D323" s="192"/>
      <c r="E323" s="191"/>
      <c r="F323" s="178"/>
      <c r="G323" s="178"/>
      <c r="H323" s="178"/>
      <c r="I323" s="178"/>
      <c r="J323" s="178"/>
    </row>
    <row r="324" spans="1:10" s="7" customFormat="1" ht="45.75" customHeight="1">
      <c r="A324" s="186"/>
      <c r="B324" s="194"/>
      <c r="C324" s="28"/>
      <c r="D324" s="192"/>
      <c r="E324" s="191"/>
      <c r="F324" s="178"/>
      <c r="G324" s="178"/>
      <c r="H324" s="178"/>
      <c r="I324" s="178"/>
      <c r="J324" s="178"/>
    </row>
    <row r="325" spans="1:10" s="8" customFormat="1" ht="24.95" customHeight="1">
      <c r="A325" s="180" t="s">
        <v>115</v>
      </c>
      <c r="B325" s="180"/>
      <c r="C325" s="180"/>
      <c r="D325" s="180"/>
      <c r="E325" s="180"/>
      <c r="F325" s="180"/>
      <c r="G325" s="180"/>
      <c r="H325" s="180"/>
      <c r="I325" s="180"/>
      <c r="J325" s="180"/>
    </row>
    <row r="326" spans="1:10" s="19" customFormat="1" ht="16.5" customHeight="1">
      <c r="A326" s="46" t="s">
        <v>28</v>
      </c>
      <c r="B326" s="47">
        <v>4248</v>
      </c>
      <c r="C326" s="28"/>
      <c r="D326" s="27" t="s">
        <v>372</v>
      </c>
      <c r="E326" s="46" t="s">
        <v>28</v>
      </c>
      <c r="F326" s="34">
        <v>4248</v>
      </c>
      <c r="G326" s="34"/>
      <c r="H326" s="34">
        <v>4248</v>
      </c>
      <c r="I326" s="34">
        <v>252</v>
      </c>
      <c r="J326" s="34">
        <v>4500</v>
      </c>
    </row>
    <row r="327" spans="1:10" s="7" customFormat="1" ht="16.5" customHeight="1">
      <c r="A327" s="118" t="s">
        <v>48</v>
      </c>
      <c r="B327" s="50">
        <f>B326</f>
        <v>4248</v>
      </c>
      <c r="C327" s="50">
        <f t="shared" ref="C327:C328" si="33">C326</f>
        <v>0</v>
      </c>
      <c r="D327" s="159" t="s">
        <v>373</v>
      </c>
      <c r="E327" s="70" t="s">
        <v>374</v>
      </c>
      <c r="F327" s="70">
        <v>4248</v>
      </c>
      <c r="G327" s="70">
        <f>SUM(G326)</f>
        <v>0</v>
      </c>
      <c r="H327" s="70">
        <f>SUM(H326)</f>
        <v>4248</v>
      </c>
      <c r="I327" s="70">
        <f>SUM(I326)</f>
        <v>252</v>
      </c>
      <c r="J327" s="70">
        <f>SUM(J326)</f>
        <v>4500</v>
      </c>
    </row>
    <row r="328" spans="1:10" s="9" customFormat="1" ht="24.95" customHeight="1">
      <c r="A328" s="119" t="s">
        <v>4</v>
      </c>
      <c r="B328" s="56">
        <f>B327</f>
        <v>4248</v>
      </c>
      <c r="C328" s="56">
        <f t="shared" si="33"/>
        <v>0</v>
      </c>
      <c r="D328" s="163"/>
      <c r="E328" s="82"/>
      <c r="F328" s="82"/>
      <c r="G328" s="82"/>
      <c r="H328" s="82"/>
      <c r="I328" s="82"/>
      <c r="J328" s="82"/>
    </row>
    <row r="329" spans="1:10" s="8" customFormat="1" ht="24.95" customHeight="1">
      <c r="A329" s="179" t="s">
        <v>116</v>
      </c>
      <c r="B329" s="179"/>
      <c r="C329" s="179"/>
      <c r="D329" s="179"/>
      <c r="E329" s="179"/>
      <c r="F329" s="179"/>
      <c r="G329" s="179"/>
      <c r="H329" s="179"/>
      <c r="I329" s="179"/>
      <c r="J329" s="179"/>
    </row>
    <row r="330" spans="1:10" s="19" customFormat="1" ht="16.5" customHeight="1">
      <c r="A330" s="46" t="s">
        <v>5</v>
      </c>
      <c r="B330" s="30">
        <v>2020</v>
      </c>
      <c r="C330" s="28"/>
      <c r="D330" s="27" t="s">
        <v>268</v>
      </c>
      <c r="E330" s="34" t="s">
        <v>304</v>
      </c>
      <c r="F330" s="34">
        <v>2632</v>
      </c>
      <c r="G330" s="34">
        <v>54</v>
      </c>
      <c r="H330" s="34">
        <v>2686</v>
      </c>
      <c r="I330" s="34">
        <v>-2</v>
      </c>
      <c r="J330" s="34">
        <v>2684</v>
      </c>
    </row>
    <row r="331" spans="1:10" s="19" customFormat="1" ht="16.5" customHeight="1">
      <c r="A331" s="46" t="s">
        <v>241</v>
      </c>
      <c r="B331" s="30">
        <v>189</v>
      </c>
      <c r="C331" s="28"/>
      <c r="D331" s="27" t="s">
        <v>268</v>
      </c>
      <c r="E331" s="34"/>
      <c r="F331" s="34"/>
      <c r="G331" s="34"/>
      <c r="H331" s="34"/>
      <c r="I331" s="34"/>
      <c r="J331" s="34"/>
    </row>
    <row r="332" spans="1:10" s="12" customFormat="1" ht="16.5" customHeight="1">
      <c r="A332" s="120" t="s">
        <v>6</v>
      </c>
      <c r="B332" s="35">
        <f>SUM(B330:B331)</f>
        <v>2209</v>
      </c>
      <c r="C332" s="35">
        <f t="shared" ref="C332" si="34">SUM(C330:C331)</f>
        <v>0</v>
      </c>
      <c r="D332" s="85"/>
      <c r="E332" s="76"/>
      <c r="F332" s="76"/>
      <c r="G332" s="76"/>
      <c r="H332" s="76"/>
      <c r="I332" s="76"/>
      <c r="J332" s="76"/>
    </row>
    <row r="333" spans="1:10" s="19" customFormat="1" ht="16.5" customHeight="1">
      <c r="A333" s="29" t="s">
        <v>29</v>
      </c>
      <c r="B333" s="30">
        <v>38</v>
      </c>
      <c r="C333" s="28"/>
      <c r="D333" s="27" t="s">
        <v>521</v>
      </c>
      <c r="E333" s="34" t="s">
        <v>515</v>
      </c>
      <c r="F333" s="34"/>
      <c r="G333" s="34"/>
      <c r="H333" s="34"/>
      <c r="I333" s="34">
        <v>83</v>
      </c>
      <c r="J333" s="34">
        <v>83</v>
      </c>
    </row>
    <row r="334" spans="1:10" s="19" customFormat="1" ht="16.5" customHeight="1">
      <c r="A334" s="29" t="s">
        <v>240</v>
      </c>
      <c r="B334" s="30">
        <v>385</v>
      </c>
      <c r="C334" s="28"/>
      <c r="D334" s="27" t="s">
        <v>268</v>
      </c>
      <c r="E334" s="34"/>
      <c r="F334" s="34"/>
      <c r="G334" s="34"/>
      <c r="H334" s="34"/>
      <c r="I334" s="34"/>
      <c r="J334" s="34"/>
    </row>
    <row r="335" spans="1:10" s="19" customFormat="1" ht="16.5" customHeight="1">
      <c r="A335" s="29" t="s">
        <v>181</v>
      </c>
      <c r="B335" s="30">
        <v>120</v>
      </c>
      <c r="C335" s="28"/>
      <c r="D335" s="27" t="s">
        <v>270</v>
      </c>
      <c r="E335" s="34" t="s">
        <v>287</v>
      </c>
      <c r="F335" s="34">
        <v>120</v>
      </c>
      <c r="G335" s="34"/>
      <c r="H335" s="34">
        <v>120</v>
      </c>
      <c r="I335" s="34">
        <v>33</v>
      </c>
      <c r="J335" s="34">
        <v>153</v>
      </c>
    </row>
    <row r="336" spans="1:10" s="19" customFormat="1" ht="16.5" customHeight="1">
      <c r="A336" s="29" t="s">
        <v>236</v>
      </c>
      <c r="B336" s="30">
        <v>337</v>
      </c>
      <c r="C336" s="28"/>
      <c r="D336" s="27" t="s">
        <v>375</v>
      </c>
      <c r="E336" s="34" t="s">
        <v>376</v>
      </c>
      <c r="F336" s="34">
        <v>337</v>
      </c>
      <c r="G336" s="34"/>
      <c r="H336" s="34">
        <v>337</v>
      </c>
      <c r="I336" s="34">
        <v>34</v>
      </c>
      <c r="J336" s="34">
        <v>371</v>
      </c>
    </row>
    <row r="337" spans="1:10" ht="16.5" customHeight="1">
      <c r="A337" s="120" t="s">
        <v>7</v>
      </c>
      <c r="B337" s="35">
        <f>SUM(B333:B336)</f>
        <v>880</v>
      </c>
      <c r="C337" s="35">
        <f>SUM(C333:C336)</f>
        <v>0</v>
      </c>
      <c r="D337" s="85"/>
      <c r="E337" s="69"/>
      <c r="F337" s="69"/>
      <c r="G337" s="69"/>
      <c r="H337" s="69"/>
      <c r="I337" s="69"/>
      <c r="J337" s="69"/>
    </row>
    <row r="338" spans="1:10" ht="16.5" customHeight="1">
      <c r="A338" s="118" t="s">
        <v>9</v>
      </c>
      <c r="B338" s="31">
        <f>B332+B337</f>
        <v>3089</v>
      </c>
      <c r="C338" s="31">
        <f>C332+C337</f>
        <v>0</v>
      </c>
      <c r="D338" s="151" t="s">
        <v>453</v>
      </c>
      <c r="E338" s="70" t="s">
        <v>380</v>
      </c>
      <c r="F338" s="70">
        <f>SUM(F330:F337)</f>
        <v>3089</v>
      </c>
      <c r="G338" s="70">
        <f>SUM(G330:G337)</f>
        <v>54</v>
      </c>
      <c r="H338" s="70">
        <f>SUM(H330:H337)</f>
        <v>3143</v>
      </c>
      <c r="I338" s="70">
        <f>SUM(I330:I337)</f>
        <v>148</v>
      </c>
      <c r="J338" s="70">
        <f>SUM(J330:J337)</f>
        <v>3291</v>
      </c>
    </row>
    <row r="339" spans="1:10" s="19" customFormat="1" ht="16.5" customHeight="1">
      <c r="A339" s="29" t="s">
        <v>84</v>
      </c>
      <c r="B339" s="30">
        <v>802</v>
      </c>
      <c r="C339" s="28"/>
      <c r="D339" s="27" t="s">
        <v>381</v>
      </c>
      <c r="E339" s="29" t="s">
        <v>423</v>
      </c>
      <c r="F339" s="34">
        <v>802</v>
      </c>
      <c r="G339" s="34">
        <v>15</v>
      </c>
      <c r="H339" s="34">
        <v>817</v>
      </c>
      <c r="I339" s="34">
        <v>24</v>
      </c>
      <c r="J339" s="34">
        <v>841</v>
      </c>
    </row>
    <row r="340" spans="1:10" s="19" customFormat="1" ht="16.5" customHeight="1">
      <c r="A340" s="29" t="s">
        <v>128</v>
      </c>
      <c r="B340" s="30">
        <v>20</v>
      </c>
      <c r="C340" s="28"/>
      <c r="D340" s="27" t="s">
        <v>382</v>
      </c>
      <c r="E340" s="29" t="s">
        <v>128</v>
      </c>
      <c r="F340" s="34">
        <v>20</v>
      </c>
      <c r="G340" s="34"/>
      <c r="H340" s="34">
        <v>20</v>
      </c>
      <c r="I340" s="34">
        <v>6</v>
      </c>
      <c r="J340" s="34">
        <v>26</v>
      </c>
    </row>
    <row r="341" spans="1:10" s="19" customFormat="1" ht="16.5" customHeight="1">
      <c r="A341" s="29" t="s">
        <v>117</v>
      </c>
      <c r="B341" s="30">
        <v>10</v>
      </c>
      <c r="C341" s="28"/>
      <c r="D341" s="27" t="s">
        <v>383</v>
      </c>
      <c r="E341" s="29" t="s">
        <v>117</v>
      </c>
      <c r="F341" s="34">
        <v>10</v>
      </c>
      <c r="G341" s="34"/>
      <c r="H341" s="34">
        <v>10</v>
      </c>
      <c r="I341" s="34">
        <v>-10</v>
      </c>
      <c r="J341" s="34"/>
    </row>
    <row r="342" spans="1:10" s="19" customFormat="1" ht="16.5" customHeight="1">
      <c r="A342" s="29"/>
      <c r="B342" s="30"/>
      <c r="C342" s="28"/>
      <c r="D342" s="27" t="s">
        <v>385</v>
      </c>
      <c r="E342" s="29" t="s">
        <v>384</v>
      </c>
      <c r="F342" s="34">
        <v>23</v>
      </c>
      <c r="G342" s="34"/>
      <c r="H342" s="34">
        <v>23</v>
      </c>
      <c r="I342" s="34">
        <v>6</v>
      </c>
      <c r="J342" s="34">
        <v>29</v>
      </c>
    </row>
    <row r="343" spans="1:10" s="7" customFormat="1" ht="16.5" customHeight="1">
      <c r="A343" s="118" t="s">
        <v>20</v>
      </c>
      <c r="B343" s="31">
        <f>SUM(B339:B341)</f>
        <v>832</v>
      </c>
      <c r="C343" s="31">
        <f t="shared" ref="C343" si="35">SUM(C339:C341)</f>
        <v>0</v>
      </c>
      <c r="D343" s="151" t="s">
        <v>272</v>
      </c>
      <c r="E343" s="70" t="s">
        <v>386</v>
      </c>
      <c r="F343" s="70">
        <f>SUM(F339:F342)</f>
        <v>855</v>
      </c>
      <c r="G343" s="70">
        <f>SUM(G339:G342)</f>
        <v>15</v>
      </c>
      <c r="H343" s="70">
        <f>SUM(H339:H342)</f>
        <v>870</v>
      </c>
      <c r="I343" s="70">
        <f>SUM(I339:I342)</f>
        <v>26</v>
      </c>
      <c r="J343" s="70">
        <f>SUM(J339:J342)</f>
        <v>896</v>
      </c>
    </row>
    <row r="344" spans="1:10" s="19" customFormat="1" ht="16.5" customHeight="1">
      <c r="A344" s="29" t="s">
        <v>11</v>
      </c>
      <c r="B344" s="30">
        <v>10</v>
      </c>
      <c r="C344" s="28"/>
      <c r="D344" s="27" t="s">
        <v>273</v>
      </c>
      <c r="E344" s="34" t="s">
        <v>387</v>
      </c>
      <c r="F344" s="34">
        <v>25</v>
      </c>
      <c r="G344" s="34"/>
      <c r="H344" s="34">
        <v>25</v>
      </c>
      <c r="I344" s="34"/>
      <c r="J344" s="34">
        <v>25</v>
      </c>
    </row>
    <row r="345" spans="1:10" s="19" customFormat="1" ht="16.5" customHeight="1">
      <c r="A345" s="29" t="s">
        <v>85</v>
      </c>
      <c r="B345" s="30">
        <v>15</v>
      </c>
      <c r="C345" s="28"/>
      <c r="D345" s="27" t="s">
        <v>279</v>
      </c>
      <c r="E345" s="34" t="s">
        <v>517</v>
      </c>
      <c r="F345" s="34"/>
      <c r="G345" s="34"/>
      <c r="H345" s="34"/>
      <c r="I345" s="34">
        <v>5</v>
      </c>
      <c r="J345" s="34">
        <v>5</v>
      </c>
    </row>
    <row r="346" spans="1:10" s="19" customFormat="1" ht="16.5" customHeight="1">
      <c r="A346" s="29" t="s">
        <v>119</v>
      </c>
      <c r="B346" s="30">
        <v>25</v>
      </c>
      <c r="C346" s="28"/>
      <c r="D346" s="27" t="s">
        <v>280</v>
      </c>
      <c r="E346" s="34" t="s">
        <v>295</v>
      </c>
      <c r="F346" s="34">
        <v>55</v>
      </c>
      <c r="G346" s="34"/>
      <c r="H346" s="34">
        <v>55</v>
      </c>
      <c r="I346" s="34">
        <v>-17</v>
      </c>
      <c r="J346" s="34">
        <v>38</v>
      </c>
    </row>
    <row r="347" spans="1:10" s="19" customFormat="1" ht="16.5" customHeight="1">
      <c r="A347" s="29" t="s">
        <v>118</v>
      </c>
      <c r="B347" s="30">
        <v>30</v>
      </c>
      <c r="C347" s="28"/>
      <c r="D347" s="27" t="s">
        <v>280</v>
      </c>
      <c r="E347" s="34"/>
      <c r="F347" s="34"/>
      <c r="G347" s="34"/>
      <c r="H347" s="34"/>
      <c r="I347" s="34"/>
      <c r="J347" s="34"/>
    </row>
    <row r="348" spans="1:10" s="19" customFormat="1" ht="16.5" customHeight="1">
      <c r="A348" s="29" t="s">
        <v>86</v>
      </c>
      <c r="B348" s="30">
        <v>14</v>
      </c>
      <c r="C348" s="28"/>
      <c r="D348" s="27" t="s">
        <v>281</v>
      </c>
      <c r="E348" s="34" t="s">
        <v>388</v>
      </c>
      <c r="F348" s="34">
        <v>14</v>
      </c>
      <c r="G348" s="34"/>
      <c r="H348" s="34">
        <v>14</v>
      </c>
      <c r="I348" s="34">
        <v>-7</v>
      </c>
      <c r="J348" s="34">
        <v>7</v>
      </c>
    </row>
    <row r="349" spans="1:10" s="19" customFormat="1" ht="16.5" customHeight="1">
      <c r="A349" s="29" t="s">
        <v>87</v>
      </c>
      <c r="B349" s="30">
        <v>20</v>
      </c>
      <c r="C349" s="28"/>
      <c r="D349" s="27" t="s">
        <v>282</v>
      </c>
      <c r="E349" s="34" t="s">
        <v>389</v>
      </c>
      <c r="F349" s="34">
        <v>20</v>
      </c>
      <c r="G349" s="34"/>
      <c r="H349" s="34">
        <v>20</v>
      </c>
      <c r="I349" s="34">
        <v>12</v>
      </c>
      <c r="J349" s="34">
        <v>32</v>
      </c>
    </row>
    <row r="350" spans="1:10" s="19" customFormat="1" ht="16.5" customHeight="1">
      <c r="A350" s="29" t="s">
        <v>88</v>
      </c>
      <c r="B350" s="30">
        <v>23</v>
      </c>
      <c r="C350" s="28"/>
      <c r="D350" s="27" t="s">
        <v>272</v>
      </c>
      <c r="E350" s="34"/>
      <c r="F350" s="34"/>
      <c r="G350" s="34"/>
      <c r="H350" s="34"/>
      <c r="I350" s="34"/>
      <c r="J350" s="34"/>
    </row>
    <row r="351" spans="1:10" s="7" customFormat="1" ht="16.5" customHeight="1">
      <c r="A351" s="118" t="s">
        <v>2</v>
      </c>
      <c r="B351" s="31">
        <f>SUM(B344:B350)</f>
        <v>137</v>
      </c>
      <c r="C351" s="31">
        <f t="shared" ref="C351" si="36">SUM(C344:C350)</f>
        <v>0</v>
      </c>
      <c r="D351" s="151" t="s">
        <v>333</v>
      </c>
      <c r="E351" s="70" t="s">
        <v>334</v>
      </c>
      <c r="F351" s="70">
        <f>SUM(F344:F350)</f>
        <v>114</v>
      </c>
      <c r="G351" s="70">
        <f>SUM(G344:G350)</f>
        <v>0</v>
      </c>
      <c r="H351" s="70">
        <f>SUM(H344:H350)</f>
        <v>114</v>
      </c>
      <c r="I351" s="70">
        <f>SUM(I344:I350)</f>
        <v>-7</v>
      </c>
      <c r="J351" s="70">
        <f>SUM(J344:J350)</f>
        <v>107</v>
      </c>
    </row>
    <row r="352" spans="1:10" s="19" customFormat="1" ht="16.5" customHeight="1">
      <c r="A352" s="57" t="s">
        <v>234</v>
      </c>
      <c r="B352" s="33">
        <v>84</v>
      </c>
      <c r="C352" s="28"/>
      <c r="D352" s="27" t="s">
        <v>390</v>
      </c>
      <c r="E352" s="34" t="s">
        <v>391</v>
      </c>
      <c r="F352" s="34">
        <v>84</v>
      </c>
      <c r="G352" s="34"/>
      <c r="H352" s="34">
        <v>84</v>
      </c>
      <c r="I352" s="34">
        <v>116</v>
      </c>
      <c r="J352" s="34">
        <v>200</v>
      </c>
    </row>
    <row r="353" spans="1:10" s="19" customFormat="1" ht="16.5" customHeight="1">
      <c r="A353" s="57" t="s">
        <v>235</v>
      </c>
      <c r="B353" s="33"/>
      <c r="C353" s="28"/>
      <c r="D353" s="27"/>
      <c r="E353" s="34"/>
      <c r="F353" s="34"/>
      <c r="G353" s="34"/>
      <c r="H353" s="34"/>
      <c r="I353" s="34"/>
      <c r="J353" s="34"/>
    </row>
    <row r="354" spans="1:10" s="7" customFormat="1" ht="16.5" customHeight="1">
      <c r="A354" s="118" t="s">
        <v>159</v>
      </c>
      <c r="B354" s="31">
        <f>SUM(B352:B353)</f>
        <v>84</v>
      </c>
      <c r="C354" s="31">
        <f t="shared" ref="C354" si="37">SUM(C352:C353)</f>
        <v>0</v>
      </c>
      <c r="D354" s="151" t="s">
        <v>392</v>
      </c>
      <c r="E354" s="70" t="s">
        <v>393</v>
      </c>
      <c r="F354" s="70">
        <f>SUM(F352:F353)</f>
        <v>84</v>
      </c>
      <c r="G354" s="70">
        <f>SUM(G352:G353)</f>
        <v>0</v>
      </c>
      <c r="H354" s="70">
        <f>SUM(H352:H353)</f>
        <v>84</v>
      </c>
      <c r="I354" s="70">
        <f>SUM(I352:I353)</f>
        <v>116</v>
      </c>
      <c r="J354" s="70">
        <f>SUM(J352:J353)</f>
        <v>200</v>
      </c>
    </row>
    <row r="355" spans="1:10" s="7" customFormat="1" ht="16.5" customHeight="1">
      <c r="A355" s="118" t="s">
        <v>89</v>
      </c>
      <c r="B355" s="31">
        <f>B338+B343+B351+B354</f>
        <v>4142</v>
      </c>
      <c r="C355" s="31">
        <f>C338+C343+C351+C354</f>
        <v>0</v>
      </c>
      <c r="D355" s="151"/>
      <c r="E355" s="70"/>
      <c r="F355" s="73"/>
      <c r="G355" s="73"/>
      <c r="H355" s="73"/>
      <c r="I355" s="73"/>
      <c r="J355" s="73"/>
    </row>
    <row r="356" spans="1:10" s="19" customFormat="1" ht="16.5" customHeight="1">
      <c r="A356" s="29" t="s">
        <v>133</v>
      </c>
      <c r="B356" s="30">
        <v>10</v>
      </c>
      <c r="C356" s="28"/>
      <c r="D356" s="27" t="s">
        <v>274</v>
      </c>
      <c r="E356" s="34" t="s">
        <v>289</v>
      </c>
      <c r="F356" s="34">
        <v>10</v>
      </c>
      <c r="G356" s="34"/>
      <c r="H356" s="34">
        <v>10</v>
      </c>
      <c r="I356" s="34">
        <v>5</v>
      </c>
      <c r="J356" s="34">
        <v>15</v>
      </c>
    </row>
    <row r="357" spans="1:10" s="19" customFormat="1" ht="16.5" customHeight="1">
      <c r="A357" s="29" t="s">
        <v>195</v>
      </c>
      <c r="B357" s="30">
        <v>25</v>
      </c>
      <c r="C357" s="28"/>
      <c r="D357" s="27" t="s">
        <v>273</v>
      </c>
      <c r="E357" s="34" t="s">
        <v>288</v>
      </c>
      <c r="F357" s="34">
        <v>30</v>
      </c>
      <c r="G357" s="34">
        <v>-10</v>
      </c>
      <c r="H357" s="34">
        <v>20</v>
      </c>
      <c r="I357" s="34">
        <v>-6</v>
      </c>
      <c r="J357" s="34">
        <v>14</v>
      </c>
    </row>
    <row r="358" spans="1:10" s="19" customFormat="1" ht="16.5" customHeight="1">
      <c r="A358" s="29" t="s">
        <v>30</v>
      </c>
      <c r="B358" s="30">
        <v>5</v>
      </c>
      <c r="C358" s="28"/>
      <c r="D358" s="27" t="s">
        <v>273</v>
      </c>
      <c r="E358" s="34"/>
      <c r="F358" s="34"/>
      <c r="G358" s="34"/>
      <c r="H358" s="34"/>
      <c r="I358" s="34"/>
      <c r="J358" s="34"/>
    </row>
    <row r="359" spans="1:10" s="19" customFormat="1" ht="16.5" customHeight="1">
      <c r="A359" s="29" t="s">
        <v>237</v>
      </c>
      <c r="B359" s="30">
        <v>72</v>
      </c>
      <c r="C359" s="28"/>
      <c r="D359" s="27" t="s">
        <v>278</v>
      </c>
      <c r="E359" s="34" t="s">
        <v>293</v>
      </c>
      <c r="F359" s="34">
        <v>114</v>
      </c>
      <c r="G359" s="34"/>
      <c r="H359" s="34">
        <v>114</v>
      </c>
      <c r="I359" s="34"/>
      <c r="J359" s="34">
        <v>114</v>
      </c>
    </row>
    <row r="360" spans="1:10" s="19" customFormat="1" ht="16.5" customHeight="1">
      <c r="A360" s="29" t="s">
        <v>238</v>
      </c>
      <c r="B360" s="30">
        <v>24</v>
      </c>
      <c r="C360" s="28"/>
      <c r="D360" s="27" t="s">
        <v>305</v>
      </c>
      <c r="E360" s="34" t="s">
        <v>177</v>
      </c>
      <c r="F360" s="34"/>
      <c r="G360" s="34"/>
      <c r="H360" s="34"/>
      <c r="I360" s="34">
        <v>77</v>
      </c>
      <c r="J360" s="34">
        <v>77</v>
      </c>
    </row>
    <row r="361" spans="1:10" s="19" customFormat="1" ht="16.5" customHeight="1">
      <c r="A361" s="29" t="s">
        <v>239</v>
      </c>
      <c r="B361" s="30">
        <v>18</v>
      </c>
      <c r="C361" s="28"/>
      <c r="D361" s="27" t="s">
        <v>278</v>
      </c>
      <c r="E361" s="34"/>
      <c r="F361" s="34"/>
      <c r="G361" s="34"/>
      <c r="H361" s="34"/>
      <c r="I361" s="34"/>
      <c r="J361" s="34"/>
    </row>
    <row r="362" spans="1:10" s="19" customFormat="1" ht="16.5" customHeight="1">
      <c r="A362" s="29" t="s">
        <v>49</v>
      </c>
      <c r="B362" s="30">
        <v>41</v>
      </c>
      <c r="C362" s="28"/>
      <c r="D362" s="27" t="s">
        <v>281</v>
      </c>
      <c r="E362" s="34" t="s">
        <v>26</v>
      </c>
      <c r="F362" s="34">
        <v>41</v>
      </c>
      <c r="G362" s="34"/>
      <c r="H362" s="34">
        <v>41</v>
      </c>
      <c r="I362" s="34"/>
      <c r="J362" s="34">
        <v>41</v>
      </c>
    </row>
    <row r="363" spans="1:10" s="19" customFormat="1" ht="16.5" customHeight="1">
      <c r="A363" s="29"/>
      <c r="B363" s="30"/>
      <c r="C363" s="28"/>
      <c r="D363" s="151" t="s">
        <v>333</v>
      </c>
      <c r="E363" s="70" t="s">
        <v>334</v>
      </c>
      <c r="F363" s="70">
        <f>SUM(F356:F362)</f>
        <v>195</v>
      </c>
      <c r="G363" s="70">
        <f>SUM(G356:G362)</f>
        <v>-10</v>
      </c>
      <c r="H363" s="70">
        <f>SUM(H356:H362)</f>
        <v>185</v>
      </c>
      <c r="I363" s="59">
        <f>SUM(I355:I362)</f>
        <v>76</v>
      </c>
      <c r="J363" s="59">
        <f>SUM(J355:J362)</f>
        <v>261</v>
      </c>
    </row>
    <row r="364" spans="1:10" s="19" customFormat="1" ht="16.5" customHeight="1">
      <c r="A364" s="29"/>
      <c r="B364" s="30"/>
      <c r="C364" s="28"/>
      <c r="D364" s="27" t="s">
        <v>485</v>
      </c>
      <c r="E364" s="34" t="s">
        <v>494</v>
      </c>
      <c r="F364" s="34"/>
      <c r="G364" s="34">
        <v>10</v>
      </c>
      <c r="H364" s="34">
        <v>10</v>
      </c>
      <c r="I364" s="34"/>
      <c r="J364" s="34">
        <v>10</v>
      </c>
    </row>
    <row r="365" spans="1:10" s="19" customFormat="1" ht="16.5" customHeight="1">
      <c r="A365" s="29"/>
      <c r="B365" s="30"/>
      <c r="C365" s="28"/>
      <c r="D365" s="151" t="s">
        <v>488</v>
      </c>
      <c r="E365" s="70" t="s">
        <v>489</v>
      </c>
      <c r="F365" s="70"/>
      <c r="G365" s="70">
        <f>SUM(G364)</f>
        <v>10</v>
      </c>
      <c r="H365" s="70">
        <f>SUM(H364)</f>
        <v>10</v>
      </c>
      <c r="I365" s="34"/>
      <c r="J365" s="70">
        <f>SUM(J364)</f>
        <v>10</v>
      </c>
    </row>
    <row r="366" spans="1:10" ht="16.5" customHeight="1">
      <c r="A366" s="118" t="s">
        <v>90</v>
      </c>
      <c r="B366" s="31">
        <f>SUM(B356:B362)</f>
        <v>195</v>
      </c>
      <c r="C366" s="31">
        <f t="shared" ref="C366" si="38">SUM(C356:C362)</f>
        <v>0</v>
      </c>
      <c r="D366" s="151"/>
      <c r="E366" s="70"/>
      <c r="F366" s="70"/>
      <c r="G366" s="70"/>
      <c r="H366" s="70"/>
      <c r="I366" s="70"/>
      <c r="J366" s="70"/>
    </row>
    <row r="367" spans="1:10" s="9" customFormat="1" ht="24.95" customHeight="1">
      <c r="A367" s="122" t="s">
        <v>31</v>
      </c>
      <c r="B367" s="38">
        <f>SUM(B355,B366)</f>
        <v>4337</v>
      </c>
      <c r="C367" s="38">
        <f>SUM(C355,C366)</f>
        <v>0</v>
      </c>
      <c r="D367" s="153"/>
      <c r="E367" s="84"/>
      <c r="F367" s="84"/>
      <c r="G367" s="84"/>
      <c r="H367" s="84"/>
      <c r="I367" s="84"/>
      <c r="J367" s="84"/>
    </row>
    <row r="368" spans="1:10" s="17" customFormat="1" ht="24.95" customHeight="1">
      <c r="A368" s="188"/>
      <c r="B368" s="188"/>
      <c r="C368" s="188"/>
      <c r="D368" s="188"/>
      <c r="E368" s="188"/>
      <c r="F368" s="188"/>
      <c r="G368" s="188"/>
      <c r="H368" s="188"/>
      <c r="I368" s="90"/>
      <c r="J368" s="90"/>
    </row>
    <row r="369" spans="1:10" ht="16.5" customHeight="1">
      <c r="A369" s="186" t="s">
        <v>565</v>
      </c>
      <c r="B369" s="187" t="s">
        <v>27</v>
      </c>
      <c r="C369" s="28"/>
      <c r="D369" s="192" t="s">
        <v>267</v>
      </c>
      <c r="E369" s="191" t="s">
        <v>285</v>
      </c>
      <c r="F369" s="178" t="s">
        <v>27</v>
      </c>
      <c r="G369" s="178" t="s">
        <v>505</v>
      </c>
      <c r="H369" s="178" t="s">
        <v>266</v>
      </c>
      <c r="I369" s="178" t="s">
        <v>507</v>
      </c>
      <c r="J369" s="178" t="s">
        <v>508</v>
      </c>
    </row>
    <row r="370" spans="1:10" ht="16.5" customHeight="1">
      <c r="A370" s="186"/>
      <c r="B370" s="187"/>
      <c r="C370" s="28"/>
      <c r="D370" s="192"/>
      <c r="E370" s="191"/>
      <c r="F370" s="178"/>
      <c r="G370" s="178"/>
      <c r="H370" s="178"/>
      <c r="I370" s="178"/>
      <c r="J370" s="178"/>
    </row>
    <row r="371" spans="1:10" ht="16.5" customHeight="1">
      <c r="A371" s="186"/>
      <c r="B371" s="187"/>
      <c r="C371" s="28"/>
      <c r="D371" s="192"/>
      <c r="E371" s="191"/>
      <c r="F371" s="178"/>
      <c r="G371" s="178"/>
      <c r="H371" s="178"/>
      <c r="I371" s="178"/>
      <c r="J371" s="178"/>
    </row>
    <row r="372" spans="1:10" s="5" customFormat="1" ht="24.95" customHeight="1">
      <c r="A372" s="195" t="s">
        <v>115</v>
      </c>
      <c r="B372" s="195"/>
      <c r="C372" s="195"/>
      <c r="D372" s="195"/>
      <c r="E372" s="195"/>
      <c r="F372" s="195"/>
      <c r="G372" s="195"/>
      <c r="H372" s="195"/>
      <c r="I372" s="195"/>
      <c r="J372" s="195"/>
    </row>
    <row r="373" spans="1:10" s="19" customFormat="1" ht="16.5" customHeight="1">
      <c r="A373" s="46" t="s">
        <v>227</v>
      </c>
      <c r="B373" s="47">
        <v>124</v>
      </c>
      <c r="C373" s="28"/>
      <c r="D373" s="27" t="s">
        <v>372</v>
      </c>
      <c r="E373" s="46" t="s">
        <v>227</v>
      </c>
      <c r="F373" s="34">
        <v>124</v>
      </c>
      <c r="G373" s="34"/>
      <c r="H373" s="34">
        <v>124</v>
      </c>
      <c r="I373" s="34"/>
      <c r="J373" s="34">
        <v>124</v>
      </c>
    </row>
    <row r="374" spans="1:10" ht="16.5" customHeight="1">
      <c r="A374" s="126" t="s">
        <v>160</v>
      </c>
      <c r="B374" s="48">
        <f>B373</f>
        <v>124</v>
      </c>
      <c r="C374" s="48">
        <f t="shared" ref="C374:C375" si="39">C373</f>
        <v>0</v>
      </c>
      <c r="D374" s="159" t="s">
        <v>373</v>
      </c>
      <c r="E374" s="70" t="s">
        <v>374</v>
      </c>
      <c r="F374" s="70">
        <f>SUM(F373)</f>
        <v>124</v>
      </c>
      <c r="G374" s="70">
        <f>SUM(G373)</f>
        <v>0</v>
      </c>
      <c r="H374" s="70">
        <f>SUM(H373)</f>
        <v>124</v>
      </c>
      <c r="I374" s="70"/>
      <c r="J374" s="70">
        <f>SUM(J373)</f>
        <v>124</v>
      </c>
    </row>
    <row r="375" spans="1:10" s="9" customFormat="1" ht="24.95" customHeight="1">
      <c r="A375" s="131" t="s">
        <v>4</v>
      </c>
      <c r="B375" s="58">
        <f>B374</f>
        <v>124</v>
      </c>
      <c r="C375" s="58">
        <f t="shared" si="39"/>
        <v>0</v>
      </c>
      <c r="D375" s="164"/>
      <c r="E375" s="82"/>
      <c r="F375" s="82"/>
      <c r="G375" s="82"/>
      <c r="H375" s="82"/>
      <c r="I375" s="82"/>
      <c r="J375" s="82"/>
    </row>
    <row r="376" spans="1:10" s="8" customFormat="1" ht="24.95" customHeight="1">
      <c r="A376" s="181" t="s">
        <v>116</v>
      </c>
      <c r="B376" s="181"/>
      <c r="C376" s="181"/>
      <c r="D376" s="181"/>
      <c r="E376" s="181"/>
      <c r="F376" s="181"/>
      <c r="G376" s="181"/>
      <c r="H376" s="181"/>
      <c r="I376" s="181"/>
      <c r="J376" s="181"/>
    </row>
    <row r="377" spans="1:10" s="19" customFormat="1" ht="16.5" customHeight="1">
      <c r="A377" s="46" t="s">
        <v>72</v>
      </c>
      <c r="B377" s="30">
        <v>62</v>
      </c>
      <c r="C377" s="28"/>
      <c r="D377" s="27" t="s">
        <v>279</v>
      </c>
      <c r="E377" s="34" t="s">
        <v>394</v>
      </c>
      <c r="F377" s="34">
        <v>62</v>
      </c>
      <c r="G377" s="34"/>
      <c r="H377" s="34">
        <v>62</v>
      </c>
      <c r="I377" s="34"/>
      <c r="J377" s="34">
        <v>62</v>
      </c>
    </row>
    <row r="378" spans="1:10" s="19" customFormat="1" ht="16.5" customHeight="1">
      <c r="A378" s="46" t="s">
        <v>161</v>
      </c>
      <c r="B378" s="30">
        <v>49</v>
      </c>
      <c r="C378" s="28"/>
      <c r="D378" s="27" t="s">
        <v>274</v>
      </c>
      <c r="E378" s="34" t="s">
        <v>289</v>
      </c>
      <c r="F378" s="34">
        <v>49</v>
      </c>
      <c r="G378" s="34"/>
      <c r="H378" s="34">
        <v>49</v>
      </c>
      <c r="I378" s="34"/>
      <c r="J378" s="34">
        <v>49</v>
      </c>
    </row>
    <row r="379" spans="1:10" s="20" customFormat="1" ht="16.5" customHeight="1">
      <c r="A379" s="46" t="s">
        <v>43</v>
      </c>
      <c r="B379" s="30">
        <v>13</v>
      </c>
      <c r="C379" s="28"/>
      <c r="D379" s="27" t="s">
        <v>281</v>
      </c>
      <c r="E379" s="34" t="s">
        <v>26</v>
      </c>
      <c r="F379" s="71">
        <v>13</v>
      </c>
      <c r="G379" s="71"/>
      <c r="H379" s="71">
        <v>13</v>
      </c>
      <c r="I379" s="71"/>
      <c r="J379" s="71">
        <v>13</v>
      </c>
    </row>
    <row r="380" spans="1:10" s="7" customFormat="1" ht="16.5" customHeight="1">
      <c r="A380" s="49" t="s">
        <v>2</v>
      </c>
      <c r="B380" s="31">
        <f>SUM(B377:B379)</f>
        <v>124</v>
      </c>
      <c r="C380" s="31">
        <f t="shared" ref="C380" si="40">SUM(C377:C379)</f>
        <v>0</v>
      </c>
      <c r="D380" s="151" t="s">
        <v>333</v>
      </c>
      <c r="E380" s="70" t="s">
        <v>395</v>
      </c>
      <c r="F380" s="70">
        <f>SUM(F377:F379)</f>
        <v>124</v>
      </c>
      <c r="G380" s="70">
        <f>SUM(G377:G379)</f>
        <v>0</v>
      </c>
      <c r="H380" s="70">
        <f>SUM(H377:H379)</f>
        <v>124</v>
      </c>
      <c r="I380" s="70"/>
      <c r="J380" s="70">
        <f>SUM(J377:J379)</f>
        <v>124</v>
      </c>
    </row>
    <row r="381" spans="1:10" s="10" customFormat="1" ht="24.95" customHeight="1">
      <c r="A381" s="129" t="s">
        <v>3</v>
      </c>
      <c r="B381" s="130">
        <f>SUM(B380)</f>
        <v>124</v>
      </c>
      <c r="C381" s="130">
        <f t="shared" ref="C381" si="41">SUM(C380)</f>
        <v>0</v>
      </c>
      <c r="D381" s="162"/>
      <c r="E381" s="103"/>
      <c r="F381" s="103"/>
      <c r="G381" s="103"/>
      <c r="H381" s="103"/>
      <c r="I381" s="103"/>
      <c r="J381" s="103"/>
    </row>
    <row r="382" spans="1:10" s="14" customFormat="1" ht="24.95" customHeight="1">
      <c r="A382" s="193"/>
      <c r="B382" s="193"/>
      <c r="C382" s="193"/>
      <c r="D382" s="193"/>
      <c r="E382" s="193"/>
      <c r="F382" s="193"/>
      <c r="G382" s="193"/>
      <c r="H382" s="193"/>
      <c r="I382" s="93"/>
      <c r="J382" s="93"/>
    </row>
    <row r="383" spans="1:10" s="14" customFormat="1" ht="16.5" customHeight="1">
      <c r="A383" s="185" t="s">
        <v>566</v>
      </c>
      <c r="B383" s="187" t="s">
        <v>27</v>
      </c>
      <c r="C383" s="39"/>
      <c r="D383" s="192" t="s">
        <v>267</v>
      </c>
      <c r="E383" s="191" t="s">
        <v>285</v>
      </c>
      <c r="F383" s="178" t="s">
        <v>27</v>
      </c>
      <c r="G383" s="178" t="s">
        <v>505</v>
      </c>
      <c r="H383" s="178" t="s">
        <v>266</v>
      </c>
      <c r="I383" s="178" t="s">
        <v>507</v>
      </c>
      <c r="J383" s="178" t="s">
        <v>508</v>
      </c>
    </row>
    <row r="384" spans="1:10" s="14" customFormat="1" ht="16.5" customHeight="1">
      <c r="A384" s="185"/>
      <c r="B384" s="187"/>
      <c r="C384" s="39"/>
      <c r="D384" s="192"/>
      <c r="E384" s="191"/>
      <c r="F384" s="178"/>
      <c r="G384" s="178"/>
      <c r="H384" s="178"/>
      <c r="I384" s="178"/>
      <c r="J384" s="178"/>
    </row>
    <row r="385" spans="1:10" s="14" customFormat="1" ht="28.5" customHeight="1">
      <c r="A385" s="185"/>
      <c r="B385" s="187"/>
      <c r="C385" s="39"/>
      <c r="D385" s="192"/>
      <c r="E385" s="191"/>
      <c r="F385" s="178"/>
      <c r="G385" s="178"/>
      <c r="H385" s="178"/>
      <c r="I385" s="178"/>
      <c r="J385" s="178"/>
    </row>
    <row r="386" spans="1:10" s="10" customFormat="1" ht="24.95" customHeight="1">
      <c r="A386" s="179" t="s">
        <v>116</v>
      </c>
      <c r="B386" s="179"/>
      <c r="C386" s="179"/>
      <c r="D386" s="179"/>
      <c r="E386" s="179"/>
      <c r="F386" s="179"/>
      <c r="G386" s="179"/>
      <c r="H386" s="179"/>
      <c r="I386" s="179"/>
      <c r="J386" s="179"/>
    </row>
    <row r="387" spans="1:10" s="22" customFormat="1" ht="16.5" customHeight="1">
      <c r="A387" s="46" t="s">
        <v>232</v>
      </c>
      <c r="B387" s="28">
        <v>36594</v>
      </c>
      <c r="C387" s="39"/>
      <c r="D387" s="155" t="s">
        <v>396</v>
      </c>
      <c r="E387" s="77" t="s">
        <v>397</v>
      </c>
      <c r="F387" s="77">
        <v>36594</v>
      </c>
      <c r="G387" s="77">
        <v>416</v>
      </c>
      <c r="H387" s="77">
        <v>37010</v>
      </c>
      <c r="I387" s="77">
        <v>428</v>
      </c>
      <c r="J387" s="77">
        <v>37438</v>
      </c>
    </row>
    <row r="388" spans="1:10" s="14" customFormat="1" ht="16.5" customHeight="1">
      <c r="A388" s="49" t="s">
        <v>33</v>
      </c>
      <c r="B388" s="40">
        <f>SUM(B387)</f>
        <v>36594</v>
      </c>
      <c r="C388" s="40">
        <f t="shared" ref="C388" si="42">SUM(C387)</f>
        <v>0</v>
      </c>
      <c r="D388" s="151" t="s">
        <v>398</v>
      </c>
      <c r="E388" s="79" t="s">
        <v>399</v>
      </c>
      <c r="F388" s="79">
        <f>SUM(F387)</f>
        <v>36594</v>
      </c>
      <c r="G388" s="79">
        <f>SUM(G387)</f>
        <v>416</v>
      </c>
      <c r="H388" s="79">
        <f>SUM(H387)</f>
        <v>37010</v>
      </c>
      <c r="I388" s="79">
        <f>SUM(I387)</f>
        <v>428</v>
      </c>
      <c r="J388" s="79">
        <f>SUM(J387)</f>
        <v>37438</v>
      </c>
    </row>
    <row r="389" spans="1:10" s="8" customFormat="1" ht="24.95" customHeight="1">
      <c r="A389" s="122" t="s">
        <v>3</v>
      </c>
      <c r="B389" s="38">
        <f>B388</f>
        <v>36594</v>
      </c>
      <c r="C389" s="38" t="e">
        <f>SUM(#REF!,C388)</f>
        <v>#REF!</v>
      </c>
      <c r="D389" s="153"/>
      <c r="E389" s="103"/>
      <c r="F389" s="103"/>
      <c r="G389" s="103"/>
      <c r="H389" s="103"/>
      <c r="I389" s="103"/>
      <c r="J389" s="103"/>
    </row>
    <row r="390" spans="1:10" ht="24.95" customHeight="1">
      <c r="A390" s="218"/>
      <c r="B390" s="218"/>
      <c r="C390" s="218"/>
      <c r="D390" s="218"/>
      <c r="E390" s="218"/>
      <c r="F390" s="218"/>
      <c r="G390" s="218"/>
      <c r="H390" s="218"/>
      <c r="I390" s="94"/>
      <c r="J390" s="94"/>
    </row>
    <row r="391" spans="1:10" ht="16.5" customHeight="1">
      <c r="A391" s="186" t="s">
        <v>567</v>
      </c>
      <c r="B391" s="187" t="s">
        <v>27</v>
      </c>
      <c r="C391" s="28"/>
      <c r="D391" s="192" t="s">
        <v>267</v>
      </c>
      <c r="E391" s="191" t="s">
        <v>285</v>
      </c>
      <c r="F391" s="178" t="s">
        <v>27</v>
      </c>
      <c r="G391" s="178" t="s">
        <v>505</v>
      </c>
      <c r="H391" s="178" t="s">
        <v>266</v>
      </c>
      <c r="I391" s="178" t="s">
        <v>507</v>
      </c>
      <c r="J391" s="178" t="s">
        <v>508</v>
      </c>
    </row>
    <row r="392" spans="1:10" ht="16.5" customHeight="1">
      <c r="A392" s="186"/>
      <c r="B392" s="187"/>
      <c r="C392" s="28"/>
      <c r="D392" s="192"/>
      <c r="E392" s="191"/>
      <c r="F392" s="178"/>
      <c r="G392" s="178"/>
      <c r="H392" s="178"/>
      <c r="I392" s="178"/>
      <c r="J392" s="178"/>
    </row>
    <row r="393" spans="1:10" ht="16.5" customHeight="1">
      <c r="A393" s="186"/>
      <c r="B393" s="187"/>
      <c r="C393" s="28"/>
      <c r="D393" s="192"/>
      <c r="E393" s="191"/>
      <c r="F393" s="178"/>
      <c r="G393" s="178"/>
      <c r="H393" s="178"/>
      <c r="I393" s="178"/>
      <c r="J393" s="178"/>
    </row>
    <row r="394" spans="1:10" s="8" customFormat="1" ht="24.95" customHeight="1">
      <c r="A394" s="179" t="s">
        <v>116</v>
      </c>
      <c r="B394" s="179"/>
      <c r="C394" s="179"/>
      <c r="D394" s="179"/>
      <c r="E394" s="179"/>
      <c r="F394" s="179"/>
      <c r="G394" s="179"/>
      <c r="H394" s="179"/>
      <c r="I394" s="179"/>
      <c r="J394" s="179"/>
    </row>
    <row r="395" spans="1:10" s="20" customFormat="1" ht="16.5" customHeight="1">
      <c r="A395" s="46" t="s">
        <v>229</v>
      </c>
      <c r="B395" s="28">
        <v>531</v>
      </c>
      <c r="C395" s="28"/>
      <c r="D395" s="27" t="s">
        <v>406</v>
      </c>
      <c r="E395" s="34" t="s">
        <v>402</v>
      </c>
      <c r="F395" s="34">
        <v>531</v>
      </c>
      <c r="G395" s="34">
        <v>-531</v>
      </c>
      <c r="H395" s="34">
        <v>0</v>
      </c>
      <c r="I395" s="34"/>
      <c r="J395" s="34"/>
    </row>
    <row r="396" spans="1:10" ht="16.5" customHeight="1">
      <c r="A396" s="49" t="s">
        <v>33</v>
      </c>
      <c r="B396" s="40">
        <f>SUM(B395)</f>
        <v>531</v>
      </c>
      <c r="C396" s="40">
        <f t="shared" ref="C396" si="43">SUM(C395)</f>
        <v>0</v>
      </c>
      <c r="D396" s="151" t="s">
        <v>400</v>
      </c>
      <c r="E396" s="70" t="s">
        <v>401</v>
      </c>
      <c r="F396" s="70">
        <f>SUM(F395)</f>
        <v>531</v>
      </c>
      <c r="G396" s="70">
        <f>SUM(G395)</f>
        <v>-531</v>
      </c>
      <c r="H396" s="70">
        <f>SUM(H395)</f>
        <v>0</v>
      </c>
      <c r="I396" s="70"/>
      <c r="J396" s="70"/>
    </row>
    <row r="397" spans="1:10" s="8" customFormat="1" ht="24.95" customHeight="1">
      <c r="A397" s="122" t="s">
        <v>31</v>
      </c>
      <c r="B397" s="38">
        <f>B396</f>
        <v>531</v>
      </c>
      <c r="C397" s="38" t="e">
        <f>#REF!+C396</f>
        <v>#REF!</v>
      </c>
      <c r="D397" s="153"/>
      <c r="E397" s="103"/>
      <c r="F397" s="103"/>
      <c r="G397" s="103"/>
      <c r="H397" s="103"/>
      <c r="I397" s="103"/>
      <c r="J397" s="103"/>
    </row>
    <row r="398" spans="1:10" s="8" customFormat="1" ht="24.95" customHeight="1">
      <c r="A398" s="188"/>
      <c r="B398" s="188"/>
      <c r="C398" s="188"/>
      <c r="D398" s="188"/>
      <c r="E398" s="188"/>
      <c r="F398" s="188"/>
      <c r="G398" s="188"/>
      <c r="H398" s="188"/>
      <c r="I398" s="90"/>
      <c r="J398" s="90"/>
    </row>
    <row r="399" spans="1:10" s="8" customFormat="1" ht="16.5" customHeight="1">
      <c r="A399" s="185" t="s">
        <v>568</v>
      </c>
      <c r="B399" s="187" t="s">
        <v>27</v>
      </c>
      <c r="C399" s="28"/>
      <c r="D399" s="192" t="s">
        <v>267</v>
      </c>
      <c r="E399" s="191" t="s">
        <v>285</v>
      </c>
      <c r="F399" s="178" t="s">
        <v>27</v>
      </c>
      <c r="G399" s="178" t="s">
        <v>505</v>
      </c>
      <c r="H399" s="178" t="s">
        <v>266</v>
      </c>
      <c r="I399" s="178" t="s">
        <v>507</v>
      </c>
      <c r="J399" s="178" t="s">
        <v>508</v>
      </c>
    </row>
    <row r="400" spans="1:10" s="8" customFormat="1" ht="16.5" customHeight="1">
      <c r="A400" s="185"/>
      <c r="B400" s="187"/>
      <c r="C400" s="28"/>
      <c r="D400" s="192"/>
      <c r="E400" s="191"/>
      <c r="F400" s="178"/>
      <c r="G400" s="178"/>
      <c r="H400" s="178"/>
      <c r="I400" s="178"/>
      <c r="J400" s="178"/>
    </row>
    <row r="401" spans="1:10" s="8" customFormat="1" ht="16.5" customHeight="1">
      <c r="A401" s="185"/>
      <c r="B401" s="187"/>
      <c r="C401" s="28"/>
      <c r="D401" s="192"/>
      <c r="E401" s="191"/>
      <c r="F401" s="178"/>
      <c r="G401" s="178"/>
      <c r="H401" s="178"/>
      <c r="I401" s="178"/>
      <c r="J401" s="178"/>
    </row>
    <row r="402" spans="1:10" s="8" customFormat="1" ht="24.95" customHeight="1">
      <c r="A402" s="179" t="s">
        <v>116</v>
      </c>
      <c r="B402" s="179"/>
      <c r="C402" s="179"/>
      <c r="D402" s="179"/>
      <c r="E402" s="179"/>
      <c r="F402" s="179"/>
      <c r="G402" s="179"/>
      <c r="H402" s="179"/>
      <c r="I402" s="179"/>
      <c r="J402" s="179"/>
    </row>
    <row r="403" spans="1:10" s="19" customFormat="1" ht="16.5" customHeight="1">
      <c r="A403" s="46" t="s">
        <v>196</v>
      </c>
      <c r="B403" s="28">
        <v>75</v>
      </c>
      <c r="C403" s="28"/>
      <c r="D403" s="27" t="s">
        <v>311</v>
      </c>
      <c r="E403" s="34" t="s">
        <v>402</v>
      </c>
      <c r="F403" s="34">
        <v>75</v>
      </c>
      <c r="G403" s="34">
        <v>-75</v>
      </c>
      <c r="H403" s="34">
        <v>0</v>
      </c>
      <c r="I403" s="34"/>
      <c r="J403" s="34"/>
    </row>
    <row r="404" spans="1:10" s="8" customFormat="1" ht="16.5" customHeight="1">
      <c r="A404" s="49" t="s">
        <v>33</v>
      </c>
      <c r="B404" s="40">
        <f>SUM(B403:B403)</f>
        <v>75</v>
      </c>
      <c r="C404" s="40">
        <f t="shared" ref="C404" si="44">SUM(C403:C403)</f>
        <v>0</v>
      </c>
      <c r="D404" s="151" t="s">
        <v>400</v>
      </c>
      <c r="E404" s="70" t="s">
        <v>401</v>
      </c>
      <c r="F404" s="70">
        <f>SUM(F403)</f>
        <v>75</v>
      </c>
      <c r="G404" s="70">
        <f>SUM(G403)</f>
        <v>-75</v>
      </c>
      <c r="H404" s="70">
        <v>0</v>
      </c>
      <c r="I404" s="70"/>
      <c r="J404" s="70"/>
    </row>
    <row r="405" spans="1:10" s="8" customFormat="1" ht="24.95" customHeight="1">
      <c r="A405" s="122" t="s">
        <v>31</v>
      </c>
      <c r="B405" s="38">
        <f>B404</f>
        <v>75</v>
      </c>
      <c r="C405" s="38">
        <f t="shared" ref="C405" si="45">C404</f>
        <v>0</v>
      </c>
      <c r="D405" s="153"/>
      <c r="E405" s="103"/>
      <c r="F405" s="103"/>
      <c r="G405" s="103"/>
      <c r="H405" s="103"/>
      <c r="I405" s="103"/>
      <c r="J405" s="103"/>
    </row>
    <row r="406" spans="1:10" s="8" customFormat="1" ht="24.95" customHeight="1">
      <c r="A406" s="188"/>
      <c r="B406" s="188"/>
      <c r="C406" s="188"/>
      <c r="D406" s="188"/>
      <c r="E406" s="188"/>
      <c r="F406" s="188"/>
      <c r="G406" s="188"/>
      <c r="H406" s="188"/>
      <c r="I406" s="90"/>
      <c r="J406" s="90"/>
    </row>
    <row r="407" spans="1:10" s="8" customFormat="1" ht="16.5" customHeight="1">
      <c r="A407" s="186" t="s">
        <v>569</v>
      </c>
      <c r="B407" s="187" t="s">
        <v>27</v>
      </c>
      <c r="C407" s="28"/>
      <c r="D407" s="192" t="s">
        <v>267</v>
      </c>
      <c r="E407" s="191" t="s">
        <v>285</v>
      </c>
      <c r="F407" s="178" t="s">
        <v>27</v>
      </c>
      <c r="G407" s="178" t="s">
        <v>505</v>
      </c>
      <c r="H407" s="178" t="s">
        <v>266</v>
      </c>
      <c r="I407" s="178" t="s">
        <v>507</v>
      </c>
      <c r="J407" s="178" t="s">
        <v>508</v>
      </c>
    </row>
    <row r="408" spans="1:10" s="8" customFormat="1" ht="16.5" customHeight="1">
      <c r="A408" s="186"/>
      <c r="B408" s="187"/>
      <c r="C408" s="28"/>
      <c r="D408" s="192"/>
      <c r="E408" s="191"/>
      <c r="F408" s="178"/>
      <c r="G408" s="178"/>
      <c r="H408" s="178"/>
      <c r="I408" s="178"/>
      <c r="J408" s="178"/>
    </row>
    <row r="409" spans="1:10" s="8" customFormat="1" ht="30.75" customHeight="1">
      <c r="A409" s="186"/>
      <c r="B409" s="187"/>
      <c r="C409" s="28"/>
      <c r="D409" s="192"/>
      <c r="E409" s="191"/>
      <c r="F409" s="178"/>
      <c r="G409" s="178"/>
      <c r="H409" s="178"/>
      <c r="I409" s="178"/>
      <c r="J409" s="178"/>
    </row>
    <row r="410" spans="1:10" s="8" customFormat="1" ht="24.95" customHeight="1">
      <c r="A410" s="179" t="s">
        <v>116</v>
      </c>
      <c r="B410" s="179"/>
      <c r="C410" s="179"/>
      <c r="D410" s="179"/>
      <c r="E410" s="179"/>
      <c r="F410" s="179"/>
      <c r="G410" s="179"/>
      <c r="H410" s="179"/>
      <c r="I410" s="179"/>
      <c r="J410" s="179"/>
    </row>
    <row r="411" spans="1:10" s="19" customFormat="1" ht="16.5" customHeight="1">
      <c r="A411" s="46" t="s">
        <v>162</v>
      </c>
      <c r="B411" s="28">
        <v>300</v>
      </c>
      <c r="C411" s="28"/>
      <c r="D411" s="27" t="s">
        <v>311</v>
      </c>
      <c r="E411" s="34" t="s">
        <v>403</v>
      </c>
      <c r="F411" s="34">
        <v>300</v>
      </c>
      <c r="G411" s="34"/>
      <c r="H411" s="34">
        <v>300</v>
      </c>
      <c r="I411" s="34">
        <v>-9</v>
      </c>
      <c r="J411" s="34">
        <v>291</v>
      </c>
    </row>
    <row r="412" spans="1:10" s="19" customFormat="1" ht="16.5" customHeight="1">
      <c r="A412" s="46"/>
      <c r="B412" s="28"/>
      <c r="C412" s="28"/>
      <c r="D412" s="151" t="s">
        <v>400</v>
      </c>
      <c r="E412" s="70" t="s">
        <v>401</v>
      </c>
      <c r="F412" s="70">
        <f>SUM(F411)</f>
        <v>300</v>
      </c>
      <c r="G412" s="70">
        <f>SUM(G410)</f>
        <v>0</v>
      </c>
      <c r="H412" s="70">
        <f>SUM(H411)</f>
        <v>300</v>
      </c>
      <c r="I412" s="70">
        <f>SUM(I411)</f>
        <v>-9</v>
      </c>
      <c r="J412" s="70">
        <f>SUM(J411)</f>
        <v>291</v>
      </c>
    </row>
    <row r="413" spans="1:10" s="8" customFormat="1" ht="16.5" customHeight="1">
      <c r="A413" s="49" t="s">
        <v>33</v>
      </c>
      <c r="B413" s="40">
        <f>SUM(B411:B411)</f>
        <v>300</v>
      </c>
      <c r="C413" s="40">
        <f>SUM(C411:C411)</f>
        <v>0</v>
      </c>
      <c r="D413" s="151" t="s">
        <v>392</v>
      </c>
      <c r="E413" s="70" t="s">
        <v>543</v>
      </c>
      <c r="F413" s="70">
        <v>0</v>
      </c>
      <c r="G413" s="70">
        <f>SUM(G411)</f>
        <v>0</v>
      </c>
      <c r="H413" s="70">
        <v>0</v>
      </c>
      <c r="I413" s="70">
        <v>100</v>
      </c>
      <c r="J413" s="70">
        <v>100</v>
      </c>
    </row>
    <row r="414" spans="1:10" ht="24.95" customHeight="1">
      <c r="A414" s="122" t="s">
        <v>31</v>
      </c>
      <c r="B414" s="38">
        <f>B413</f>
        <v>300</v>
      </c>
      <c r="C414" s="38">
        <f t="shared" ref="C414" si="46">C413</f>
        <v>0</v>
      </c>
      <c r="D414" s="153"/>
      <c r="E414" s="104"/>
      <c r="F414" s="104"/>
      <c r="G414" s="104"/>
      <c r="H414" s="104"/>
      <c r="I414" s="104"/>
      <c r="J414" s="104"/>
    </row>
    <row r="415" spans="1:10" s="8" customFormat="1" ht="24.95" customHeight="1">
      <c r="A415" s="188"/>
      <c r="B415" s="188"/>
      <c r="C415" s="188"/>
      <c r="D415" s="188"/>
      <c r="E415" s="188"/>
      <c r="F415" s="188"/>
      <c r="G415" s="188"/>
      <c r="H415" s="188"/>
      <c r="I415" s="90"/>
      <c r="J415" s="90"/>
    </row>
    <row r="416" spans="1:10" s="8" customFormat="1" ht="16.5" customHeight="1">
      <c r="A416" s="186" t="s">
        <v>570</v>
      </c>
      <c r="B416" s="187" t="s">
        <v>27</v>
      </c>
      <c r="C416" s="28"/>
      <c r="D416" s="192" t="s">
        <v>267</v>
      </c>
      <c r="E416" s="191" t="s">
        <v>285</v>
      </c>
      <c r="F416" s="178" t="s">
        <v>27</v>
      </c>
      <c r="G416" s="178" t="s">
        <v>505</v>
      </c>
      <c r="H416" s="178" t="s">
        <v>266</v>
      </c>
      <c r="I416" s="178" t="s">
        <v>507</v>
      </c>
      <c r="J416" s="178" t="s">
        <v>508</v>
      </c>
    </row>
    <row r="417" spans="1:10" s="8" customFormat="1" ht="16.5" customHeight="1">
      <c r="A417" s="186"/>
      <c r="B417" s="187"/>
      <c r="C417" s="28"/>
      <c r="D417" s="192"/>
      <c r="E417" s="191"/>
      <c r="F417" s="178"/>
      <c r="G417" s="178"/>
      <c r="H417" s="178"/>
      <c r="I417" s="178"/>
      <c r="J417" s="178"/>
    </row>
    <row r="418" spans="1:10" s="8" customFormat="1" ht="43.5" customHeight="1">
      <c r="A418" s="186"/>
      <c r="B418" s="187"/>
      <c r="C418" s="28"/>
      <c r="D418" s="192"/>
      <c r="E418" s="191"/>
      <c r="F418" s="178"/>
      <c r="G418" s="178"/>
      <c r="H418" s="178"/>
      <c r="I418" s="178"/>
      <c r="J418" s="178"/>
    </row>
    <row r="419" spans="1:10" s="8" customFormat="1" ht="24.95" customHeight="1">
      <c r="A419" s="181" t="s">
        <v>116</v>
      </c>
      <c r="B419" s="181"/>
      <c r="C419" s="181"/>
      <c r="D419" s="181"/>
      <c r="E419" s="181"/>
      <c r="F419" s="181"/>
      <c r="G419" s="181"/>
      <c r="H419" s="181"/>
      <c r="I419" s="181"/>
      <c r="J419" s="181"/>
    </row>
    <row r="420" spans="1:10" s="19" customFormat="1" ht="16.5" customHeight="1">
      <c r="A420" s="29" t="s">
        <v>122</v>
      </c>
      <c r="B420" s="57">
        <v>120</v>
      </c>
      <c r="C420" s="28"/>
      <c r="D420" s="27" t="s">
        <v>404</v>
      </c>
      <c r="E420" s="34" t="s">
        <v>405</v>
      </c>
      <c r="F420" s="34">
        <v>120</v>
      </c>
      <c r="G420" s="34">
        <v>669</v>
      </c>
      <c r="H420" s="34">
        <v>789</v>
      </c>
      <c r="I420" s="34">
        <v>314</v>
      </c>
      <c r="J420" s="34">
        <v>1103</v>
      </c>
    </row>
    <row r="421" spans="1:10" s="19" customFormat="1" ht="16.5" customHeight="1">
      <c r="A421" s="29"/>
      <c r="B421" s="57"/>
      <c r="C421" s="28"/>
      <c r="D421" s="27" t="s">
        <v>404</v>
      </c>
      <c r="E421" s="34" t="s">
        <v>523</v>
      </c>
      <c r="F421" s="34"/>
      <c r="G421" s="34"/>
      <c r="H421" s="34"/>
      <c r="I421" s="34">
        <v>535</v>
      </c>
      <c r="J421" s="34">
        <v>535</v>
      </c>
    </row>
    <row r="422" spans="1:10" s="8" customFormat="1" ht="16.5" customHeight="1">
      <c r="A422" s="118" t="s">
        <v>33</v>
      </c>
      <c r="B422" s="31">
        <f>B420</f>
        <v>120</v>
      </c>
      <c r="C422" s="31">
        <f t="shared" ref="C422" si="47">C420</f>
        <v>0</v>
      </c>
      <c r="D422" s="151" t="s">
        <v>400</v>
      </c>
      <c r="E422" s="70" t="s">
        <v>401</v>
      </c>
      <c r="F422" s="70">
        <f>SUM(F420)</f>
        <v>120</v>
      </c>
      <c r="G422" s="70">
        <f>SUM(G420)</f>
        <v>669</v>
      </c>
      <c r="H422" s="70">
        <f>SUM(H420)</f>
        <v>789</v>
      </c>
      <c r="I422" s="70">
        <f>SUM(I420:I421)</f>
        <v>849</v>
      </c>
      <c r="J422" s="70">
        <f>SUM(J420:J421)</f>
        <v>1638</v>
      </c>
    </row>
    <row r="423" spans="1:10" s="8" customFormat="1" ht="24.95" customHeight="1">
      <c r="A423" s="122" t="s">
        <v>31</v>
      </c>
      <c r="B423" s="38">
        <f>SUM(B422)</f>
        <v>120</v>
      </c>
      <c r="C423" s="38">
        <f t="shared" ref="C423" si="48">SUM(C422)</f>
        <v>0</v>
      </c>
      <c r="D423" s="153"/>
      <c r="E423" s="103"/>
      <c r="F423" s="103"/>
      <c r="G423" s="103"/>
      <c r="H423" s="103"/>
      <c r="I423" s="103"/>
      <c r="J423" s="103"/>
    </row>
    <row r="424" spans="1:10" s="10" customFormat="1" ht="24.95" customHeight="1">
      <c r="A424" s="188"/>
      <c r="B424" s="188"/>
      <c r="C424" s="188"/>
      <c r="D424" s="188"/>
      <c r="E424" s="188"/>
      <c r="F424" s="188"/>
      <c r="G424" s="188"/>
      <c r="H424" s="188"/>
      <c r="I424" s="90"/>
      <c r="J424" s="90"/>
    </row>
    <row r="425" spans="1:10" ht="16.5" customHeight="1">
      <c r="A425" s="186" t="s">
        <v>571</v>
      </c>
      <c r="B425" s="187" t="s">
        <v>27</v>
      </c>
      <c r="C425" s="28"/>
      <c r="D425" s="192" t="s">
        <v>267</v>
      </c>
      <c r="E425" s="191" t="s">
        <v>285</v>
      </c>
      <c r="F425" s="178" t="s">
        <v>27</v>
      </c>
      <c r="G425" s="178" t="s">
        <v>505</v>
      </c>
      <c r="H425" s="178" t="s">
        <v>266</v>
      </c>
      <c r="I425" s="178" t="s">
        <v>507</v>
      </c>
      <c r="J425" s="178" t="s">
        <v>508</v>
      </c>
    </row>
    <row r="426" spans="1:10" ht="16.5" customHeight="1">
      <c r="A426" s="186"/>
      <c r="B426" s="187"/>
      <c r="C426" s="28"/>
      <c r="D426" s="192"/>
      <c r="E426" s="191"/>
      <c r="F426" s="178"/>
      <c r="G426" s="178"/>
      <c r="H426" s="178"/>
      <c r="I426" s="178"/>
      <c r="J426" s="178"/>
    </row>
    <row r="427" spans="1:10" ht="16.5" customHeight="1">
      <c r="A427" s="186"/>
      <c r="B427" s="187"/>
      <c r="C427" s="28"/>
      <c r="D427" s="192"/>
      <c r="E427" s="191"/>
      <c r="F427" s="178"/>
      <c r="G427" s="178"/>
      <c r="H427" s="178"/>
      <c r="I427" s="178"/>
      <c r="J427" s="178"/>
    </row>
    <row r="428" spans="1:10" ht="24.95" customHeight="1">
      <c r="A428" s="179" t="s">
        <v>116</v>
      </c>
      <c r="B428" s="179"/>
      <c r="C428" s="179"/>
      <c r="D428" s="179"/>
      <c r="E428" s="179"/>
      <c r="F428" s="179"/>
      <c r="G428" s="179"/>
      <c r="H428" s="179"/>
      <c r="I428" s="179"/>
      <c r="J428" s="179"/>
    </row>
    <row r="429" spans="1:10" s="19" customFormat="1" ht="16.5" customHeight="1">
      <c r="A429" s="29" t="s">
        <v>91</v>
      </c>
      <c r="B429" s="28">
        <v>250</v>
      </c>
      <c r="C429" s="28"/>
      <c r="D429" s="27" t="s">
        <v>311</v>
      </c>
      <c r="E429" s="34" t="s">
        <v>402</v>
      </c>
      <c r="F429" s="34">
        <v>500</v>
      </c>
      <c r="G429" s="34">
        <v>-500</v>
      </c>
      <c r="H429" s="34"/>
      <c r="I429" s="34"/>
      <c r="J429" s="34"/>
    </row>
    <row r="430" spans="1:10" s="19" customFormat="1" ht="16.5" customHeight="1">
      <c r="A430" s="29" t="s">
        <v>163</v>
      </c>
      <c r="B430" s="28">
        <v>100</v>
      </c>
      <c r="C430" s="28"/>
      <c r="D430" s="27" t="s">
        <v>544</v>
      </c>
      <c r="E430" s="34" t="s">
        <v>545</v>
      </c>
      <c r="F430" s="34"/>
      <c r="G430" s="34"/>
      <c r="H430" s="34"/>
      <c r="I430" s="34">
        <v>20</v>
      </c>
      <c r="J430" s="34">
        <v>20</v>
      </c>
    </row>
    <row r="431" spans="1:10" s="19" customFormat="1" ht="16.5" customHeight="1">
      <c r="A431" s="29" t="s">
        <v>92</v>
      </c>
      <c r="B431" s="28">
        <v>150</v>
      </c>
      <c r="C431" s="28"/>
      <c r="D431" s="27" t="s">
        <v>311</v>
      </c>
      <c r="E431" s="34"/>
      <c r="F431" s="34"/>
      <c r="G431" s="34"/>
      <c r="H431" s="34"/>
      <c r="I431" s="34"/>
      <c r="J431" s="34"/>
    </row>
    <row r="432" spans="1:10" ht="16.5" customHeight="1">
      <c r="A432" s="118" t="s">
        <v>33</v>
      </c>
      <c r="B432" s="40">
        <f>B429+B430+B431</f>
        <v>500</v>
      </c>
      <c r="C432" s="40">
        <f t="shared" ref="C432" si="49">C429+C430+C431</f>
        <v>0</v>
      </c>
      <c r="D432" s="151" t="s">
        <v>400</v>
      </c>
      <c r="E432" s="70" t="s">
        <v>401</v>
      </c>
      <c r="F432" s="70">
        <f>SUM(F429:F431)</f>
        <v>500</v>
      </c>
      <c r="G432" s="70">
        <f>SUM(G429:G431)</f>
        <v>-500</v>
      </c>
      <c r="H432" s="70"/>
      <c r="I432" s="70">
        <f>SUM(I430:I431)</f>
        <v>20</v>
      </c>
      <c r="J432" s="70">
        <f>SUM(J430:J431)</f>
        <v>20</v>
      </c>
    </row>
    <row r="433" spans="1:10" s="8" customFormat="1" ht="24.95" customHeight="1">
      <c r="A433" s="122" t="s">
        <v>3</v>
      </c>
      <c r="B433" s="123">
        <f>SUM(B432)</f>
        <v>500</v>
      </c>
      <c r="C433" s="123">
        <f t="shared" ref="C433" si="50">SUM(C432)</f>
        <v>0</v>
      </c>
      <c r="D433" s="153"/>
      <c r="E433" s="103"/>
      <c r="F433" s="103"/>
      <c r="G433" s="103"/>
      <c r="H433" s="103"/>
      <c r="I433" s="103"/>
      <c r="J433" s="103"/>
    </row>
    <row r="434" spans="1:10" s="8" customFormat="1" ht="24.95" customHeight="1">
      <c r="A434" s="188"/>
      <c r="B434" s="188"/>
      <c r="C434" s="188"/>
      <c r="D434" s="188"/>
      <c r="E434" s="188"/>
      <c r="F434" s="188"/>
      <c r="G434" s="188"/>
      <c r="H434" s="188"/>
      <c r="I434" s="90"/>
      <c r="J434" s="90"/>
    </row>
    <row r="435" spans="1:10" s="8" customFormat="1" ht="16.5" customHeight="1">
      <c r="A435" s="186" t="s">
        <v>572</v>
      </c>
      <c r="B435" s="187" t="s">
        <v>27</v>
      </c>
      <c r="C435" s="28"/>
      <c r="D435" s="192" t="s">
        <v>267</v>
      </c>
      <c r="E435" s="191" t="s">
        <v>285</v>
      </c>
      <c r="F435" s="178" t="s">
        <v>27</v>
      </c>
      <c r="G435" s="178" t="s">
        <v>505</v>
      </c>
      <c r="H435" s="178" t="s">
        <v>266</v>
      </c>
      <c r="I435" s="178" t="s">
        <v>507</v>
      </c>
      <c r="J435" s="178" t="s">
        <v>508</v>
      </c>
    </row>
    <row r="436" spans="1:10" s="8" customFormat="1" ht="16.5" customHeight="1">
      <c r="A436" s="186"/>
      <c r="B436" s="187"/>
      <c r="C436" s="28"/>
      <c r="D436" s="192"/>
      <c r="E436" s="191"/>
      <c r="F436" s="178"/>
      <c r="G436" s="178"/>
      <c r="H436" s="178"/>
      <c r="I436" s="178"/>
      <c r="J436" s="178"/>
    </row>
    <row r="437" spans="1:10" s="8" customFormat="1" ht="27" customHeight="1">
      <c r="A437" s="186"/>
      <c r="B437" s="187"/>
      <c r="C437" s="28"/>
      <c r="D437" s="192"/>
      <c r="E437" s="191"/>
      <c r="F437" s="178"/>
      <c r="G437" s="178"/>
      <c r="H437" s="178"/>
      <c r="I437" s="178"/>
      <c r="J437" s="178"/>
    </row>
    <row r="438" spans="1:10" s="8" customFormat="1" ht="24.95" customHeight="1">
      <c r="A438" s="182" t="s">
        <v>116</v>
      </c>
      <c r="B438" s="183"/>
      <c r="C438" s="183"/>
      <c r="D438" s="183"/>
      <c r="E438" s="183"/>
      <c r="F438" s="183"/>
      <c r="G438" s="183"/>
      <c r="H438" s="183"/>
      <c r="I438" s="183"/>
      <c r="J438" s="184"/>
    </row>
    <row r="439" spans="1:10" s="19" customFormat="1" ht="16.5" customHeight="1">
      <c r="A439" s="29" t="s">
        <v>93</v>
      </c>
      <c r="B439" s="28">
        <v>50</v>
      </c>
      <c r="C439" s="28"/>
      <c r="D439" s="27" t="s">
        <v>406</v>
      </c>
      <c r="E439" s="34" t="s">
        <v>407</v>
      </c>
      <c r="F439" s="34">
        <v>50</v>
      </c>
      <c r="G439" s="34"/>
      <c r="H439" s="34">
        <v>50</v>
      </c>
      <c r="I439" s="34">
        <v>0</v>
      </c>
      <c r="J439" s="34">
        <v>50</v>
      </c>
    </row>
    <row r="440" spans="1:10" s="8" customFormat="1" ht="16.5" customHeight="1">
      <c r="A440" s="118" t="s">
        <v>33</v>
      </c>
      <c r="B440" s="40">
        <f>SUM(B439)</f>
        <v>50</v>
      </c>
      <c r="C440" s="40">
        <f t="shared" ref="C440:C441" si="51">SUM(C439)</f>
        <v>0</v>
      </c>
      <c r="D440" s="151" t="s">
        <v>400</v>
      </c>
      <c r="E440" s="70" t="s">
        <v>401</v>
      </c>
      <c r="F440" s="70">
        <f>SUM(F439)</f>
        <v>50</v>
      </c>
      <c r="G440" s="70">
        <f>SUM(G439)</f>
        <v>0</v>
      </c>
      <c r="H440" s="70">
        <f>SUM(H439)</f>
        <v>50</v>
      </c>
      <c r="I440" s="70">
        <f>SUM(I439)</f>
        <v>0</v>
      </c>
      <c r="J440" s="70">
        <f>SUM(J439)</f>
        <v>50</v>
      </c>
    </row>
    <row r="441" spans="1:10" ht="24.95" customHeight="1">
      <c r="A441" s="122" t="s">
        <v>3</v>
      </c>
      <c r="B441" s="123">
        <f>SUM(B440)</f>
        <v>50</v>
      </c>
      <c r="C441" s="123">
        <f t="shared" si="51"/>
        <v>0</v>
      </c>
      <c r="D441" s="153"/>
      <c r="E441" s="104"/>
      <c r="F441" s="104"/>
      <c r="G441" s="104"/>
      <c r="H441" s="104"/>
      <c r="I441" s="104"/>
      <c r="J441" s="104"/>
    </row>
    <row r="442" spans="1:10" s="15" customFormat="1" ht="24.95" customHeight="1">
      <c r="A442" s="188"/>
      <c r="B442" s="188"/>
      <c r="C442" s="188"/>
      <c r="D442" s="188"/>
      <c r="E442" s="188"/>
      <c r="F442" s="188"/>
      <c r="G442" s="188"/>
      <c r="H442" s="188"/>
      <c r="I442" s="90"/>
      <c r="J442" s="90"/>
    </row>
    <row r="443" spans="1:10" ht="16.5" customHeight="1">
      <c r="A443" s="186" t="s">
        <v>573</v>
      </c>
      <c r="B443" s="187" t="s">
        <v>27</v>
      </c>
      <c r="C443" s="28"/>
      <c r="D443" s="192" t="s">
        <v>267</v>
      </c>
      <c r="E443" s="191" t="s">
        <v>285</v>
      </c>
      <c r="F443" s="178" t="s">
        <v>27</v>
      </c>
      <c r="G443" s="178" t="s">
        <v>505</v>
      </c>
      <c r="H443" s="178" t="s">
        <v>266</v>
      </c>
      <c r="I443" s="178" t="s">
        <v>507</v>
      </c>
      <c r="J443" s="178" t="s">
        <v>508</v>
      </c>
    </row>
    <row r="444" spans="1:10" ht="16.5" customHeight="1">
      <c r="A444" s="186"/>
      <c r="B444" s="187"/>
      <c r="C444" s="28"/>
      <c r="D444" s="192"/>
      <c r="E444" s="191"/>
      <c r="F444" s="178"/>
      <c r="G444" s="178"/>
      <c r="H444" s="178"/>
      <c r="I444" s="178"/>
      <c r="J444" s="178"/>
    </row>
    <row r="445" spans="1:10" ht="16.5" customHeight="1">
      <c r="A445" s="186"/>
      <c r="B445" s="187"/>
      <c r="C445" s="28"/>
      <c r="D445" s="192"/>
      <c r="E445" s="191"/>
      <c r="F445" s="178"/>
      <c r="G445" s="178"/>
      <c r="H445" s="178"/>
      <c r="I445" s="178"/>
      <c r="J445" s="178"/>
    </row>
    <row r="446" spans="1:10" s="8" customFormat="1" ht="24.95" customHeight="1">
      <c r="A446" s="179" t="s">
        <v>116</v>
      </c>
      <c r="B446" s="179"/>
      <c r="C446" s="179"/>
      <c r="D446" s="179"/>
      <c r="E446" s="179"/>
      <c r="F446" s="179"/>
      <c r="G446" s="179"/>
      <c r="H446" s="179"/>
      <c r="I446" s="179"/>
      <c r="J446" s="179"/>
    </row>
    <row r="447" spans="1:10" s="19" customFormat="1" ht="16.5" customHeight="1">
      <c r="A447" s="29" t="s">
        <v>197</v>
      </c>
      <c r="B447" s="39">
        <v>250</v>
      </c>
      <c r="C447" s="28"/>
      <c r="D447" s="27" t="s">
        <v>311</v>
      </c>
      <c r="E447" s="34" t="s">
        <v>408</v>
      </c>
      <c r="F447" s="34">
        <v>250</v>
      </c>
      <c r="G447" s="34"/>
      <c r="H447" s="34">
        <v>250</v>
      </c>
      <c r="I447" s="34">
        <v>0</v>
      </c>
      <c r="J447" s="34">
        <v>250</v>
      </c>
    </row>
    <row r="448" spans="1:10" ht="16.5" customHeight="1">
      <c r="A448" s="118" t="s">
        <v>33</v>
      </c>
      <c r="B448" s="40">
        <f>SUM(B447)</f>
        <v>250</v>
      </c>
      <c r="C448" s="40">
        <f t="shared" ref="C448:C449" si="52">SUM(C447)</f>
        <v>0</v>
      </c>
      <c r="D448" s="151" t="s">
        <v>400</v>
      </c>
      <c r="E448" s="70" t="s">
        <v>401</v>
      </c>
      <c r="F448" s="70">
        <f>SUM(F447)</f>
        <v>250</v>
      </c>
      <c r="G448" s="70">
        <f>SUM(G447)</f>
        <v>0</v>
      </c>
      <c r="H448" s="70">
        <f>SUM(H447)</f>
        <v>250</v>
      </c>
      <c r="I448" s="70"/>
      <c r="J448" s="70">
        <f>SUM(J447)</f>
        <v>250</v>
      </c>
    </row>
    <row r="449" spans="1:10" ht="24.95" customHeight="1">
      <c r="A449" s="122" t="s">
        <v>3</v>
      </c>
      <c r="B449" s="123">
        <f>SUM(B448)</f>
        <v>250</v>
      </c>
      <c r="C449" s="123">
        <f t="shared" si="52"/>
        <v>0</v>
      </c>
      <c r="D449" s="153"/>
      <c r="E449" s="104"/>
      <c r="F449" s="104"/>
      <c r="G449" s="104"/>
      <c r="H449" s="104"/>
      <c r="I449" s="104"/>
      <c r="J449" s="104"/>
    </row>
    <row r="450" spans="1:10" ht="24.95" customHeight="1">
      <c r="A450" s="188"/>
      <c r="B450" s="188"/>
      <c r="C450" s="188"/>
      <c r="D450" s="188"/>
      <c r="E450" s="188"/>
      <c r="F450" s="188"/>
      <c r="G450" s="188"/>
      <c r="H450" s="188"/>
      <c r="I450" s="90"/>
      <c r="J450" s="90"/>
    </row>
    <row r="451" spans="1:10" s="15" customFormat="1" ht="16.5" customHeight="1">
      <c r="A451" s="186" t="s">
        <v>574</v>
      </c>
      <c r="B451" s="194" t="s">
        <v>27</v>
      </c>
      <c r="C451" s="39"/>
      <c r="D451" s="192" t="s">
        <v>267</v>
      </c>
      <c r="E451" s="191" t="s">
        <v>285</v>
      </c>
      <c r="F451" s="178" t="s">
        <v>27</v>
      </c>
      <c r="G451" s="178" t="s">
        <v>505</v>
      </c>
      <c r="H451" s="178" t="s">
        <v>266</v>
      </c>
      <c r="I451" s="178" t="s">
        <v>507</v>
      </c>
      <c r="J451" s="178" t="s">
        <v>508</v>
      </c>
    </row>
    <row r="452" spans="1:10" s="15" customFormat="1" ht="27.75" customHeight="1">
      <c r="A452" s="186"/>
      <c r="B452" s="194"/>
      <c r="C452" s="39"/>
      <c r="D452" s="192"/>
      <c r="E452" s="191"/>
      <c r="F452" s="178"/>
      <c r="G452" s="178"/>
      <c r="H452" s="178"/>
      <c r="I452" s="178"/>
      <c r="J452" s="178"/>
    </row>
    <row r="453" spans="1:10" s="15" customFormat="1" ht="33.75" customHeight="1">
      <c r="A453" s="186"/>
      <c r="B453" s="194"/>
      <c r="C453" s="39"/>
      <c r="D453" s="192"/>
      <c r="E453" s="191"/>
      <c r="F453" s="178"/>
      <c r="G453" s="178"/>
      <c r="H453" s="178"/>
      <c r="I453" s="178"/>
      <c r="J453" s="178"/>
    </row>
    <row r="454" spans="1:10" s="15" customFormat="1" ht="24.95" customHeight="1">
      <c r="A454" s="180" t="s">
        <v>115</v>
      </c>
      <c r="B454" s="180"/>
      <c r="C454" s="180"/>
      <c r="D454" s="180"/>
      <c r="E454" s="180"/>
      <c r="F454" s="180"/>
      <c r="G454" s="180"/>
      <c r="H454" s="180"/>
      <c r="I454" s="180"/>
      <c r="J454" s="180"/>
    </row>
    <row r="455" spans="1:10" s="15" customFormat="1" ht="16.5" customHeight="1">
      <c r="A455" s="46" t="s">
        <v>137</v>
      </c>
      <c r="B455" s="47">
        <v>0</v>
      </c>
      <c r="C455" s="39"/>
      <c r="D455" s="155" t="s">
        <v>372</v>
      </c>
      <c r="E455" s="77" t="s">
        <v>467</v>
      </c>
      <c r="F455" s="78">
        <v>0</v>
      </c>
      <c r="G455" s="77">
        <v>4196</v>
      </c>
      <c r="H455" s="77">
        <v>4196</v>
      </c>
      <c r="I455" s="77">
        <v>2390</v>
      </c>
      <c r="J455" s="77">
        <v>6586</v>
      </c>
    </row>
    <row r="456" spans="1:10" s="15" customFormat="1" ht="16.5" customHeight="1">
      <c r="A456" s="118" t="s">
        <v>138</v>
      </c>
      <c r="B456" s="50">
        <f>SUM(B455:B455)</f>
        <v>0</v>
      </c>
      <c r="C456" s="50">
        <f t="shared" ref="C456" si="53">SUM(C455:C455)</f>
        <v>0</v>
      </c>
      <c r="D456" s="159" t="s">
        <v>373</v>
      </c>
      <c r="E456" s="79" t="s">
        <v>477</v>
      </c>
      <c r="F456" s="79">
        <f>SUM(F455)</f>
        <v>0</v>
      </c>
      <c r="G456" s="79">
        <f>SUM(G455)</f>
        <v>4196</v>
      </c>
      <c r="H456" s="79">
        <f>SUM(H455)</f>
        <v>4196</v>
      </c>
      <c r="I456" s="107">
        <f>SUM(I455)</f>
        <v>2390</v>
      </c>
      <c r="J456" s="107">
        <f>SUM(J455)</f>
        <v>6586</v>
      </c>
    </row>
    <row r="457" spans="1:10" s="15" customFormat="1" ht="24.95" customHeight="1">
      <c r="A457" s="119" t="s">
        <v>4</v>
      </c>
      <c r="B457" s="56">
        <f>B456</f>
        <v>0</v>
      </c>
      <c r="C457" s="56">
        <f t="shared" ref="C457" si="54">C456</f>
        <v>0</v>
      </c>
      <c r="D457" s="163"/>
      <c r="E457" s="83"/>
      <c r="F457" s="83"/>
      <c r="G457" s="83"/>
      <c r="H457" s="83"/>
      <c r="I457" s="83"/>
      <c r="J457" s="83"/>
    </row>
    <row r="458" spans="1:10" s="15" customFormat="1" ht="24.95" customHeight="1">
      <c r="A458" s="179" t="s">
        <v>116</v>
      </c>
      <c r="B458" s="179"/>
      <c r="C458" s="179"/>
      <c r="D458" s="179"/>
      <c r="E458" s="179"/>
      <c r="F458" s="179"/>
      <c r="G458" s="179"/>
      <c r="H458" s="179"/>
      <c r="I458" s="179"/>
      <c r="J458" s="179"/>
    </row>
    <row r="459" spans="1:10" s="15" customFormat="1" ht="16.5" customHeight="1">
      <c r="A459" s="46" t="s">
        <v>139</v>
      </c>
      <c r="B459" s="47">
        <v>400</v>
      </c>
      <c r="C459" s="39"/>
      <c r="D459" s="155" t="s">
        <v>268</v>
      </c>
      <c r="E459" s="77" t="s">
        <v>409</v>
      </c>
      <c r="F459" s="77">
        <v>400</v>
      </c>
      <c r="G459" s="77">
        <v>3584</v>
      </c>
      <c r="H459" s="77">
        <v>3984</v>
      </c>
      <c r="I459" s="77">
        <v>1717</v>
      </c>
      <c r="J459" s="77">
        <v>5701</v>
      </c>
    </row>
    <row r="460" spans="1:10" s="24" customFormat="1" ht="16.5" customHeight="1">
      <c r="A460" s="49" t="s">
        <v>9</v>
      </c>
      <c r="B460" s="50">
        <f>B459</f>
        <v>400</v>
      </c>
      <c r="C460" s="50">
        <f t="shared" ref="C460" si="55">C459</f>
        <v>0</v>
      </c>
      <c r="D460" s="159" t="s">
        <v>453</v>
      </c>
      <c r="E460" s="79" t="s">
        <v>380</v>
      </c>
      <c r="F460" s="79">
        <v>400</v>
      </c>
      <c r="G460" s="79">
        <f>SUM(G459)</f>
        <v>3584</v>
      </c>
      <c r="H460" s="79">
        <f>SUM(H459)</f>
        <v>3984</v>
      </c>
      <c r="I460" s="79">
        <f>SUM(I459)</f>
        <v>1717</v>
      </c>
      <c r="J460" s="79">
        <f>SUM(J459)</f>
        <v>5701</v>
      </c>
    </row>
    <row r="461" spans="1:10" s="15" customFormat="1" ht="16.5" customHeight="1">
      <c r="A461" s="46" t="s">
        <v>140</v>
      </c>
      <c r="B461" s="47">
        <v>54</v>
      </c>
      <c r="C461" s="39"/>
      <c r="D461" s="155" t="s">
        <v>381</v>
      </c>
      <c r="E461" s="77" t="s">
        <v>410</v>
      </c>
      <c r="F461" s="77">
        <v>54</v>
      </c>
      <c r="G461" s="77">
        <v>484</v>
      </c>
      <c r="H461" s="77">
        <v>538</v>
      </c>
      <c r="I461" s="77">
        <v>234</v>
      </c>
      <c r="J461" s="77">
        <v>772</v>
      </c>
    </row>
    <row r="462" spans="1:10" s="15" customFormat="1" ht="16.5" customHeight="1">
      <c r="A462" s="49" t="s">
        <v>10</v>
      </c>
      <c r="B462" s="48">
        <f>SUM(B461)</f>
        <v>54</v>
      </c>
      <c r="C462" s="39"/>
      <c r="D462" s="159" t="s">
        <v>272</v>
      </c>
      <c r="E462" s="70" t="s">
        <v>386</v>
      </c>
      <c r="F462" s="79">
        <f>SUM(F461)</f>
        <v>54</v>
      </c>
      <c r="G462" s="79">
        <f>SUM(G461)</f>
        <v>484</v>
      </c>
      <c r="H462" s="79">
        <f>SUM(H461)</f>
        <v>538</v>
      </c>
      <c r="I462" s="107">
        <f>SUM(I461)</f>
        <v>234</v>
      </c>
      <c r="J462" s="107">
        <f>SUM(J461)</f>
        <v>772</v>
      </c>
    </row>
    <row r="463" spans="1:10" s="15" customFormat="1" ht="16.5" customHeight="1">
      <c r="A463" s="46"/>
      <c r="B463" s="47"/>
      <c r="C463" s="39"/>
      <c r="D463" s="155" t="s">
        <v>273</v>
      </c>
      <c r="E463" s="77" t="s">
        <v>468</v>
      </c>
      <c r="F463" s="77"/>
      <c r="G463" s="77">
        <v>101</v>
      </c>
      <c r="H463" s="77">
        <v>101</v>
      </c>
      <c r="I463" s="77"/>
      <c r="J463" s="77">
        <v>101</v>
      </c>
    </row>
    <row r="464" spans="1:10" s="15" customFormat="1" ht="16.5" customHeight="1">
      <c r="A464" s="46"/>
      <c r="B464" s="47"/>
      <c r="C464" s="39"/>
      <c r="D464" s="155" t="s">
        <v>281</v>
      </c>
      <c r="E464" s="77" t="s">
        <v>308</v>
      </c>
      <c r="F464" s="77"/>
      <c r="G464" s="77">
        <v>27</v>
      </c>
      <c r="H464" s="77">
        <v>27</v>
      </c>
      <c r="I464" s="77"/>
      <c r="J464" s="77">
        <v>27</v>
      </c>
    </row>
    <row r="465" spans="1:10" s="24" customFormat="1" ht="16.5" customHeight="1">
      <c r="A465" s="49"/>
      <c r="B465" s="50">
        <f>B461</f>
        <v>54</v>
      </c>
      <c r="C465" s="50">
        <f t="shared" ref="C465" si="56">C461</f>
        <v>0</v>
      </c>
      <c r="D465" s="159" t="s">
        <v>333</v>
      </c>
      <c r="E465" s="70" t="s">
        <v>334</v>
      </c>
      <c r="F465" s="79"/>
      <c r="G465" s="79">
        <f>SUM(G463:G464)</f>
        <v>128</v>
      </c>
      <c r="H465" s="79">
        <f>SUM(H463:H464)</f>
        <v>128</v>
      </c>
      <c r="I465" s="79"/>
      <c r="J465" s="79">
        <f>SUM(J463:J464)</f>
        <v>128</v>
      </c>
    </row>
    <row r="466" spans="1:10" s="15" customFormat="1" ht="24.95" customHeight="1">
      <c r="A466" s="122" t="s">
        <v>3</v>
      </c>
      <c r="B466" s="132">
        <f>B460+B465</f>
        <v>454</v>
      </c>
      <c r="C466" s="132">
        <f t="shared" ref="C466" si="57">C460+C465</f>
        <v>0</v>
      </c>
      <c r="D466" s="165"/>
      <c r="E466" s="104"/>
      <c r="F466" s="104"/>
      <c r="G466" s="104"/>
      <c r="H466" s="104"/>
      <c r="I466" s="104"/>
      <c r="J466" s="104"/>
    </row>
    <row r="467" spans="1:10" s="15" customFormat="1" ht="24.95" customHeight="1">
      <c r="A467" s="188"/>
      <c r="B467" s="188"/>
      <c r="C467" s="188"/>
      <c r="D467" s="188"/>
      <c r="E467" s="188"/>
      <c r="F467" s="188"/>
      <c r="G467" s="188"/>
      <c r="H467" s="188"/>
      <c r="I467" s="90"/>
      <c r="J467" s="90"/>
    </row>
    <row r="468" spans="1:10" s="15" customFormat="1" ht="16.5" customHeight="1">
      <c r="A468" s="186" t="s">
        <v>575</v>
      </c>
      <c r="B468" s="194" t="s">
        <v>27</v>
      </c>
      <c r="C468" s="39"/>
      <c r="D468" s="192" t="s">
        <v>267</v>
      </c>
      <c r="E468" s="191" t="s">
        <v>285</v>
      </c>
      <c r="F468" s="178" t="s">
        <v>27</v>
      </c>
      <c r="G468" s="178" t="s">
        <v>505</v>
      </c>
      <c r="H468" s="178" t="s">
        <v>266</v>
      </c>
      <c r="I468" s="178" t="s">
        <v>507</v>
      </c>
      <c r="J468" s="178" t="s">
        <v>508</v>
      </c>
    </row>
    <row r="469" spans="1:10" s="15" customFormat="1" ht="16.5" customHeight="1">
      <c r="A469" s="186"/>
      <c r="B469" s="194"/>
      <c r="C469" s="39"/>
      <c r="D469" s="192"/>
      <c r="E469" s="191"/>
      <c r="F469" s="178"/>
      <c r="G469" s="178"/>
      <c r="H469" s="178"/>
      <c r="I469" s="178"/>
      <c r="J469" s="178"/>
    </row>
    <row r="470" spans="1:10" s="15" customFormat="1" ht="30" customHeight="1">
      <c r="A470" s="186"/>
      <c r="B470" s="194"/>
      <c r="C470" s="39"/>
      <c r="D470" s="192"/>
      <c r="E470" s="191"/>
      <c r="F470" s="178"/>
      <c r="G470" s="178"/>
      <c r="H470" s="178"/>
      <c r="I470" s="178"/>
      <c r="J470" s="178"/>
    </row>
    <row r="471" spans="1:10" s="15" customFormat="1" ht="24.95" customHeight="1">
      <c r="A471" s="179" t="s">
        <v>116</v>
      </c>
      <c r="B471" s="179"/>
      <c r="C471" s="179"/>
      <c r="D471" s="179"/>
      <c r="E471" s="179"/>
      <c r="F471" s="179"/>
      <c r="G471" s="179"/>
      <c r="H471" s="179"/>
      <c r="I471" s="179"/>
      <c r="J471" s="179"/>
    </row>
    <row r="472" spans="1:10" s="15" customFormat="1" ht="16.5" customHeight="1">
      <c r="A472" s="46" t="s">
        <v>134</v>
      </c>
      <c r="B472" s="30">
        <v>343</v>
      </c>
      <c r="C472" s="39"/>
      <c r="D472" s="155" t="s">
        <v>411</v>
      </c>
      <c r="E472" s="77" t="s">
        <v>412</v>
      </c>
      <c r="F472" s="77">
        <v>343</v>
      </c>
      <c r="G472" s="77">
        <v>41</v>
      </c>
      <c r="H472" s="77">
        <v>384</v>
      </c>
      <c r="I472" s="77">
        <v>50</v>
      </c>
      <c r="J472" s="77">
        <v>434</v>
      </c>
    </row>
    <row r="473" spans="1:10" s="15" customFormat="1" ht="16.5" customHeight="1">
      <c r="A473" s="46" t="s">
        <v>251</v>
      </c>
      <c r="B473" s="30">
        <v>200</v>
      </c>
      <c r="C473" s="39"/>
      <c r="D473" s="155" t="s">
        <v>411</v>
      </c>
      <c r="E473" s="78"/>
      <c r="F473" s="77">
        <v>200</v>
      </c>
      <c r="G473" s="77"/>
      <c r="H473" s="77">
        <v>200</v>
      </c>
      <c r="I473" s="77"/>
      <c r="J473" s="77">
        <v>200</v>
      </c>
    </row>
    <row r="474" spans="1:10" s="15" customFormat="1" ht="16.5" customHeight="1">
      <c r="A474" s="46" t="s">
        <v>172</v>
      </c>
      <c r="B474" s="30">
        <v>27</v>
      </c>
      <c r="C474" s="39"/>
      <c r="D474" s="155" t="s">
        <v>411</v>
      </c>
      <c r="E474" s="78"/>
      <c r="F474" s="77">
        <v>27</v>
      </c>
      <c r="G474" s="77"/>
      <c r="H474" s="77">
        <v>27</v>
      </c>
      <c r="I474" s="77"/>
      <c r="J474" s="77">
        <v>27</v>
      </c>
    </row>
    <row r="475" spans="1:10" s="15" customFormat="1" ht="16.5" customHeight="1">
      <c r="A475" s="46" t="s">
        <v>173</v>
      </c>
      <c r="B475" s="30">
        <v>20</v>
      </c>
      <c r="C475" s="39"/>
      <c r="D475" s="155" t="s">
        <v>411</v>
      </c>
      <c r="E475" s="78"/>
      <c r="F475" s="77">
        <v>20</v>
      </c>
      <c r="G475" s="77"/>
      <c r="H475" s="77">
        <v>20</v>
      </c>
      <c r="I475" s="77"/>
      <c r="J475" s="77">
        <v>20</v>
      </c>
    </row>
    <row r="476" spans="1:10" s="15" customFormat="1" ht="16.5" customHeight="1">
      <c r="A476" s="46" t="s">
        <v>174</v>
      </c>
      <c r="B476" s="30">
        <v>30</v>
      </c>
      <c r="C476" s="39"/>
      <c r="D476" s="155" t="s">
        <v>411</v>
      </c>
      <c r="E476" s="78"/>
      <c r="F476" s="77">
        <v>30</v>
      </c>
      <c r="G476" s="77"/>
      <c r="H476" s="77">
        <v>30</v>
      </c>
      <c r="I476" s="77">
        <v>-30</v>
      </c>
      <c r="J476" s="77">
        <v>0</v>
      </c>
    </row>
    <row r="477" spans="1:10" s="15" customFormat="1" ht="16.5" customHeight="1">
      <c r="A477" s="46"/>
      <c r="B477" s="30"/>
      <c r="C477" s="39"/>
      <c r="D477" s="155" t="s">
        <v>411</v>
      </c>
      <c r="E477" s="77" t="s">
        <v>550</v>
      </c>
      <c r="F477" s="77"/>
      <c r="G477" s="77">
        <v>10</v>
      </c>
      <c r="H477" s="77">
        <v>10</v>
      </c>
      <c r="I477" s="77"/>
      <c r="J477" s="77">
        <v>10</v>
      </c>
    </row>
    <row r="478" spans="1:10" s="15" customFormat="1" ht="16.5" customHeight="1">
      <c r="A478" s="46" t="s">
        <v>252</v>
      </c>
      <c r="B478" s="30">
        <v>31</v>
      </c>
      <c r="C478" s="39"/>
      <c r="D478" s="155" t="s">
        <v>411</v>
      </c>
      <c r="E478" s="78"/>
      <c r="F478" s="77">
        <v>31</v>
      </c>
      <c r="G478" s="77"/>
      <c r="H478" s="77">
        <v>31</v>
      </c>
      <c r="I478" s="77"/>
      <c r="J478" s="77">
        <v>31</v>
      </c>
    </row>
    <row r="479" spans="1:10" s="15" customFormat="1" ht="16.5" customHeight="1">
      <c r="A479" s="118" t="s">
        <v>135</v>
      </c>
      <c r="B479" s="31">
        <f>SUM(B472:B478)</f>
        <v>651</v>
      </c>
      <c r="C479" s="31">
        <f t="shared" ref="C479" si="58">SUM(C472:C476)</f>
        <v>0</v>
      </c>
      <c r="D479" s="151" t="s">
        <v>392</v>
      </c>
      <c r="E479" s="79" t="s">
        <v>413</v>
      </c>
      <c r="F479" s="79">
        <f>SUM(F472:F478)</f>
        <v>651</v>
      </c>
      <c r="G479" s="79">
        <f>SUM(G472:G478)</f>
        <v>51</v>
      </c>
      <c r="H479" s="79">
        <f>SUM(H472:H478)</f>
        <v>702</v>
      </c>
      <c r="I479" s="79">
        <f>SUM(I472:I478)</f>
        <v>20</v>
      </c>
      <c r="J479" s="79">
        <f>SUM(J472:J478)</f>
        <v>722</v>
      </c>
    </row>
    <row r="480" spans="1:10" s="15" customFormat="1" ht="24.95" customHeight="1">
      <c r="A480" s="122" t="s">
        <v>31</v>
      </c>
      <c r="B480" s="38">
        <f>B479</f>
        <v>651</v>
      </c>
      <c r="C480" s="38">
        <f t="shared" ref="C480" si="59">C479</f>
        <v>0</v>
      </c>
      <c r="D480" s="153"/>
      <c r="E480" s="104"/>
      <c r="F480" s="104"/>
      <c r="G480" s="104"/>
      <c r="H480" s="104"/>
      <c r="I480" s="104"/>
      <c r="J480" s="104"/>
    </row>
    <row r="481" spans="1:10" s="15" customFormat="1" ht="24.95" customHeight="1">
      <c r="A481" s="188"/>
      <c r="B481" s="188"/>
      <c r="C481" s="188"/>
      <c r="D481" s="188"/>
      <c r="E481" s="188"/>
      <c r="F481" s="188"/>
      <c r="G481" s="188"/>
      <c r="H481" s="188"/>
      <c r="I481" s="90"/>
      <c r="J481" s="90"/>
    </row>
    <row r="482" spans="1:10" s="10" customFormat="1" ht="16.5" customHeight="1">
      <c r="A482" s="186" t="s">
        <v>576</v>
      </c>
      <c r="B482" s="187" t="s">
        <v>27</v>
      </c>
      <c r="C482" s="28"/>
      <c r="D482" s="192" t="s">
        <v>267</v>
      </c>
      <c r="E482" s="191" t="s">
        <v>285</v>
      </c>
      <c r="F482" s="178" t="s">
        <v>27</v>
      </c>
      <c r="G482" s="178" t="s">
        <v>505</v>
      </c>
      <c r="H482" s="178" t="s">
        <v>266</v>
      </c>
      <c r="I482" s="178" t="s">
        <v>507</v>
      </c>
      <c r="J482" s="178" t="s">
        <v>508</v>
      </c>
    </row>
    <row r="483" spans="1:10" s="10" customFormat="1" ht="16.5" customHeight="1">
      <c r="A483" s="186"/>
      <c r="B483" s="187"/>
      <c r="C483" s="28"/>
      <c r="D483" s="192"/>
      <c r="E483" s="191"/>
      <c r="F483" s="178"/>
      <c r="G483" s="178"/>
      <c r="H483" s="178"/>
      <c r="I483" s="178"/>
      <c r="J483" s="178"/>
    </row>
    <row r="484" spans="1:10" s="10" customFormat="1" ht="29.25" customHeight="1">
      <c r="A484" s="186"/>
      <c r="B484" s="187"/>
      <c r="C484" s="28"/>
      <c r="D484" s="192"/>
      <c r="E484" s="191"/>
      <c r="F484" s="178"/>
      <c r="G484" s="178"/>
      <c r="H484" s="178"/>
      <c r="I484" s="178"/>
      <c r="J484" s="178"/>
    </row>
    <row r="485" spans="1:10" s="10" customFormat="1" ht="24.95" customHeight="1">
      <c r="A485" s="179" t="s">
        <v>116</v>
      </c>
      <c r="B485" s="179"/>
      <c r="C485" s="179"/>
      <c r="D485" s="179"/>
      <c r="E485" s="179"/>
      <c r="F485" s="179"/>
      <c r="G485" s="179"/>
      <c r="H485" s="179"/>
      <c r="I485" s="179"/>
      <c r="J485" s="179"/>
    </row>
    <row r="486" spans="1:10" s="10" customFormat="1" ht="16.5" customHeight="1">
      <c r="A486" s="29" t="s">
        <v>175</v>
      </c>
      <c r="B486" s="28">
        <v>0</v>
      </c>
      <c r="C486" s="28"/>
      <c r="D486" s="27"/>
      <c r="E486" s="72"/>
      <c r="F486" s="72"/>
      <c r="G486" s="72"/>
      <c r="H486" s="72"/>
      <c r="I486" s="72"/>
      <c r="J486" s="72"/>
    </row>
    <row r="487" spans="1:10" s="10" customFormat="1" ht="16.5" customHeight="1">
      <c r="A487" s="29" t="s">
        <v>176</v>
      </c>
      <c r="B487" s="28">
        <v>0</v>
      </c>
      <c r="C487" s="28"/>
      <c r="D487" s="27"/>
      <c r="E487" s="72"/>
      <c r="F487" s="72"/>
      <c r="G487" s="72"/>
      <c r="H487" s="72"/>
      <c r="I487" s="72"/>
      <c r="J487" s="72"/>
    </row>
    <row r="488" spans="1:10" s="10" customFormat="1" ht="16.5" customHeight="1">
      <c r="A488" s="29" t="s">
        <v>177</v>
      </c>
      <c r="B488" s="28">
        <v>0</v>
      </c>
      <c r="C488" s="28"/>
      <c r="D488" s="27"/>
      <c r="E488" s="72"/>
      <c r="F488" s="72"/>
      <c r="G488" s="72"/>
      <c r="H488" s="72"/>
      <c r="I488" s="72"/>
      <c r="J488" s="72"/>
    </row>
    <row r="489" spans="1:10" s="10" customFormat="1" ht="16.5" customHeight="1">
      <c r="A489" s="29" t="s">
        <v>178</v>
      </c>
      <c r="B489" s="28">
        <v>72</v>
      </c>
      <c r="C489" s="28"/>
      <c r="D489" s="27" t="s">
        <v>280</v>
      </c>
      <c r="E489" s="77" t="s">
        <v>295</v>
      </c>
      <c r="F489" s="77">
        <v>72</v>
      </c>
      <c r="G489" s="77">
        <v>0</v>
      </c>
      <c r="H489" s="77">
        <v>72</v>
      </c>
      <c r="I489" s="77">
        <v>-72</v>
      </c>
      <c r="J489" s="77">
        <v>0</v>
      </c>
    </row>
    <row r="490" spans="1:10" s="10" customFormat="1" ht="16.5" customHeight="1">
      <c r="A490" s="118" t="s">
        <v>2</v>
      </c>
      <c r="B490" s="40">
        <f>SUM(B486:B489)</f>
        <v>72</v>
      </c>
      <c r="C490" s="40">
        <f t="shared" ref="C490" si="60">SUM(C486:C489)</f>
        <v>0</v>
      </c>
      <c r="D490" s="151" t="s">
        <v>333</v>
      </c>
      <c r="E490" s="79" t="s">
        <v>334</v>
      </c>
      <c r="F490" s="79">
        <f>SUM(F489)</f>
        <v>72</v>
      </c>
      <c r="G490" s="79">
        <f>SUM(G489)</f>
        <v>0</v>
      </c>
      <c r="H490" s="79">
        <f>SUM(H489)</f>
        <v>72</v>
      </c>
      <c r="I490" s="107">
        <f>SUM(I489)</f>
        <v>-72</v>
      </c>
      <c r="J490" s="107">
        <v>0</v>
      </c>
    </row>
    <row r="491" spans="1:10" s="10" customFormat="1" ht="24.95" customHeight="1">
      <c r="A491" s="122" t="s">
        <v>3</v>
      </c>
      <c r="B491" s="123">
        <f>B490</f>
        <v>72</v>
      </c>
      <c r="C491" s="123">
        <f t="shared" ref="C491" si="61">C490</f>
        <v>0</v>
      </c>
      <c r="D491" s="153"/>
      <c r="E491" s="103"/>
      <c r="F491" s="103"/>
      <c r="G491" s="103"/>
      <c r="H491" s="103"/>
      <c r="I491" s="103"/>
      <c r="J491" s="103"/>
    </row>
    <row r="492" spans="1:10" s="10" customFormat="1" ht="24.95" customHeight="1">
      <c r="A492" s="188"/>
      <c r="B492" s="188"/>
      <c r="C492" s="188"/>
      <c r="D492" s="188"/>
      <c r="E492" s="188"/>
      <c r="F492" s="188"/>
      <c r="G492" s="188"/>
      <c r="H492" s="188"/>
      <c r="I492" s="90"/>
      <c r="J492" s="90"/>
    </row>
    <row r="493" spans="1:10" ht="16.5" customHeight="1">
      <c r="A493" s="186" t="s">
        <v>577</v>
      </c>
      <c r="B493" s="187" t="s">
        <v>27</v>
      </c>
      <c r="C493" s="28"/>
      <c r="D493" s="192" t="s">
        <v>267</v>
      </c>
      <c r="E493" s="191" t="s">
        <v>285</v>
      </c>
      <c r="F493" s="178" t="s">
        <v>27</v>
      </c>
      <c r="G493" s="178" t="s">
        <v>505</v>
      </c>
      <c r="H493" s="178" t="s">
        <v>266</v>
      </c>
      <c r="I493" s="178" t="s">
        <v>507</v>
      </c>
      <c r="J493" s="178" t="s">
        <v>508</v>
      </c>
    </row>
    <row r="494" spans="1:10" ht="16.5" customHeight="1">
      <c r="A494" s="186"/>
      <c r="B494" s="187"/>
      <c r="C494" s="28"/>
      <c r="D494" s="192"/>
      <c r="E494" s="191"/>
      <c r="F494" s="178"/>
      <c r="G494" s="178"/>
      <c r="H494" s="178"/>
      <c r="I494" s="178"/>
      <c r="J494" s="178"/>
    </row>
    <row r="495" spans="1:10" ht="18.75" customHeight="1">
      <c r="A495" s="186"/>
      <c r="B495" s="187"/>
      <c r="C495" s="28"/>
      <c r="D495" s="192"/>
      <c r="E495" s="191"/>
      <c r="F495" s="178"/>
      <c r="G495" s="178"/>
      <c r="H495" s="178"/>
      <c r="I495" s="178"/>
      <c r="J495" s="178"/>
    </row>
    <row r="496" spans="1:10" ht="24.75" customHeight="1">
      <c r="A496" s="195" t="s">
        <v>115</v>
      </c>
      <c r="B496" s="195"/>
      <c r="C496" s="195"/>
      <c r="D496" s="195"/>
      <c r="E496" s="195"/>
      <c r="F496" s="195"/>
      <c r="G496" s="195"/>
      <c r="H496" s="195"/>
      <c r="I496" s="195"/>
      <c r="J496" s="195"/>
    </row>
    <row r="497" spans="1:10" ht="16.5" customHeight="1">
      <c r="A497" s="133" t="s">
        <v>247</v>
      </c>
      <c r="B497" s="51">
        <v>5655</v>
      </c>
      <c r="C497" s="28"/>
      <c r="D497" s="27" t="s">
        <v>372</v>
      </c>
      <c r="E497" s="34" t="s">
        <v>414</v>
      </c>
      <c r="F497" s="69">
        <v>5655</v>
      </c>
      <c r="G497" s="69"/>
      <c r="H497" s="69">
        <v>5655</v>
      </c>
      <c r="I497" s="69"/>
      <c r="J497" s="69">
        <v>5655</v>
      </c>
    </row>
    <row r="498" spans="1:10" ht="16.5" customHeight="1">
      <c r="A498" s="134" t="s">
        <v>248</v>
      </c>
      <c r="B498" s="89">
        <v>5655</v>
      </c>
      <c r="C498" s="28"/>
      <c r="D498" s="151" t="s">
        <v>373</v>
      </c>
      <c r="E498" s="70" t="s">
        <v>415</v>
      </c>
      <c r="F498" s="70">
        <f>SUM(F497)</f>
        <v>5655</v>
      </c>
      <c r="G498" s="70">
        <f>SUM(G497)</f>
        <v>0</v>
      </c>
      <c r="H498" s="70">
        <f>SUM(H497)</f>
        <v>5655</v>
      </c>
      <c r="I498" s="70"/>
      <c r="J498" s="70">
        <f>SUM(J497)</f>
        <v>5655</v>
      </c>
    </row>
    <row r="499" spans="1:10" ht="24.75" customHeight="1">
      <c r="A499" s="131" t="s">
        <v>4</v>
      </c>
      <c r="B499" s="58">
        <f>SUM(B498)</f>
        <v>5655</v>
      </c>
      <c r="C499" s="28"/>
      <c r="D499" s="166"/>
      <c r="E499" s="83"/>
      <c r="F499" s="83"/>
      <c r="G499" s="83"/>
      <c r="H499" s="83"/>
      <c r="I499" s="83"/>
      <c r="J499" s="83"/>
    </row>
    <row r="500" spans="1:10" s="10" customFormat="1" ht="24.95" customHeight="1">
      <c r="A500" s="179" t="s">
        <v>116</v>
      </c>
      <c r="B500" s="179"/>
      <c r="C500" s="179"/>
      <c r="D500" s="179"/>
      <c r="E500" s="179"/>
      <c r="F500" s="179"/>
      <c r="G500" s="179"/>
      <c r="H500" s="179"/>
      <c r="I500" s="179"/>
      <c r="J500" s="179"/>
    </row>
    <row r="501" spans="1:10" s="20" customFormat="1" ht="16.5" customHeight="1">
      <c r="A501" s="46" t="s">
        <v>5</v>
      </c>
      <c r="B501" s="28">
        <v>2898</v>
      </c>
      <c r="C501" s="28"/>
      <c r="D501" s="27" t="s">
        <v>268</v>
      </c>
      <c r="E501" s="34" t="s">
        <v>504</v>
      </c>
      <c r="F501" s="34">
        <v>2956</v>
      </c>
      <c r="G501" s="34">
        <v>39</v>
      </c>
      <c r="H501" s="34">
        <v>2995</v>
      </c>
      <c r="I501" s="34">
        <v>61</v>
      </c>
      <c r="J501" s="34">
        <v>3056</v>
      </c>
    </row>
    <row r="502" spans="1:10" s="7" customFormat="1" ht="16.5" customHeight="1">
      <c r="A502" s="59" t="s">
        <v>6</v>
      </c>
      <c r="B502" s="35">
        <f>SUM(B501:B501)</f>
        <v>2898</v>
      </c>
      <c r="C502" s="35">
        <f t="shared" ref="C502" si="62">SUM(C501:C501)</f>
        <v>0</v>
      </c>
      <c r="D502" s="85"/>
      <c r="E502" s="73"/>
      <c r="F502" s="73"/>
      <c r="G502" s="73"/>
      <c r="H502" s="73"/>
      <c r="I502" s="73"/>
      <c r="J502" s="73"/>
    </row>
    <row r="503" spans="1:10" s="19" customFormat="1" ht="16.5" customHeight="1">
      <c r="A503" s="34" t="s">
        <v>50</v>
      </c>
      <c r="B503" s="30">
        <v>58</v>
      </c>
      <c r="C503" s="28"/>
      <c r="D503" s="27" t="s">
        <v>518</v>
      </c>
      <c r="E503" s="34" t="s">
        <v>546</v>
      </c>
      <c r="F503" s="34"/>
      <c r="G503" s="34"/>
      <c r="H503" s="34"/>
      <c r="I503" s="34">
        <v>48</v>
      </c>
      <c r="J503" s="34">
        <v>48</v>
      </c>
    </row>
    <row r="504" spans="1:10" s="19" customFormat="1" ht="16.5" customHeight="1">
      <c r="A504" s="34" t="s">
        <v>182</v>
      </c>
      <c r="B504" s="30">
        <v>240</v>
      </c>
      <c r="C504" s="28"/>
      <c r="D504" s="27" t="s">
        <v>270</v>
      </c>
      <c r="E504" s="34" t="s">
        <v>419</v>
      </c>
      <c r="F504" s="34">
        <v>240</v>
      </c>
      <c r="G504" s="34"/>
      <c r="H504" s="34">
        <v>240</v>
      </c>
      <c r="I504" s="34">
        <v>66</v>
      </c>
      <c r="J504" s="34">
        <v>306</v>
      </c>
    </row>
    <row r="505" spans="1:10" s="19" customFormat="1" ht="16.5" customHeight="1">
      <c r="A505" s="34" t="s">
        <v>249</v>
      </c>
      <c r="B505" s="30">
        <v>352</v>
      </c>
      <c r="C505" s="28"/>
      <c r="D505" s="27"/>
      <c r="E505" s="34"/>
      <c r="F505" s="34"/>
      <c r="G505" s="34"/>
      <c r="H505" s="34"/>
      <c r="I505" s="34"/>
      <c r="J505" s="34"/>
    </row>
    <row r="506" spans="1:10" s="19" customFormat="1" ht="16.5" customHeight="1">
      <c r="A506" s="34"/>
      <c r="B506" s="30"/>
      <c r="C506" s="28"/>
      <c r="D506" s="27" t="s">
        <v>416</v>
      </c>
      <c r="E506" s="34" t="s">
        <v>420</v>
      </c>
      <c r="F506" s="34">
        <v>160</v>
      </c>
      <c r="G506" s="34"/>
      <c r="H506" s="34">
        <v>160</v>
      </c>
      <c r="I506" s="34"/>
      <c r="J506" s="34">
        <v>160</v>
      </c>
    </row>
    <row r="507" spans="1:10" s="7" customFormat="1" ht="16.5" customHeight="1">
      <c r="A507" s="59" t="s">
        <v>7</v>
      </c>
      <c r="B507" s="35">
        <f>SUM(B503:B505)</f>
        <v>650</v>
      </c>
      <c r="C507" s="35">
        <f t="shared" ref="C507" si="63">SUM(C503:C505)</f>
        <v>0</v>
      </c>
      <c r="D507" s="151" t="s">
        <v>453</v>
      </c>
      <c r="E507" s="80" t="s">
        <v>380</v>
      </c>
      <c r="F507" s="80">
        <v>3356</v>
      </c>
      <c r="G507" s="80">
        <f>SUM(G501:G506)</f>
        <v>39</v>
      </c>
      <c r="H507" s="80">
        <v>3395</v>
      </c>
      <c r="I507" s="80">
        <f>SUM(I501:I506)</f>
        <v>175</v>
      </c>
      <c r="J507" s="80">
        <f>SUM(J501:J506)</f>
        <v>3570</v>
      </c>
    </row>
    <row r="508" spans="1:10" s="11" customFormat="1" ht="16.5" customHeight="1">
      <c r="A508" s="49" t="s">
        <v>9</v>
      </c>
      <c r="B508" s="40">
        <f>SUM(B507,B502)</f>
        <v>3548</v>
      </c>
      <c r="C508" s="40">
        <f t="shared" ref="C508" si="64">SUM(C507,C502)</f>
        <v>0</v>
      </c>
      <c r="D508" s="151" t="s">
        <v>455</v>
      </c>
      <c r="E508" s="80" t="s">
        <v>456</v>
      </c>
      <c r="F508" s="80">
        <v>192</v>
      </c>
      <c r="G508" s="80">
        <v>0</v>
      </c>
      <c r="H508" s="80">
        <v>192</v>
      </c>
      <c r="I508" s="80">
        <v>-48</v>
      </c>
      <c r="J508" s="80">
        <v>144</v>
      </c>
    </row>
    <row r="509" spans="1:10" s="19" customFormat="1" ht="16.5" customHeight="1">
      <c r="A509" s="46" t="s">
        <v>94</v>
      </c>
      <c r="B509" s="28">
        <v>900</v>
      </c>
      <c r="C509" s="28"/>
      <c r="D509" s="27" t="s">
        <v>381</v>
      </c>
      <c r="E509" s="46" t="s">
        <v>423</v>
      </c>
      <c r="F509" s="34">
        <v>900</v>
      </c>
      <c r="G509" s="34">
        <v>10</v>
      </c>
      <c r="H509" s="34">
        <v>910</v>
      </c>
      <c r="I509" s="34">
        <v>6</v>
      </c>
      <c r="J509" s="34">
        <v>916</v>
      </c>
    </row>
    <row r="510" spans="1:10" s="19" customFormat="1" ht="16.5" customHeight="1">
      <c r="A510" s="46" t="s">
        <v>128</v>
      </c>
      <c r="B510" s="28">
        <v>46</v>
      </c>
      <c r="C510" s="28"/>
      <c r="D510" s="27" t="s">
        <v>382</v>
      </c>
      <c r="E510" s="46" t="s">
        <v>128</v>
      </c>
      <c r="F510" s="34">
        <v>46</v>
      </c>
      <c r="G510" s="34"/>
      <c r="H510" s="34">
        <v>46</v>
      </c>
      <c r="I510" s="34">
        <v>8</v>
      </c>
      <c r="J510" s="34">
        <v>54</v>
      </c>
    </row>
    <row r="511" spans="1:10" s="19" customFormat="1" ht="16.5" customHeight="1">
      <c r="A511" s="46" t="s">
        <v>117</v>
      </c>
      <c r="B511" s="28">
        <v>20</v>
      </c>
      <c r="C511" s="28"/>
      <c r="D511" s="27" t="s">
        <v>383</v>
      </c>
      <c r="E511" s="46" t="s">
        <v>117</v>
      </c>
      <c r="F511" s="34">
        <v>20</v>
      </c>
      <c r="G511" s="34"/>
      <c r="H511" s="34">
        <v>20</v>
      </c>
      <c r="I511" s="34">
        <v>-20</v>
      </c>
      <c r="J511" s="34"/>
    </row>
    <row r="512" spans="1:10" s="19" customFormat="1" ht="16.5" customHeight="1">
      <c r="A512" s="46" t="s">
        <v>421</v>
      </c>
      <c r="B512" s="28"/>
      <c r="C512" s="28"/>
      <c r="D512" s="27" t="s">
        <v>385</v>
      </c>
      <c r="E512" s="46" t="s">
        <v>421</v>
      </c>
      <c r="F512" s="34">
        <v>38</v>
      </c>
      <c r="G512" s="34"/>
      <c r="H512" s="34">
        <v>38</v>
      </c>
      <c r="I512" s="34">
        <v>20</v>
      </c>
      <c r="J512" s="34">
        <v>58</v>
      </c>
    </row>
    <row r="513" spans="1:10" ht="16.5" customHeight="1">
      <c r="A513" s="49" t="s">
        <v>32</v>
      </c>
      <c r="B513" s="40">
        <f>SUM(B509:B511)</f>
        <v>966</v>
      </c>
      <c r="C513" s="40">
        <f t="shared" ref="C513" si="65">SUM(C509:C511)</f>
        <v>0</v>
      </c>
      <c r="D513" s="151" t="s">
        <v>272</v>
      </c>
      <c r="E513" s="70" t="s">
        <v>386</v>
      </c>
      <c r="F513" s="70">
        <f>SUM(F509:F512)</f>
        <v>1004</v>
      </c>
      <c r="G513" s="70">
        <f>SUM(G509:G512)</f>
        <v>10</v>
      </c>
      <c r="H513" s="70">
        <f>SUM(H509:H512)</f>
        <v>1014</v>
      </c>
      <c r="I513" s="70">
        <f>SUM(I509:I512)</f>
        <v>14</v>
      </c>
      <c r="J513" s="70">
        <f>SUM(J509:J512)</f>
        <v>1028</v>
      </c>
    </row>
    <row r="514" spans="1:10" s="19" customFormat="1" ht="16.5" customHeight="1">
      <c r="A514" s="46" t="s">
        <v>11</v>
      </c>
      <c r="B514" s="28">
        <v>25</v>
      </c>
      <c r="C514" s="28"/>
      <c r="D514" s="27" t="s">
        <v>273</v>
      </c>
      <c r="E514" s="34" t="s">
        <v>288</v>
      </c>
      <c r="F514" s="34">
        <v>347</v>
      </c>
      <c r="G514" s="34"/>
      <c r="H514" s="34">
        <v>347</v>
      </c>
      <c r="I514" s="34">
        <v>163</v>
      </c>
      <c r="J514" s="34">
        <v>510</v>
      </c>
    </row>
    <row r="515" spans="1:10" s="19" customFormat="1" ht="16.5" customHeight="1">
      <c r="A515" s="46" t="s">
        <v>164</v>
      </c>
      <c r="B515" s="28">
        <v>100</v>
      </c>
      <c r="C515" s="28"/>
      <c r="D515" s="27" t="s">
        <v>273</v>
      </c>
      <c r="E515" s="34"/>
      <c r="F515" s="34"/>
      <c r="G515" s="34"/>
      <c r="H515" s="34"/>
      <c r="I515" s="34"/>
      <c r="J515" s="34"/>
    </row>
    <row r="516" spans="1:10" s="19" customFormat="1" ht="16.5" customHeight="1">
      <c r="A516" s="46" t="s">
        <v>23</v>
      </c>
      <c r="B516" s="28">
        <v>22</v>
      </c>
      <c r="C516" s="28"/>
      <c r="D516" s="27" t="s">
        <v>273</v>
      </c>
      <c r="E516" s="34"/>
      <c r="F516" s="34"/>
      <c r="G516" s="34"/>
      <c r="H516" s="34"/>
      <c r="I516" s="34"/>
      <c r="J516" s="34"/>
    </row>
    <row r="517" spans="1:10" s="19" customFormat="1" ht="16.5" customHeight="1">
      <c r="A517" s="46" t="s">
        <v>51</v>
      </c>
      <c r="B517" s="28">
        <v>200</v>
      </c>
      <c r="C517" s="28"/>
      <c r="D517" s="27" t="s">
        <v>273</v>
      </c>
      <c r="E517" s="34"/>
      <c r="F517" s="34"/>
      <c r="G517" s="34"/>
      <c r="H517" s="34"/>
      <c r="I517" s="34"/>
      <c r="J517" s="34"/>
    </row>
    <row r="518" spans="1:10" s="19" customFormat="1" ht="16.5" customHeight="1">
      <c r="A518" s="46" t="s">
        <v>165</v>
      </c>
      <c r="B518" s="28">
        <v>100</v>
      </c>
      <c r="C518" s="28"/>
      <c r="D518" s="27" t="s">
        <v>275</v>
      </c>
      <c r="E518" s="34" t="s">
        <v>422</v>
      </c>
      <c r="F518" s="34">
        <v>150</v>
      </c>
      <c r="G518" s="34"/>
      <c r="H518" s="34">
        <v>150</v>
      </c>
      <c r="I518" s="34">
        <v>-40</v>
      </c>
      <c r="J518" s="34">
        <v>110</v>
      </c>
    </row>
    <row r="519" spans="1:10" s="19" customFormat="1" ht="16.5" customHeight="1">
      <c r="A519" s="46" t="s">
        <v>68</v>
      </c>
      <c r="B519" s="28">
        <v>50</v>
      </c>
      <c r="C519" s="28"/>
      <c r="D519" s="27" t="s">
        <v>275</v>
      </c>
      <c r="E519" s="34"/>
      <c r="F519" s="34"/>
      <c r="G519" s="34"/>
      <c r="H519" s="34"/>
      <c r="I519" s="34"/>
      <c r="J519" s="34"/>
    </row>
    <row r="520" spans="1:10" s="19" customFormat="1" ht="16.5" customHeight="1">
      <c r="A520" s="46" t="s">
        <v>157</v>
      </c>
      <c r="B520" s="28">
        <v>200</v>
      </c>
      <c r="C520" s="28"/>
      <c r="D520" s="27" t="s">
        <v>278</v>
      </c>
      <c r="E520" s="34" t="s">
        <v>293</v>
      </c>
      <c r="F520" s="34">
        <v>600</v>
      </c>
      <c r="G520" s="34"/>
      <c r="H520" s="34">
        <v>600</v>
      </c>
      <c r="I520" s="34"/>
      <c r="J520" s="34">
        <v>600</v>
      </c>
    </row>
    <row r="521" spans="1:10" s="19" customFormat="1" ht="16.5" customHeight="1">
      <c r="A521" s="46" t="s">
        <v>34</v>
      </c>
      <c r="B521" s="28">
        <v>100</v>
      </c>
      <c r="C521" s="28"/>
      <c r="D521" s="27" t="s">
        <v>278</v>
      </c>
      <c r="E521" s="34"/>
      <c r="F521" s="34"/>
      <c r="G521" s="34"/>
      <c r="H521" s="34"/>
      <c r="I521" s="34"/>
      <c r="J521" s="34"/>
    </row>
    <row r="522" spans="1:10" s="19" customFormat="1" ht="16.5" customHeight="1">
      <c r="A522" s="46" t="s">
        <v>52</v>
      </c>
      <c r="B522" s="28">
        <v>300</v>
      </c>
      <c r="C522" s="28"/>
      <c r="D522" s="27" t="s">
        <v>278</v>
      </c>
      <c r="E522" s="34"/>
      <c r="F522" s="34"/>
      <c r="G522" s="34"/>
      <c r="H522" s="34"/>
      <c r="I522" s="34"/>
      <c r="J522" s="34"/>
    </row>
    <row r="523" spans="1:10" s="19" customFormat="1" ht="16.5" customHeight="1">
      <c r="A523" s="46" t="s">
        <v>120</v>
      </c>
      <c r="B523" s="28">
        <v>4200</v>
      </c>
      <c r="C523" s="28"/>
      <c r="D523" s="27" t="s">
        <v>280</v>
      </c>
      <c r="E523" s="34" t="s">
        <v>295</v>
      </c>
      <c r="F523" s="34">
        <v>4200</v>
      </c>
      <c r="G523" s="34">
        <v>-4106</v>
      </c>
      <c r="H523" s="34">
        <v>94</v>
      </c>
      <c r="I523" s="34">
        <v>118</v>
      </c>
      <c r="J523" s="34">
        <v>212</v>
      </c>
    </row>
    <row r="524" spans="1:10" s="20" customFormat="1" ht="16.5" customHeight="1">
      <c r="A524" s="46" t="s">
        <v>43</v>
      </c>
      <c r="B524" s="28">
        <v>1431</v>
      </c>
      <c r="C524" s="28"/>
      <c r="D524" s="27" t="s">
        <v>281</v>
      </c>
      <c r="E524" s="34" t="s">
        <v>26</v>
      </c>
      <c r="F524" s="34">
        <v>1431</v>
      </c>
      <c r="G524" s="34">
        <v>-500</v>
      </c>
      <c r="H524" s="34">
        <v>931</v>
      </c>
      <c r="I524" s="34">
        <v>53</v>
      </c>
      <c r="J524" s="34">
        <v>984</v>
      </c>
    </row>
    <row r="525" spans="1:10" s="20" customFormat="1" ht="16.5" customHeight="1">
      <c r="A525" s="46"/>
      <c r="B525" s="28"/>
      <c r="C525" s="28"/>
      <c r="D525" s="27" t="s">
        <v>298</v>
      </c>
      <c r="E525" s="34" t="s">
        <v>299</v>
      </c>
      <c r="F525" s="34"/>
      <c r="G525" s="34">
        <v>995</v>
      </c>
      <c r="H525" s="77">
        <v>995</v>
      </c>
      <c r="I525" s="34"/>
      <c r="J525" s="34">
        <v>995</v>
      </c>
    </row>
    <row r="526" spans="1:10" s="20" customFormat="1" ht="16.5" customHeight="1">
      <c r="A526" s="46" t="s">
        <v>95</v>
      </c>
      <c r="B526" s="28">
        <v>38</v>
      </c>
      <c r="C526" s="28"/>
      <c r="D526" s="27" t="s">
        <v>277</v>
      </c>
      <c r="E526" s="34" t="s">
        <v>306</v>
      </c>
      <c r="F526" s="34"/>
      <c r="G526" s="34">
        <v>40</v>
      </c>
      <c r="H526" s="34">
        <v>40</v>
      </c>
      <c r="I526" s="34">
        <v>31</v>
      </c>
      <c r="J526" s="34">
        <v>71</v>
      </c>
    </row>
    <row r="527" spans="1:10" s="20" customFormat="1" ht="16.5" customHeight="1">
      <c r="A527" s="46"/>
      <c r="B527" s="28"/>
      <c r="C527" s="28"/>
      <c r="D527" s="27" t="s">
        <v>305</v>
      </c>
      <c r="E527" s="34" t="s">
        <v>177</v>
      </c>
      <c r="F527" s="34"/>
      <c r="G527" s="34">
        <v>75</v>
      </c>
      <c r="H527" s="34">
        <v>75</v>
      </c>
      <c r="I527" s="34"/>
      <c r="J527" s="34">
        <v>75</v>
      </c>
    </row>
    <row r="528" spans="1:10" s="20" customFormat="1" ht="16.5" customHeight="1">
      <c r="A528" s="46"/>
      <c r="B528" s="28"/>
      <c r="C528" s="28"/>
      <c r="D528" s="27" t="s">
        <v>279</v>
      </c>
      <c r="E528" s="34" t="s">
        <v>495</v>
      </c>
      <c r="F528" s="34"/>
      <c r="G528" s="34">
        <v>1676</v>
      </c>
      <c r="H528" s="34">
        <v>1676</v>
      </c>
      <c r="I528" s="34"/>
      <c r="J528" s="34">
        <v>1676</v>
      </c>
    </row>
    <row r="529" spans="1:10" s="20" customFormat="1" ht="16.5" customHeight="1">
      <c r="A529" s="46"/>
      <c r="B529" s="28"/>
      <c r="C529" s="28"/>
      <c r="D529" s="27" t="s">
        <v>496</v>
      </c>
      <c r="E529" s="34" t="s">
        <v>497</v>
      </c>
      <c r="F529" s="34"/>
      <c r="G529" s="34">
        <v>385</v>
      </c>
      <c r="H529" s="34">
        <v>385</v>
      </c>
      <c r="I529" s="34"/>
      <c r="J529" s="34">
        <v>385</v>
      </c>
    </row>
    <row r="530" spans="1:10" s="19" customFormat="1" ht="16.5" customHeight="1">
      <c r="A530" s="46" t="s">
        <v>17</v>
      </c>
      <c r="B530" s="28">
        <v>50</v>
      </c>
      <c r="C530" s="28"/>
      <c r="D530" s="27" t="s">
        <v>282</v>
      </c>
      <c r="E530" s="34" t="s">
        <v>389</v>
      </c>
      <c r="F530" s="34">
        <v>50</v>
      </c>
      <c r="G530" s="34"/>
      <c r="H530" s="34">
        <v>50</v>
      </c>
      <c r="I530" s="34"/>
      <c r="J530" s="34">
        <v>50</v>
      </c>
    </row>
    <row r="531" spans="1:10" s="19" customFormat="1" ht="16.5" customHeight="1">
      <c r="A531" s="46"/>
      <c r="B531" s="28"/>
      <c r="C531" s="28"/>
      <c r="D531" s="151" t="s">
        <v>333</v>
      </c>
      <c r="E531" s="70" t="s">
        <v>334</v>
      </c>
      <c r="F531" s="70">
        <f>SUM(F514:F530)</f>
        <v>6778</v>
      </c>
      <c r="G531" s="70">
        <f>SUM(G514:G530)</f>
        <v>-1435</v>
      </c>
      <c r="H531" s="70">
        <f>SUM(H514:H530)</f>
        <v>5343</v>
      </c>
      <c r="I531" s="80">
        <f>SUM(I514:I530)</f>
        <v>325</v>
      </c>
      <c r="J531" s="80">
        <f>SUM(J514:J530)</f>
        <v>5668</v>
      </c>
    </row>
    <row r="532" spans="1:10" s="19" customFormat="1" ht="16.5" customHeight="1">
      <c r="A532" s="46"/>
      <c r="B532" s="28"/>
      <c r="C532" s="28"/>
      <c r="D532" s="27" t="s">
        <v>485</v>
      </c>
      <c r="E532" s="34" t="s">
        <v>486</v>
      </c>
      <c r="F532" s="34"/>
      <c r="G532" s="34">
        <v>1130</v>
      </c>
      <c r="H532" s="34">
        <v>1130</v>
      </c>
      <c r="I532" s="34"/>
      <c r="J532" s="34">
        <v>1130</v>
      </c>
    </row>
    <row r="533" spans="1:10" s="19" customFormat="1" ht="16.5" customHeight="1">
      <c r="A533" s="46"/>
      <c r="B533" s="28"/>
      <c r="C533" s="28"/>
      <c r="D533" s="27" t="s">
        <v>487</v>
      </c>
      <c r="E533" s="34" t="s">
        <v>493</v>
      </c>
      <c r="F533" s="34"/>
      <c r="G533" s="34">
        <v>305</v>
      </c>
      <c r="H533" s="34">
        <v>305</v>
      </c>
      <c r="I533" s="34">
        <v>77</v>
      </c>
      <c r="J533" s="34">
        <v>382</v>
      </c>
    </row>
    <row r="534" spans="1:10" s="19" customFormat="1" ht="16.5" customHeight="1">
      <c r="A534" s="46"/>
      <c r="B534" s="28"/>
      <c r="C534" s="28"/>
      <c r="D534" s="27" t="s">
        <v>524</v>
      </c>
      <c r="E534" s="34" t="s">
        <v>525</v>
      </c>
      <c r="F534" s="34"/>
      <c r="G534" s="34"/>
      <c r="H534" s="34"/>
      <c r="I534" s="34">
        <v>288</v>
      </c>
      <c r="J534" s="34">
        <v>288</v>
      </c>
    </row>
    <row r="535" spans="1:10" ht="16.5" customHeight="1">
      <c r="A535" s="49" t="s">
        <v>2</v>
      </c>
      <c r="B535" s="40">
        <f>SUM(B514:B530)</f>
        <v>6816</v>
      </c>
      <c r="C535" s="40">
        <f>SUM(C514:C530)</f>
        <v>0</v>
      </c>
      <c r="D535" s="151" t="s">
        <v>488</v>
      </c>
      <c r="E535" s="59" t="s">
        <v>489</v>
      </c>
      <c r="F535" s="59"/>
      <c r="G535" s="59">
        <f>SUM(G532:G533)</f>
        <v>1435</v>
      </c>
      <c r="H535" s="59">
        <f>SUM(H532:H533)</f>
        <v>1435</v>
      </c>
      <c r="I535" s="59">
        <f>SUM(I532:I534)</f>
        <v>365</v>
      </c>
      <c r="J535" s="59">
        <f>SUM(J532:J534)</f>
        <v>1800</v>
      </c>
    </row>
    <row r="536" spans="1:10" s="8" customFormat="1" ht="24.95" customHeight="1">
      <c r="A536" s="122" t="s">
        <v>31</v>
      </c>
      <c r="B536" s="38">
        <f>SUM(B508,B513,B535)</f>
        <v>11330</v>
      </c>
      <c r="C536" s="38">
        <f>SUM(C508,C513,C535)</f>
        <v>0</v>
      </c>
      <c r="D536" s="153"/>
      <c r="E536" s="103"/>
      <c r="F536" s="103"/>
      <c r="G536" s="103"/>
      <c r="H536" s="103"/>
      <c r="I536" s="103"/>
      <c r="J536" s="103"/>
    </row>
    <row r="537" spans="1:10" s="10" customFormat="1" ht="24.95" customHeight="1">
      <c r="A537" s="188"/>
      <c r="B537" s="188"/>
      <c r="C537" s="188"/>
      <c r="D537" s="188"/>
      <c r="E537" s="188"/>
      <c r="F537" s="188"/>
      <c r="G537" s="188"/>
      <c r="H537" s="188"/>
      <c r="I537" s="90"/>
      <c r="J537" s="90"/>
    </row>
    <row r="538" spans="1:10" s="10" customFormat="1" ht="16.5" customHeight="1">
      <c r="A538" s="186" t="s">
        <v>578</v>
      </c>
      <c r="B538" s="187" t="s">
        <v>27</v>
      </c>
      <c r="C538" s="39"/>
      <c r="D538" s="192" t="s">
        <v>267</v>
      </c>
      <c r="E538" s="191" t="s">
        <v>285</v>
      </c>
      <c r="F538" s="178" t="s">
        <v>27</v>
      </c>
      <c r="G538" s="178" t="s">
        <v>505</v>
      </c>
      <c r="H538" s="178" t="s">
        <v>266</v>
      </c>
      <c r="I538" s="178" t="s">
        <v>507</v>
      </c>
      <c r="J538" s="178" t="s">
        <v>508</v>
      </c>
    </row>
    <row r="539" spans="1:10" s="10" customFormat="1" ht="16.5" customHeight="1">
      <c r="A539" s="186"/>
      <c r="B539" s="187"/>
      <c r="C539" s="39"/>
      <c r="D539" s="192"/>
      <c r="E539" s="191"/>
      <c r="F539" s="178"/>
      <c r="G539" s="178"/>
      <c r="H539" s="178"/>
      <c r="I539" s="178"/>
      <c r="J539" s="178"/>
    </row>
    <row r="540" spans="1:10" s="10" customFormat="1" ht="32.25" customHeight="1">
      <c r="A540" s="186"/>
      <c r="B540" s="187"/>
      <c r="C540" s="39"/>
      <c r="D540" s="192"/>
      <c r="E540" s="191"/>
      <c r="F540" s="178"/>
      <c r="G540" s="178"/>
      <c r="H540" s="178"/>
      <c r="I540" s="178"/>
      <c r="J540" s="178"/>
    </row>
    <row r="541" spans="1:10" s="10" customFormat="1" ht="24.95" customHeight="1">
      <c r="A541" s="180" t="s">
        <v>115</v>
      </c>
      <c r="B541" s="180"/>
      <c r="C541" s="180"/>
      <c r="D541" s="180"/>
      <c r="E541" s="180"/>
      <c r="F541" s="180"/>
      <c r="G541" s="180"/>
      <c r="H541" s="180"/>
      <c r="I541" s="180"/>
      <c r="J541" s="180"/>
    </row>
    <row r="542" spans="1:10" s="10" customFormat="1" ht="16.5" customHeight="1">
      <c r="A542" s="46" t="s">
        <v>152</v>
      </c>
      <c r="B542" s="60">
        <v>1350</v>
      </c>
      <c r="C542" s="39"/>
      <c r="D542" s="155" t="s">
        <v>372</v>
      </c>
      <c r="E542" s="34" t="s">
        <v>414</v>
      </c>
      <c r="F542" s="77">
        <v>1350</v>
      </c>
      <c r="G542" s="77"/>
      <c r="H542" s="77">
        <v>1350</v>
      </c>
      <c r="I542" s="77">
        <v>507</v>
      </c>
      <c r="J542" s="77">
        <v>1857</v>
      </c>
    </row>
    <row r="543" spans="1:10" s="10" customFormat="1" ht="16.5" customHeight="1">
      <c r="A543" s="118" t="s">
        <v>37</v>
      </c>
      <c r="B543" s="40">
        <f>B542</f>
        <v>1350</v>
      </c>
      <c r="C543" s="40">
        <f t="shared" ref="C543" si="66">C542</f>
        <v>0</v>
      </c>
      <c r="D543" s="151" t="s">
        <v>373</v>
      </c>
      <c r="E543" s="70" t="s">
        <v>415</v>
      </c>
      <c r="F543" s="79">
        <f>SUM(F542)</f>
        <v>1350</v>
      </c>
      <c r="G543" s="79">
        <f>SUM(G542)</f>
        <v>0</v>
      </c>
      <c r="H543" s="79">
        <f>SUM(H542)</f>
        <v>1350</v>
      </c>
      <c r="I543" s="79">
        <f>SUM(I542)</f>
        <v>507</v>
      </c>
      <c r="J543" s="79">
        <f>SUM(J542)</f>
        <v>1857</v>
      </c>
    </row>
    <row r="544" spans="1:10" s="10" customFormat="1" ht="24.95" customHeight="1">
      <c r="A544" s="119" t="s">
        <v>4</v>
      </c>
      <c r="B544" s="32">
        <f>B543</f>
        <v>1350</v>
      </c>
      <c r="C544" s="32" t="e">
        <f>#REF!+C543</f>
        <v>#REF!</v>
      </c>
      <c r="D544" s="152"/>
      <c r="E544" s="81"/>
      <c r="F544" s="81"/>
      <c r="G544" s="81"/>
      <c r="H544" s="81"/>
      <c r="I544" s="81"/>
      <c r="J544" s="81"/>
    </row>
    <row r="545" spans="1:10" s="10" customFormat="1" ht="24.95" customHeight="1">
      <c r="A545" s="179" t="s">
        <v>116</v>
      </c>
      <c r="B545" s="179"/>
      <c r="C545" s="179"/>
      <c r="D545" s="179"/>
      <c r="E545" s="179"/>
      <c r="F545" s="179"/>
      <c r="G545" s="179"/>
      <c r="H545" s="179"/>
      <c r="I545" s="179"/>
      <c r="J545" s="179"/>
    </row>
    <row r="546" spans="1:10" s="10" customFormat="1" ht="16.5" customHeight="1">
      <c r="A546" s="46" t="s">
        <v>5</v>
      </c>
      <c r="B546" s="28">
        <v>1416</v>
      </c>
      <c r="C546" s="39"/>
      <c r="D546" s="155" t="s">
        <v>268</v>
      </c>
      <c r="E546" s="34" t="s">
        <v>418</v>
      </c>
      <c r="F546" s="77">
        <v>1444</v>
      </c>
      <c r="G546" s="77"/>
      <c r="H546" s="77">
        <v>1444</v>
      </c>
      <c r="I546" s="77">
        <v>-50</v>
      </c>
      <c r="J546" s="77">
        <v>1394</v>
      </c>
    </row>
    <row r="547" spans="1:10" s="10" customFormat="1" ht="16.5" customHeight="1">
      <c r="A547" s="126" t="s">
        <v>6</v>
      </c>
      <c r="B547" s="61">
        <f>B546</f>
        <v>1416</v>
      </c>
      <c r="C547" s="61">
        <f t="shared" ref="C547" si="67">C546</f>
        <v>0</v>
      </c>
      <c r="D547" s="85"/>
      <c r="E547" s="72"/>
      <c r="F547" s="77"/>
      <c r="G547" s="77"/>
      <c r="H547" s="77"/>
      <c r="I547" s="77"/>
      <c r="J547" s="77"/>
    </row>
    <row r="548" spans="1:10" s="10" customFormat="1" ht="16.5" customHeight="1">
      <c r="A548" s="46" t="s">
        <v>142</v>
      </c>
      <c r="B548" s="28">
        <v>28</v>
      </c>
      <c r="C548" s="39"/>
      <c r="D548" s="155" t="s">
        <v>268</v>
      </c>
      <c r="E548" s="72"/>
      <c r="F548" s="77"/>
      <c r="G548" s="77"/>
      <c r="H548" s="77"/>
      <c r="I548" s="77"/>
      <c r="J548" s="77"/>
    </row>
    <row r="549" spans="1:10" s="10" customFormat="1" ht="16.5" customHeight="1">
      <c r="A549" s="46" t="s">
        <v>183</v>
      </c>
      <c r="B549" s="28">
        <v>120</v>
      </c>
      <c r="C549" s="39"/>
      <c r="D549" s="155" t="s">
        <v>270</v>
      </c>
      <c r="E549" s="34" t="s">
        <v>419</v>
      </c>
      <c r="F549" s="77">
        <v>120</v>
      </c>
      <c r="G549" s="77"/>
      <c r="H549" s="77">
        <v>120</v>
      </c>
      <c r="I549" s="77">
        <v>33</v>
      </c>
      <c r="J549" s="77">
        <v>153</v>
      </c>
    </row>
    <row r="550" spans="1:10" s="10" customFormat="1" ht="16.5" customHeight="1">
      <c r="A550" s="126" t="s">
        <v>7</v>
      </c>
      <c r="B550" s="40">
        <f>B548+B549</f>
        <v>148</v>
      </c>
      <c r="C550" s="40" t="e">
        <f>C548+C549+#REF!</f>
        <v>#REF!</v>
      </c>
      <c r="D550" s="27" t="s">
        <v>518</v>
      </c>
      <c r="E550" s="77" t="s">
        <v>515</v>
      </c>
      <c r="F550" s="77"/>
      <c r="G550" s="77"/>
      <c r="H550" s="77"/>
      <c r="I550" s="77">
        <v>17</v>
      </c>
      <c r="J550" s="77">
        <v>17</v>
      </c>
    </row>
    <row r="551" spans="1:10" s="10" customFormat="1" ht="16.5" customHeight="1">
      <c r="A551" s="49" t="s">
        <v>9</v>
      </c>
      <c r="B551" s="40">
        <f>B547+B550</f>
        <v>1564</v>
      </c>
      <c r="C551" s="40" t="e">
        <f>C547+C550</f>
        <v>#REF!</v>
      </c>
      <c r="D551" s="151" t="s">
        <v>453</v>
      </c>
      <c r="E551" s="79" t="s">
        <v>380</v>
      </c>
      <c r="F551" s="79">
        <f>SUM(F546:F550)</f>
        <v>1564</v>
      </c>
      <c r="G551" s="79">
        <f>SUM(G546:G550)</f>
        <v>0</v>
      </c>
      <c r="H551" s="79">
        <f>SUM(H546:H550)</f>
        <v>1564</v>
      </c>
      <c r="I551" s="79">
        <f>SUM(I546:I550)</f>
        <v>0</v>
      </c>
      <c r="J551" s="79">
        <f>SUM(J546:J550)</f>
        <v>1564</v>
      </c>
    </row>
    <row r="552" spans="1:10" s="10" customFormat="1" ht="16.5" customHeight="1">
      <c r="A552" s="46" t="s">
        <v>143</v>
      </c>
      <c r="B552" s="28">
        <v>393</v>
      </c>
      <c r="C552" s="39"/>
      <c r="D552" s="155" t="s">
        <v>381</v>
      </c>
      <c r="E552" s="46" t="s">
        <v>423</v>
      </c>
      <c r="F552" s="77">
        <v>393</v>
      </c>
      <c r="G552" s="77"/>
      <c r="H552" s="77">
        <v>393</v>
      </c>
      <c r="I552" s="77"/>
      <c r="J552" s="77">
        <v>393</v>
      </c>
    </row>
    <row r="553" spans="1:10" s="10" customFormat="1" ht="16.5" customHeight="1">
      <c r="A553" s="46" t="s">
        <v>144</v>
      </c>
      <c r="B553" s="28">
        <v>10</v>
      </c>
      <c r="C553" s="39"/>
      <c r="D553" s="155" t="s">
        <v>383</v>
      </c>
      <c r="E553" s="46" t="s">
        <v>117</v>
      </c>
      <c r="F553" s="77">
        <v>10</v>
      </c>
      <c r="G553" s="77"/>
      <c r="H553" s="77">
        <v>10</v>
      </c>
      <c r="I553" s="77">
        <v>-10</v>
      </c>
      <c r="J553" s="77"/>
    </row>
    <row r="554" spans="1:10" s="10" customFormat="1" ht="16.5" customHeight="1">
      <c r="A554" s="46" t="s">
        <v>145</v>
      </c>
      <c r="B554" s="28">
        <v>23</v>
      </c>
      <c r="C554" s="39"/>
      <c r="D554" s="155" t="s">
        <v>382</v>
      </c>
      <c r="E554" s="46" t="s">
        <v>128</v>
      </c>
      <c r="F554" s="77">
        <v>23</v>
      </c>
      <c r="G554" s="77"/>
      <c r="H554" s="77">
        <v>23</v>
      </c>
      <c r="I554" s="77"/>
      <c r="J554" s="77">
        <v>23</v>
      </c>
    </row>
    <row r="555" spans="1:10" s="10" customFormat="1" ht="16.5" customHeight="1">
      <c r="A555" s="46"/>
      <c r="B555" s="28"/>
      <c r="C555" s="39"/>
      <c r="D555" s="155" t="s">
        <v>385</v>
      </c>
      <c r="E555" s="46" t="s">
        <v>421</v>
      </c>
      <c r="F555" s="77">
        <v>19</v>
      </c>
      <c r="G555" s="77"/>
      <c r="H555" s="77">
        <v>19</v>
      </c>
      <c r="I555" s="77">
        <v>10</v>
      </c>
      <c r="J555" s="77">
        <v>29</v>
      </c>
    </row>
    <row r="556" spans="1:10" s="10" customFormat="1" ht="16.5" customHeight="1">
      <c r="A556" s="49" t="s">
        <v>20</v>
      </c>
      <c r="B556" s="40">
        <f>B552+B553+B554</f>
        <v>426</v>
      </c>
      <c r="C556" s="40">
        <f t="shared" ref="C556" si="68">C552+C553+C554</f>
        <v>0</v>
      </c>
      <c r="D556" s="151" t="s">
        <v>272</v>
      </c>
      <c r="E556" s="70" t="s">
        <v>386</v>
      </c>
      <c r="F556" s="79">
        <f>SUM(F552:F555)</f>
        <v>445</v>
      </c>
      <c r="G556" s="79">
        <f>SUM(G552:G555)</f>
        <v>0</v>
      </c>
      <c r="H556" s="79">
        <f>SUM(H552:H555)</f>
        <v>445</v>
      </c>
      <c r="I556" s="79">
        <f>SUM(I552:I555)</f>
        <v>0</v>
      </c>
      <c r="J556" s="79">
        <f>SUM(J552:J555)</f>
        <v>445</v>
      </c>
    </row>
    <row r="557" spans="1:10" s="22" customFormat="1" ht="16.5" customHeight="1">
      <c r="A557" s="46" t="s">
        <v>146</v>
      </c>
      <c r="B557" s="28">
        <v>11</v>
      </c>
      <c r="C557" s="39"/>
      <c r="D557" s="155" t="s">
        <v>273</v>
      </c>
      <c r="E557" s="77" t="s">
        <v>288</v>
      </c>
      <c r="F557" s="77">
        <v>161</v>
      </c>
      <c r="G557" s="77"/>
      <c r="H557" s="77">
        <v>161</v>
      </c>
      <c r="I557" s="77"/>
      <c r="J557" s="77">
        <v>161</v>
      </c>
    </row>
    <row r="558" spans="1:10" s="22" customFormat="1" ht="16.5" customHeight="1">
      <c r="A558" s="46" t="s">
        <v>147</v>
      </c>
      <c r="B558" s="28">
        <v>150</v>
      </c>
      <c r="C558" s="39"/>
      <c r="D558" s="155" t="s">
        <v>275</v>
      </c>
      <c r="E558" s="77" t="s">
        <v>422</v>
      </c>
      <c r="F558" s="77"/>
      <c r="G558" s="77"/>
      <c r="H558" s="77"/>
      <c r="I558" s="77">
        <v>30</v>
      </c>
      <c r="J558" s="77">
        <v>30</v>
      </c>
    </row>
    <row r="559" spans="1:10" s="22" customFormat="1" ht="16.5" customHeight="1">
      <c r="A559" s="46" t="s">
        <v>148</v>
      </c>
      <c r="B559" s="28">
        <v>300</v>
      </c>
      <c r="C559" s="39"/>
      <c r="D559" s="155" t="s">
        <v>278</v>
      </c>
      <c r="E559" s="77" t="s">
        <v>293</v>
      </c>
      <c r="F559" s="77">
        <v>480</v>
      </c>
      <c r="G559" s="77"/>
      <c r="H559" s="77">
        <v>480</v>
      </c>
      <c r="I559" s="77"/>
      <c r="J559" s="77">
        <v>480</v>
      </c>
    </row>
    <row r="560" spans="1:10" s="22" customFormat="1" ht="16.5" customHeight="1">
      <c r="A560" s="46" t="s">
        <v>149</v>
      </c>
      <c r="B560" s="28">
        <v>120</v>
      </c>
      <c r="C560" s="39"/>
      <c r="D560" s="155" t="s">
        <v>305</v>
      </c>
      <c r="E560" s="77" t="s">
        <v>177</v>
      </c>
      <c r="F560" s="77"/>
      <c r="G560" s="77"/>
      <c r="H560" s="77"/>
      <c r="I560" s="77">
        <v>10</v>
      </c>
      <c r="J560" s="77">
        <v>10</v>
      </c>
    </row>
    <row r="561" spans="1:10" s="22" customFormat="1" ht="16.5" customHeight="1">
      <c r="A561" s="46" t="s">
        <v>150</v>
      </c>
      <c r="B561" s="28">
        <v>60</v>
      </c>
      <c r="C561" s="39"/>
      <c r="D561" s="155" t="s">
        <v>278</v>
      </c>
      <c r="E561" s="77"/>
      <c r="F561" s="77"/>
      <c r="G561" s="77"/>
      <c r="H561" s="77"/>
      <c r="I561" s="77"/>
      <c r="J561" s="77"/>
    </row>
    <row r="562" spans="1:10" s="22" customFormat="1" ht="16.5" customHeight="1">
      <c r="A562" s="46" t="s">
        <v>151</v>
      </c>
      <c r="B562" s="28">
        <v>150</v>
      </c>
      <c r="C562" s="39"/>
      <c r="D562" s="155" t="s">
        <v>280</v>
      </c>
      <c r="E562" s="77" t="s">
        <v>295</v>
      </c>
      <c r="F562" s="77">
        <v>150</v>
      </c>
      <c r="G562" s="77"/>
      <c r="H562" s="77">
        <v>150</v>
      </c>
      <c r="I562" s="77">
        <v>-50</v>
      </c>
      <c r="J562" s="77">
        <v>100</v>
      </c>
    </row>
    <row r="563" spans="1:10" s="22" customFormat="1" ht="16.5" customHeight="1">
      <c r="A563" s="46" t="s">
        <v>43</v>
      </c>
      <c r="B563" s="28">
        <v>214</v>
      </c>
      <c r="C563" s="39"/>
      <c r="D563" s="155" t="s">
        <v>281</v>
      </c>
      <c r="E563" s="77" t="s">
        <v>26</v>
      </c>
      <c r="F563" s="77">
        <v>214</v>
      </c>
      <c r="G563" s="77"/>
      <c r="H563" s="77">
        <v>214</v>
      </c>
      <c r="I563" s="77"/>
      <c r="J563" s="77">
        <v>214</v>
      </c>
    </row>
    <row r="564" spans="1:10" s="22" customFormat="1" ht="16.5" customHeight="1">
      <c r="A564" s="46" t="s">
        <v>17</v>
      </c>
      <c r="B564" s="28">
        <v>50</v>
      </c>
      <c r="C564" s="40">
        <f>SUM(C557:C563)</f>
        <v>0</v>
      </c>
      <c r="D564" s="27" t="s">
        <v>282</v>
      </c>
      <c r="E564" s="77" t="s">
        <v>297</v>
      </c>
      <c r="F564" s="77">
        <v>50</v>
      </c>
      <c r="G564" s="77"/>
      <c r="H564" s="77">
        <v>50</v>
      </c>
      <c r="I564" s="77">
        <v>10</v>
      </c>
      <c r="J564" s="77">
        <v>60</v>
      </c>
    </row>
    <row r="565" spans="1:10" s="22" customFormat="1" ht="16.5" customHeight="1">
      <c r="A565" s="46" t="s">
        <v>198</v>
      </c>
      <c r="B565" s="28">
        <v>19</v>
      </c>
      <c r="C565" s="39"/>
      <c r="D565" s="155"/>
      <c r="E565" s="77"/>
      <c r="F565" s="77"/>
      <c r="G565" s="77"/>
      <c r="H565" s="77"/>
      <c r="I565" s="77"/>
      <c r="J565" s="77"/>
    </row>
    <row r="566" spans="1:10" s="22" customFormat="1" ht="16.5" customHeight="1">
      <c r="A566" s="49" t="s">
        <v>141</v>
      </c>
      <c r="B566" s="40">
        <f>SUM(B557:B565)</f>
        <v>1074</v>
      </c>
      <c r="C566" s="40" t="e">
        <f>C565+#REF!</f>
        <v>#REF!</v>
      </c>
      <c r="D566" s="151" t="s">
        <v>333</v>
      </c>
      <c r="E566" s="79" t="s">
        <v>334</v>
      </c>
      <c r="F566" s="79">
        <f>SUM(F557:F565)</f>
        <v>1055</v>
      </c>
      <c r="G566" s="79">
        <f>SUM(G557:G565)</f>
        <v>0</v>
      </c>
      <c r="H566" s="79">
        <f>SUM(H557:H565)</f>
        <v>1055</v>
      </c>
      <c r="I566" s="79">
        <f>SUM(I557:I565)</f>
        <v>0</v>
      </c>
      <c r="J566" s="79">
        <f>SUM(J557:J565)</f>
        <v>1055</v>
      </c>
    </row>
    <row r="567" spans="1:10" s="10" customFormat="1" ht="24.95" customHeight="1">
      <c r="A567" s="122" t="s">
        <v>3</v>
      </c>
      <c r="B567" s="38">
        <f>B551+B556+B566</f>
        <v>3064</v>
      </c>
      <c r="C567" s="38" t="e">
        <f>C551+C556+C564+C566+#REF!</f>
        <v>#REF!</v>
      </c>
      <c r="D567" s="153"/>
      <c r="E567" s="103"/>
      <c r="F567" s="103"/>
      <c r="G567" s="103"/>
      <c r="H567" s="103"/>
      <c r="I567" s="103"/>
      <c r="J567" s="103"/>
    </row>
    <row r="568" spans="1:10" ht="24.95" customHeight="1">
      <c r="A568" s="193"/>
      <c r="B568" s="193"/>
      <c r="C568" s="193"/>
      <c r="D568" s="193"/>
      <c r="E568" s="193"/>
      <c r="F568" s="193"/>
      <c r="G568" s="193"/>
      <c r="H568" s="193"/>
      <c r="I568" s="93"/>
      <c r="J568" s="93"/>
    </row>
    <row r="569" spans="1:10" ht="16.5" customHeight="1">
      <c r="A569" s="186" t="s">
        <v>579</v>
      </c>
      <c r="B569" s="187" t="s">
        <v>27</v>
      </c>
      <c r="C569" s="28"/>
      <c r="D569" s="192" t="s">
        <v>267</v>
      </c>
      <c r="E569" s="191" t="s">
        <v>285</v>
      </c>
      <c r="F569" s="178" t="s">
        <v>27</v>
      </c>
      <c r="G569" s="178" t="s">
        <v>505</v>
      </c>
      <c r="H569" s="178" t="s">
        <v>266</v>
      </c>
      <c r="I569" s="178" t="s">
        <v>507</v>
      </c>
      <c r="J569" s="178" t="s">
        <v>508</v>
      </c>
    </row>
    <row r="570" spans="1:10" ht="16.5" customHeight="1">
      <c r="A570" s="186"/>
      <c r="B570" s="187"/>
      <c r="C570" s="28"/>
      <c r="D570" s="192"/>
      <c r="E570" s="191"/>
      <c r="F570" s="178"/>
      <c r="G570" s="178"/>
      <c r="H570" s="178"/>
      <c r="I570" s="178"/>
      <c r="J570" s="178"/>
    </row>
    <row r="571" spans="1:10" ht="31.5" customHeight="1">
      <c r="A571" s="186"/>
      <c r="B571" s="187"/>
      <c r="C571" s="28"/>
      <c r="D571" s="192"/>
      <c r="E571" s="191"/>
      <c r="F571" s="178"/>
      <c r="G571" s="178"/>
      <c r="H571" s="178"/>
      <c r="I571" s="178"/>
      <c r="J571" s="178"/>
    </row>
    <row r="572" spans="1:10" s="8" customFormat="1" ht="24.95" customHeight="1">
      <c r="A572" s="179" t="s">
        <v>116</v>
      </c>
      <c r="B572" s="179"/>
      <c r="C572" s="179"/>
      <c r="D572" s="179"/>
      <c r="E572" s="179"/>
      <c r="F572" s="179"/>
      <c r="G572" s="179"/>
      <c r="H572" s="179"/>
      <c r="I572" s="179"/>
      <c r="J572" s="179"/>
    </row>
    <row r="573" spans="1:10" s="19" customFormat="1" ht="16.5" customHeight="1">
      <c r="A573" s="46" t="s">
        <v>35</v>
      </c>
      <c r="B573" s="62">
        <v>300</v>
      </c>
      <c r="C573" s="28"/>
      <c r="D573" s="27" t="s">
        <v>417</v>
      </c>
      <c r="E573" s="34" t="s">
        <v>424</v>
      </c>
      <c r="F573" s="34">
        <v>300</v>
      </c>
      <c r="G573" s="34"/>
      <c r="H573" s="34">
        <v>300</v>
      </c>
      <c r="I573" s="34">
        <v>-75</v>
      </c>
      <c r="J573" s="34">
        <v>225</v>
      </c>
    </row>
    <row r="574" spans="1:10" ht="16.5" customHeight="1">
      <c r="A574" s="126" t="s">
        <v>36</v>
      </c>
      <c r="B574" s="63">
        <f>SUM(B573)</f>
        <v>300</v>
      </c>
      <c r="C574" s="63">
        <f t="shared" ref="C574:C575" si="69">SUM(C573)</f>
        <v>0</v>
      </c>
      <c r="D574" s="167" t="s">
        <v>455</v>
      </c>
      <c r="E574" s="70" t="s">
        <v>380</v>
      </c>
      <c r="F574" s="70">
        <f>SUM(F573)</f>
        <v>300</v>
      </c>
      <c r="G574" s="70">
        <f>SUM(G573)</f>
        <v>0</v>
      </c>
      <c r="H574" s="70">
        <f>SUM(H573)</f>
        <v>300</v>
      </c>
      <c r="I574" s="69"/>
      <c r="J574" s="69">
        <f>SUM(J573)</f>
        <v>225</v>
      </c>
    </row>
    <row r="575" spans="1:10" ht="16.5" customHeight="1">
      <c r="A575" s="49" t="s">
        <v>9</v>
      </c>
      <c r="B575" s="64">
        <f>SUM(B574)</f>
        <v>300</v>
      </c>
      <c r="C575" s="64">
        <f t="shared" si="69"/>
        <v>0</v>
      </c>
      <c r="D575" s="168" t="s">
        <v>453</v>
      </c>
      <c r="E575" s="70" t="s">
        <v>519</v>
      </c>
      <c r="F575" s="70"/>
      <c r="G575" s="70"/>
      <c r="H575" s="70"/>
      <c r="I575" s="70">
        <v>75</v>
      </c>
      <c r="J575" s="70">
        <v>75</v>
      </c>
    </row>
    <row r="576" spans="1:10" s="19" customFormat="1" ht="16.5" customHeight="1">
      <c r="A576" s="46" t="s">
        <v>96</v>
      </c>
      <c r="B576" s="62">
        <v>81</v>
      </c>
      <c r="C576" s="28"/>
      <c r="D576" s="27" t="s">
        <v>381</v>
      </c>
      <c r="E576" s="34" t="s">
        <v>423</v>
      </c>
      <c r="F576" s="34">
        <v>81</v>
      </c>
      <c r="G576" s="34"/>
      <c r="H576" s="34">
        <v>81</v>
      </c>
      <c r="I576" s="34"/>
      <c r="J576" s="34">
        <v>81</v>
      </c>
    </row>
    <row r="577" spans="1:10" s="5" customFormat="1" ht="16.5" customHeight="1">
      <c r="A577" s="49" t="s">
        <v>10</v>
      </c>
      <c r="B577" s="64">
        <f>SUM(B576)</f>
        <v>81</v>
      </c>
      <c r="C577" s="64">
        <f t="shared" ref="C577" si="70">SUM(C576)</f>
        <v>0</v>
      </c>
      <c r="D577" s="168" t="s">
        <v>272</v>
      </c>
      <c r="E577" s="70" t="s">
        <v>386</v>
      </c>
      <c r="F577" s="70">
        <f>SUM(F576)</f>
        <v>81</v>
      </c>
      <c r="G577" s="70">
        <f>SUM(G576)</f>
        <v>0</v>
      </c>
      <c r="H577" s="70">
        <f>SUM(H576)</f>
        <v>81</v>
      </c>
      <c r="I577" s="70"/>
      <c r="J577" s="70">
        <f>SUM(J576)</f>
        <v>81</v>
      </c>
    </row>
    <row r="578" spans="1:10" s="20" customFormat="1" ht="16.5" customHeight="1">
      <c r="A578" s="46" t="s">
        <v>73</v>
      </c>
      <c r="B578" s="62">
        <v>250</v>
      </c>
      <c r="C578" s="28"/>
      <c r="D578" s="27" t="s">
        <v>274</v>
      </c>
      <c r="E578" s="34" t="s">
        <v>289</v>
      </c>
      <c r="F578" s="34">
        <v>400</v>
      </c>
      <c r="G578" s="34"/>
      <c r="H578" s="34">
        <v>400</v>
      </c>
      <c r="I578" s="34"/>
      <c r="J578" s="34">
        <v>400</v>
      </c>
    </row>
    <row r="579" spans="1:10" s="20" customFormat="1" ht="16.5" customHeight="1">
      <c r="A579" s="29" t="s">
        <v>74</v>
      </c>
      <c r="B579" s="30">
        <v>150</v>
      </c>
      <c r="C579" s="28"/>
      <c r="D579" s="27" t="s">
        <v>274</v>
      </c>
      <c r="E579" s="71"/>
      <c r="F579" s="34"/>
      <c r="G579" s="34"/>
      <c r="H579" s="34"/>
      <c r="I579" s="34"/>
      <c r="J579" s="34"/>
    </row>
    <row r="580" spans="1:10" s="19" customFormat="1" ht="16.5" customHeight="1">
      <c r="A580" s="29" t="s">
        <v>43</v>
      </c>
      <c r="B580" s="30">
        <v>20</v>
      </c>
      <c r="C580" s="28"/>
      <c r="D580" s="27" t="s">
        <v>281</v>
      </c>
      <c r="E580" s="34" t="s">
        <v>26</v>
      </c>
      <c r="F580" s="34">
        <v>20</v>
      </c>
      <c r="G580" s="34"/>
      <c r="H580" s="34">
        <v>20</v>
      </c>
      <c r="I580" s="34"/>
      <c r="J580" s="34">
        <v>20</v>
      </c>
    </row>
    <row r="581" spans="1:10" ht="16.5" customHeight="1">
      <c r="A581" s="118" t="s">
        <v>25</v>
      </c>
      <c r="B581" s="31">
        <f>SUM(B578:B580)</f>
        <v>420</v>
      </c>
      <c r="C581" s="31">
        <f t="shared" ref="C581" si="71">SUM(C578:C580)</f>
        <v>0</v>
      </c>
      <c r="D581" s="151" t="s">
        <v>333</v>
      </c>
      <c r="E581" s="70" t="s">
        <v>334</v>
      </c>
      <c r="F581" s="70">
        <f>SUM(F578:F580)</f>
        <v>420</v>
      </c>
      <c r="G581" s="70">
        <f>SUM(G578:G580)</f>
        <v>0</v>
      </c>
      <c r="H581" s="70">
        <f>SUM(H578:H580)</f>
        <v>420</v>
      </c>
      <c r="I581" s="70"/>
      <c r="J581" s="70">
        <f>SUM(J578:J580)</f>
        <v>420</v>
      </c>
    </row>
    <row r="582" spans="1:10" s="8" customFormat="1" ht="24.95" customHeight="1">
      <c r="A582" s="122" t="s">
        <v>31</v>
      </c>
      <c r="B582" s="38">
        <f>SUM(B575,B577,B581)</f>
        <v>801</v>
      </c>
      <c r="C582" s="38">
        <f t="shared" ref="C582" si="72">SUM(C575,C577,C581)</f>
        <v>0</v>
      </c>
      <c r="D582" s="153"/>
      <c r="E582" s="103"/>
      <c r="F582" s="103"/>
      <c r="G582" s="103"/>
      <c r="H582" s="103"/>
      <c r="I582" s="103"/>
      <c r="J582" s="103"/>
    </row>
    <row r="583" spans="1:10" s="10" customFormat="1" ht="24.95" customHeight="1">
      <c r="A583" s="188"/>
      <c r="B583" s="188"/>
      <c r="C583" s="188"/>
      <c r="D583" s="188"/>
      <c r="E583" s="188"/>
      <c r="F583" s="188"/>
      <c r="G583" s="188"/>
      <c r="H583" s="188"/>
      <c r="I583" s="90"/>
      <c r="J583" s="90"/>
    </row>
    <row r="584" spans="1:10" s="8" customFormat="1" ht="16.5" customHeight="1">
      <c r="A584" s="186" t="s">
        <v>580</v>
      </c>
      <c r="B584" s="187" t="s">
        <v>27</v>
      </c>
      <c r="C584" s="28"/>
      <c r="D584" s="192" t="s">
        <v>267</v>
      </c>
      <c r="E584" s="191" t="s">
        <v>285</v>
      </c>
      <c r="F584" s="178" t="s">
        <v>27</v>
      </c>
      <c r="G584" s="178" t="s">
        <v>505</v>
      </c>
      <c r="H584" s="178" t="s">
        <v>266</v>
      </c>
      <c r="I584" s="178" t="s">
        <v>507</v>
      </c>
      <c r="J584" s="178" t="s">
        <v>508</v>
      </c>
    </row>
    <row r="585" spans="1:10" s="8" customFormat="1" ht="16.5" customHeight="1">
      <c r="A585" s="186"/>
      <c r="B585" s="187"/>
      <c r="C585" s="28"/>
      <c r="D585" s="192"/>
      <c r="E585" s="191"/>
      <c r="F585" s="178"/>
      <c r="G585" s="178"/>
      <c r="H585" s="178"/>
      <c r="I585" s="178"/>
      <c r="J585" s="178"/>
    </row>
    <row r="586" spans="1:10" s="8" customFormat="1" ht="36.75" customHeight="1">
      <c r="A586" s="186"/>
      <c r="B586" s="187"/>
      <c r="C586" s="28"/>
      <c r="D586" s="192"/>
      <c r="E586" s="191"/>
      <c r="F586" s="178"/>
      <c r="G586" s="178"/>
      <c r="H586" s="178"/>
      <c r="I586" s="178"/>
      <c r="J586" s="178"/>
    </row>
    <row r="587" spans="1:10" s="8" customFormat="1" ht="24.95" customHeight="1">
      <c r="A587" s="179" t="s">
        <v>116</v>
      </c>
      <c r="B587" s="179"/>
      <c r="C587" s="179"/>
      <c r="D587" s="179"/>
      <c r="E587" s="179"/>
      <c r="F587" s="179"/>
      <c r="G587" s="179"/>
      <c r="H587" s="179"/>
      <c r="I587" s="179"/>
      <c r="J587" s="179"/>
    </row>
    <row r="588" spans="1:10" s="19" customFormat="1" ht="16.5" customHeight="1">
      <c r="A588" s="46" t="s">
        <v>69</v>
      </c>
      <c r="B588" s="39">
        <v>1200</v>
      </c>
      <c r="C588" s="39">
        <v>7677</v>
      </c>
      <c r="D588" s="155" t="s">
        <v>278</v>
      </c>
      <c r="E588" s="34" t="s">
        <v>293</v>
      </c>
      <c r="F588" s="34">
        <v>1200</v>
      </c>
      <c r="G588" s="34"/>
      <c r="H588" s="34">
        <v>1200</v>
      </c>
      <c r="I588" s="34">
        <v>-100</v>
      </c>
      <c r="J588" s="34">
        <v>1100</v>
      </c>
    </row>
    <row r="589" spans="1:10" s="19" customFormat="1" ht="16.5" customHeight="1">
      <c r="A589" s="46" t="s">
        <v>222</v>
      </c>
      <c r="B589" s="28">
        <v>150</v>
      </c>
      <c r="C589" s="28">
        <v>398</v>
      </c>
      <c r="D589" s="27" t="s">
        <v>275</v>
      </c>
      <c r="E589" s="34" t="s">
        <v>422</v>
      </c>
      <c r="F589" s="34">
        <v>150</v>
      </c>
      <c r="G589" s="34"/>
      <c r="H589" s="34">
        <v>150</v>
      </c>
      <c r="I589" s="34">
        <v>-50</v>
      </c>
      <c r="J589" s="34">
        <v>100</v>
      </c>
    </row>
    <row r="590" spans="1:10" s="8" customFormat="1" ht="16.5" customHeight="1">
      <c r="A590" s="29" t="s">
        <v>223</v>
      </c>
      <c r="B590" s="30">
        <v>120</v>
      </c>
      <c r="C590" s="31">
        <f t="shared" ref="C590" si="73">SUM(C588:C589)</f>
        <v>8075</v>
      </c>
      <c r="D590" s="27" t="s">
        <v>280</v>
      </c>
      <c r="E590" s="34" t="s">
        <v>295</v>
      </c>
      <c r="F590" s="34">
        <v>120</v>
      </c>
      <c r="G590" s="34"/>
      <c r="H590" s="34">
        <v>120</v>
      </c>
      <c r="I590" s="34"/>
      <c r="J590" s="34">
        <v>120</v>
      </c>
    </row>
    <row r="591" spans="1:10" s="8" customFormat="1" ht="16.5" customHeight="1">
      <c r="A591" s="29" t="s">
        <v>224</v>
      </c>
      <c r="B591" s="30">
        <v>100</v>
      </c>
      <c r="C591" s="30"/>
      <c r="D591" s="27" t="s">
        <v>305</v>
      </c>
      <c r="E591" s="34" t="s">
        <v>425</v>
      </c>
      <c r="F591" s="34">
        <v>100</v>
      </c>
      <c r="G591" s="34"/>
      <c r="H591" s="34">
        <v>0</v>
      </c>
      <c r="I591" s="34">
        <v>100</v>
      </c>
      <c r="J591" s="34">
        <v>100</v>
      </c>
    </row>
    <row r="592" spans="1:10" s="8" customFormat="1" ht="16.5" customHeight="1">
      <c r="A592" s="29"/>
      <c r="B592" s="30"/>
      <c r="C592" s="30"/>
      <c r="D592" s="27" t="s">
        <v>273</v>
      </c>
      <c r="E592" s="34" t="s">
        <v>288</v>
      </c>
      <c r="F592" s="34">
        <v>0</v>
      </c>
      <c r="G592" s="34"/>
      <c r="H592" s="34">
        <v>100</v>
      </c>
      <c r="I592" s="34">
        <v>50</v>
      </c>
      <c r="J592" s="34">
        <v>150</v>
      </c>
    </row>
    <row r="593" spans="1:10" s="8" customFormat="1" ht="16.5" customHeight="1">
      <c r="A593" s="29" t="s">
        <v>43</v>
      </c>
      <c r="B593" s="30">
        <v>424</v>
      </c>
      <c r="C593" s="30"/>
      <c r="D593" s="27" t="s">
        <v>281</v>
      </c>
      <c r="E593" s="34" t="s">
        <v>26</v>
      </c>
      <c r="F593" s="34">
        <v>424</v>
      </c>
      <c r="G593" s="34"/>
      <c r="H593" s="34">
        <v>424</v>
      </c>
      <c r="I593" s="34"/>
      <c r="J593" s="34">
        <v>424</v>
      </c>
    </row>
    <row r="594" spans="1:10" s="8" customFormat="1" ht="16.5" customHeight="1">
      <c r="A594" s="118" t="s">
        <v>2</v>
      </c>
      <c r="B594" s="31">
        <f>SUM(B588:B593)</f>
        <v>1994</v>
      </c>
      <c r="C594" s="31">
        <f t="shared" ref="C594" si="74">C591+C593</f>
        <v>0</v>
      </c>
      <c r="D594" s="151" t="s">
        <v>333</v>
      </c>
      <c r="E594" s="70" t="s">
        <v>334</v>
      </c>
      <c r="F594" s="70">
        <f>SUM(F588:F593)</f>
        <v>1994</v>
      </c>
      <c r="G594" s="70">
        <f>SUM(G588:G593)</f>
        <v>0</v>
      </c>
      <c r="H594" s="70">
        <f>SUM(H588:H593)</f>
        <v>1994</v>
      </c>
      <c r="I594" s="70">
        <f>SUM(I588:I593)</f>
        <v>0</v>
      </c>
      <c r="J594" s="70">
        <f>SUM(J588:J593)</f>
        <v>1994</v>
      </c>
    </row>
    <row r="595" spans="1:10" s="8" customFormat="1" ht="24.95" customHeight="1">
      <c r="A595" s="122" t="s">
        <v>31</v>
      </c>
      <c r="B595" s="38">
        <f>SUM(B594)</f>
        <v>1994</v>
      </c>
      <c r="C595" s="38">
        <f t="shared" ref="C595" si="75">SUM(C590+C594)</f>
        <v>8075</v>
      </c>
      <c r="D595" s="153"/>
      <c r="E595" s="103"/>
      <c r="F595" s="103"/>
      <c r="G595" s="103"/>
      <c r="H595" s="103"/>
      <c r="I595" s="103"/>
      <c r="J595" s="103"/>
    </row>
    <row r="596" spans="1:10" s="10" customFormat="1" ht="24.95" customHeight="1">
      <c r="A596" s="188"/>
      <c r="B596" s="188"/>
      <c r="C596" s="188"/>
      <c r="D596" s="188"/>
      <c r="E596" s="188"/>
      <c r="F596" s="188"/>
      <c r="G596" s="188"/>
      <c r="H596" s="188"/>
      <c r="I596" s="90"/>
      <c r="J596" s="90"/>
    </row>
    <row r="597" spans="1:10" s="8" customFormat="1" ht="16.5" customHeight="1">
      <c r="A597" s="186" t="s">
        <v>581</v>
      </c>
      <c r="B597" s="187" t="s">
        <v>27</v>
      </c>
      <c r="C597" s="28"/>
      <c r="D597" s="192" t="s">
        <v>267</v>
      </c>
      <c r="E597" s="191" t="s">
        <v>285</v>
      </c>
      <c r="F597" s="178" t="s">
        <v>27</v>
      </c>
      <c r="G597" s="178" t="s">
        <v>505</v>
      </c>
      <c r="H597" s="178" t="s">
        <v>266</v>
      </c>
      <c r="I597" s="178" t="s">
        <v>507</v>
      </c>
      <c r="J597" s="178" t="s">
        <v>527</v>
      </c>
    </row>
    <row r="598" spans="1:10" s="8" customFormat="1" ht="16.5" customHeight="1">
      <c r="A598" s="186"/>
      <c r="B598" s="187"/>
      <c r="C598" s="28"/>
      <c r="D598" s="192"/>
      <c r="E598" s="191"/>
      <c r="F598" s="178"/>
      <c r="G598" s="178"/>
      <c r="H598" s="178"/>
      <c r="I598" s="178"/>
      <c r="J598" s="178"/>
    </row>
    <row r="599" spans="1:10" s="8" customFormat="1" ht="16.5" customHeight="1">
      <c r="A599" s="186"/>
      <c r="B599" s="187"/>
      <c r="C599" s="28"/>
      <c r="D599" s="192"/>
      <c r="E599" s="191"/>
      <c r="F599" s="178"/>
      <c r="G599" s="178"/>
      <c r="H599" s="178"/>
      <c r="I599" s="178"/>
      <c r="J599" s="178"/>
    </row>
    <row r="600" spans="1:10" s="8" customFormat="1" ht="22.5" customHeight="1">
      <c r="A600" s="186"/>
      <c r="B600" s="187"/>
      <c r="C600" s="28"/>
      <c r="D600" s="192"/>
      <c r="E600" s="191"/>
      <c r="F600" s="178"/>
      <c r="G600" s="178"/>
      <c r="H600" s="178"/>
      <c r="I600" s="178"/>
      <c r="J600" s="178"/>
    </row>
    <row r="601" spans="1:10" s="8" customFormat="1" ht="24.95" customHeight="1">
      <c r="A601" s="180" t="s">
        <v>115</v>
      </c>
      <c r="B601" s="180"/>
      <c r="C601" s="180"/>
      <c r="D601" s="180"/>
      <c r="E601" s="180"/>
      <c r="F601" s="180"/>
      <c r="G601" s="180"/>
      <c r="H601" s="180"/>
      <c r="I601" s="180"/>
      <c r="J601" s="180"/>
    </row>
    <row r="602" spans="1:10" s="8" customFormat="1" ht="16.5" customHeight="1">
      <c r="A602" s="96" t="s">
        <v>255</v>
      </c>
      <c r="B602" s="65">
        <v>121011</v>
      </c>
      <c r="C602" s="28"/>
      <c r="D602" s="27" t="s">
        <v>426</v>
      </c>
      <c r="E602" s="34" t="s">
        <v>427</v>
      </c>
      <c r="F602" s="34">
        <v>121011</v>
      </c>
      <c r="G602" s="34"/>
      <c r="H602" s="34">
        <v>121011</v>
      </c>
      <c r="I602" s="34"/>
      <c r="J602" s="34">
        <v>121011</v>
      </c>
    </row>
    <row r="603" spans="1:10" s="8" customFormat="1" ht="16.5" customHeight="1">
      <c r="A603" s="25" t="s">
        <v>221</v>
      </c>
      <c r="B603" s="26">
        <f>B602</f>
        <v>121011</v>
      </c>
      <c r="C603" s="25">
        <f t="shared" ref="C603:C604" si="76">C602</f>
        <v>0</v>
      </c>
      <c r="D603" s="169" t="s">
        <v>428</v>
      </c>
      <c r="E603" s="70" t="s">
        <v>427</v>
      </c>
      <c r="F603" s="70">
        <f>SUM(F602)</f>
        <v>121011</v>
      </c>
      <c r="G603" s="70">
        <f>SUM(G602)</f>
        <v>0</v>
      </c>
      <c r="H603" s="70">
        <f>SUM(H602)</f>
        <v>121011</v>
      </c>
      <c r="I603" s="70"/>
      <c r="J603" s="70">
        <f>SUM(J602)</f>
        <v>121011</v>
      </c>
    </row>
    <row r="604" spans="1:10" s="8" customFormat="1" ht="24.95" customHeight="1">
      <c r="A604" s="119" t="s">
        <v>4</v>
      </c>
      <c r="B604" s="66">
        <f>B603</f>
        <v>121011</v>
      </c>
      <c r="C604" s="67">
        <f t="shared" si="76"/>
        <v>0</v>
      </c>
      <c r="D604" s="170"/>
      <c r="E604" s="81"/>
      <c r="F604" s="81"/>
      <c r="G604" s="81"/>
      <c r="H604" s="81"/>
      <c r="I604" s="81"/>
      <c r="J604" s="81"/>
    </row>
    <row r="605" spans="1:10" s="8" customFormat="1" ht="24.95" customHeight="1">
      <c r="A605" s="179" t="s">
        <v>116</v>
      </c>
      <c r="B605" s="179"/>
      <c r="C605" s="179"/>
      <c r="D605" s="179"/>
      <c r="E605" s="179"/>
      <c r="F605" s="179"/>
      <c r="G605" s="179"/>
      <c r="H605" s="179"/>
      <c r="I605" s="179"/>
      <c r="J605" s="179"/>
    </row>
    <row r="606" spans="1:10" s="19" customFormat="1" ht="16.5" customHeight="1">
      <c r="A606" s="46" t="s">
        <v>218</v>
      </c>
      <c r="B606" s="39">
        <v>112099</v>
      </c>
      <c r="C606" s="39">
        <v>6785</v>
      </c>
      <c r="D606" s="155" t="s">
        <v>429</v>
      </c>
      <c r="E606" s="34" t="s">
        <v>431</v>
      </c>
      <c r="F606" s="34">
        <v>112099</v>
      </c>
      <c r="G606" s="34"/>
      <c r="H606" s="34">
        <v>112099</v>
      </c>
      <c r="I606" s="34"/>
      <c r="J606" s="34">
        <v>112099</v>
      </c>
    </row>
    <row r="607" spans="1:10" s="19" customFormat="1" ht="16.5" customHeight="1">
      <c r="A607" s="46" t="s">
        <v>219</v>
      </c>
      <c r="B607" s="28">
        <v>30267</v>
      </c>
      <c r="C607" s="28">
        <v>476</v>
      </c>
      <c r="D607" s="27" t="s">
        <v>430</v>
      </c>
      <c r="E607" s="34" t="s">
        <v>432</v>
      </c>
      <c r="F607" s="34">
        <v>30267</v>
      </c>
      <c r="G607" s="34"/>
      <c r="H607" s="34">
        <v>30267</v>
      </c>
      <c r="I607" s="34"/>
      <c r="J607" s="34">
        <v>30267</v>
      </c>
    </row>
    <row r="608" spans="1:10" s="8" customFormat="1" ht="16.5" customHeight="1">
      <c r="A608" s="126" t="s">
        <v>220</v>
      </c>
      <c r="B608" s="40">
        <f>SUM(B606+B607)</f>
        <v>142366</v>
      </c>
      <c r="C608" s="40">
        <f t="shared" ref="C608" si="77">SUM(C606+C607)</f>
        <v>7261</v>
      </c>
      <c r="D608" s="151" t="s">
        <v>433</v>
      </c>
      <c r="E608" s="70" t="s">
        <v>434</v>
      </c>
      <c r="F608" s="74">
        <f>SUM(F606:F607)</f>
        <v>142366</v>
      </c>
      <c r="G608" s="70">
        <f>SUM(G606:G607)</f>
        <v>0</v>
      </c>
      <c r="H608" s="70">
        <f>SUM(H606:H607)</f>
        <v>142366</v>
      </c>
      <c r="I608" s="70"/>
      <c r="J608" s="70">
        <f>SUM(J606:J607)</f>
        <v>142366</v>
      </c>
    </row>
    <row r="609" spans="1:10" s="19" customFormat="1" ht="16.5" customHeight="1">
      <c r="A609" s="29" t="s">
        <v>97</v>
      </c>
      <c r="B609" s="30">
        <v>860</v>
      </c>
      <c r="C609" s="30">
        <v>687</v>
      </c>
      <c r="D609" s="27" t="s">
        <v>277</v>
      </c>
      <c r="E609" s="34" t="s">
        <v>306</v>
      </c>
      <c r="F609" s="34">
        <v>860</v>
      </c>
      <c r="G609" s="34"/>
      <c r="H609" s="34">
        <v>860</v>
      </c>
      <c r="I609" s="34"/>
      <c r="J609" s="34">
        <v>860</v>
      </c>
    </row>
    <row r="610" spans="1:10" s="19" customFormat="1" ht="16.5" customHeight="1">
      <c r="A610" s="29"/>
      <c r="B610" s="30"/>
      <c r="C610" s="30"/>
      <c r="D610" s="27" t="s">
        <v>305</v>
      </c>
      <c r="E610" s="34" t="s">
        <v>526</v>
      </c>
      <c r="F610" s="34"/>
      <c r="G610" s="34"/>
      <c r="H610" s="34"/>
      <c r="I610" s="34">
        <v>300</v>
      </c>
      <c r="J610" s="34">
        <v>300</v>
      </c>
    </row>
    <row r="611" spans="1:10" s="19" customFormat="1" ht="16.5" customHeight="1">
      <c r="A611" s="29" t="s">
        <v>43</v>
      </c>
      <c r="B611" s="30">
        <v>234</v>
      </c>
      <c r="C611" s="30">
        <v>185</v>
      </c>
      <c r="D611" s="27" t="s">
        <v>281</v>
      </c>
      <c r="E611" s="34" t="s">
        <v>26</v>
      </c>
      <c r="F611" s="34">
        <v>234</v>
      </c>
      <c r="G611" s="34"/>
      <c r="H611" s="34">
        <v>234</v>
      </c>
      <c r="I611" s="34">
        <v>54</v>
      </c>
      <c r="J611" s="34">
        <v>288</v>
      </c>
    </row>
    <row r="612" spans="1:10" s="8" customFormat="1" ht="16.5" customHeight="1">
      <c r="A612" s="118" t="s">
        <v>25</v>
      </c>
      <c r="B612" s="31">
        <f>SUM(B609:B611)</f>
        <v>1094</v>
      </c>
      <c r="C612" s="31">
        <f>SUM(C609:C611)</f>
        <v>872</v>
      </c>
      <c r="D612" s="151" t="s">
        <v>333</v>
      </c>
      <c r="E612" s="70" t="s">
        <v>334</v>
      </c>
      <c r="F612" s="70">
        <f>SUM(F609:F611)</f>
        <v>1094</v>
      </c>
      <c r="G612" s="70">
        <f>SUM(G609:G611)</f>
        <v>0</v>
      </c>
      <c r="H612" s="70">
        <f>SUM(H609:H611)</f>
        <v>1094</v>
      </c>
      <c r="I612" s="70">
        <f>SUM(I609:I611)</f>
        <v>354</v>
      </c>
      <c r="J612" s="70">
        <f>SUM(J609:J611)</f>
        <v>1448</v>
      </c>
    </row>
    <row r="613" spans="1:10" s="8" customFormat="1" ht="24.95" customHeight="1">
      <c r="A613" s="122" t="s">
        <v>31</v>
      </c>
      <c r="B613" s="38">
        <f>B608+B612</f>
        <v>143460</v>
      </c>
      <c r="C613" s="38">
        <f>C608+C612</f>
        <v>8133</v>
      </c>
      <c r="D613" s="153"/>
      <c r="E613" s="103"/>
      <c r="F613" s="103"/>
      <c r="G613" s="103"/>
      <c r="H613" s="103"/>
      <c r="I613" s="103"/>
      <c r="J613" s="103"/>
    </row>
    <row r="614" spans="1:10" s="10" customFormat="1" ht="24.95" customHeight="1">
      <c r="A614" s="188"/>
      <c r="B614" s="188"/>
      <c r="C614" s="188"/>
      <c r="D614" s="188"/>
      <c r="E614" s="188"/>
      <c r="F614" s="188"/>
      <c r="G614" s="188"/>
      <c r="H614" s="188"/>
      <c r="I614" s="90"/>
      <c r="J614" s="90"/>
    </row>
    <row r="615" spans="1:10" s="8" customFormat="1" ht="16.5" customHeight="1">
      <c r="A615" s="186" t="s">
        <v>582</v>
      </c>
      <c r="B615" s="187" t="s">
        <v>27</v>
      </c>
      <c r="C615" s="28"/>
      <c r="D615" s="192" t="s">
        <v>267</v>
      </c>
      <c r="E615" s="191" t="s">
        <v>285</v>
      </c>
      <c r="F615" s="178" t="s">
        <v>27</v>
      </c>
      <c r="G615" s="178" t="s">
        <v>505</v>
      </c>
      <c r="H615" s="178" t="s">
        <v>266</v>
      </c>
      <c r="I615" s="178" t="s">
        <v>505</v>
      </c>
      <c r="J615" s="178" t="s">
        <v>527</v>
      </c>
    </row>
    <row r="616" spans="1:10" s="8" customFormat="1" ht="16.5" customHeight="1">
      <c r="A616" s="186"/>
      <c r="B616" s="187"/>
      <c r="C616" s="28"/>
      <c r="D616" s="192"/>
      <c r="E616" s="191"/>
      <c r="F616" s="178"/>
      <c r="G616" s="178"/>
      <c r="H616" s="178"/>
      <c r="I616" s="178"/>
      <c r="J616" s="178"/>
    </row>
    <row r="617" spans="1:10" s="8" customFormat="1" ht="16.5" customHeight="1">
      <c r="A617" s="186"/>
      <c r="B617" s="187"/>
      <c r="C617" s="28"/>
      <c r="D617" s="192"/>
      <c r="E617" s="191"/>
      <c r="F617" s="178"/>
      <c r="G617" s="178"/>
      <c r="H617" s="178"/>
      <c r="I617" s="178"/>
      <c r="J617" s="178"/>
    </row>
    <row r="618" spans="1:10" s="8" customFormat="1" ht="27.75" customHeight="1">
      <c r="A618" s="186"/>
      <c r="B618" s="187"/>
      <c r="C618" s="28"/>
      <c r="D618" s="192"/>
      <c r="E618" s="191"/>
      <c r="F618" s="178"/>
      <c r="G618" s="178"/>
      <c r="H618" s="178"/>
      <c r="I618" s="178"/>
      <c r="J618" s="178"/>
    </row>
    <row r="619" spans="1:10" s="8" customFormat="1" ht="24.95" customHeight="1">
      <c r="A619" s="179" t="s">
        <v>116</v>
      </c>
      <c r="B619" s="179"/>
      <c r="C619" s="179"/>
      <c r="D619" s="179"/>
      <c r="E619" s="179"/>
      <c r="F619" s="179"/>
      <c r="G619" s="179"/>
      <c r="H619" s="179"/>
      <c r="I619" s="179"/>
      <c r="J619" s="179"/>
    </row>
    <row r="620" spans="1:10" s="19" customFormat="1" ht="16.5" customHeight="1">
      <c r="A620" s="29" t="s">
        <v>97</v>
      </c>
      <c r="B620" s="30">
        <v>860</v>
      </c>
      <c r="C620" s="30">
        <v>687</v>
      </c>
      <c r="D620" s="27" t="s">
        <v>277</v>
      </c>
      <c r="E620" s="34" t="s">
        <v>306</v>
      </c>
      <c r="F620" s="34">
        <v>860</v>
      </c>
      <c r="G620" s="34"/>
      <c r="H620" s="34">
        <v>860</v>
      </c>
      <c r="I620" s="34"/>
      <c r="J620" s="34">
        <v>860</v>
      </c>
    </row>
    <row r="621" spans="1:10" s="19" customFormat="1" ht="16.5" customHeight="1">
      <c r="A621" s="29" t="s">
        <v>98</v>
      </c>
      <c r="B621" s="30">
        <v>235</v>
      </c>
      <c r="C621" s="30">
        <v>185</v>
      </c>
      <c r="D621" s="27" t="s">
        <v>281</v>
      </c>
      <c r="E621" s="34" t="s">
        <v>26</v>
      </c>
      <c r="F621" s="34">
        <v>235</v>
      </c>
      <c r="G621" s="34"/>
      <c r="H621" s="34">
        <v>235</v>
      </c>
      <c r="I621" s="34"/>
      <c r="J621" s="34">
        <v>235</v>
      </c>
    </row>
    <row r="622" spans="1:10" s="8" customFormat="1" ht="16.5" customHeight="1">
      <c r="A622" s="118" t="s">
        <v>25</v>
      </c>
      <c r="B622" s="31">
        <f>SUM(B620:B621)</f>
        <v>1095</v>
      </c>
      <c r="C622" s="31">
        <f t="shared" ref="C622" si="78">SUM(C620:C621)</f>
        <v>872</v>
      </c>
      <c r="D622" s="151" t="s">
        <v>333</v>
      </c>
      <c r="E622" s="70" t="s">
        <v>334</v>
      </c>
      <c r="F622" s="70">
        <f>SUM(F620:F621)</f>
        <v>1095</v>
      </c>
      <c r="G622" s="70">
        <f>SUM(G620:G621)</f>
        <v>0</v>
      </c>
      <c r="H622" s="70">
        <f>SUM(H620:H621)</f>
        <v>1095</v>
      </c>
      <c r="I622" s="70"/>
      <c r="J622" s="70">
        <f>SUM(J620:J621)</f>
        <v>1095</v>
      </c>
    </row>
    <row r="623" spans="1:10" s="8" customFormat="1" ht="24.95" customHeight="1">
      <c r="A623" s="122" t="s">
        <v>31</v>
      </c>
      <c r="B623" s="38">
        <f>B622</f>
        <v>1095</v>
      </c>
      <c r="C623" s="38" t="e">
        <f>#REF!+C622</f>
        <v>#REF!</v>
      </c>
      <c r="D623" s="153"/>
      <c r="E623" s="103"/>
      <c r="F623" s="103"/>
      <c r="G623" s="103"/>
      <c r="H623" s="103"/>
      <c r="I623" s="103"/>
      <c r="J623" s="103"/>
    </row>
    <row r="624" spans="1:10" s="10" customFormat="1" ht="24.95" customHeight="1">
      <c r="A624" s="188"/>
      <c r="B624" s="188"/>
      <c r="C624" s="188"/>
      <c r="D624" s="188"/>
      <c r="E624" s="188"/>
      <c r="F624" s="188"/>
      <c r="G624" s="188"/>
      <c r="H624" s="188"/>
      <c r="I624" s="90"/>
      <c r="J624" s="90"/>
    </row>
    <row r="625" spans="1:10" s="8" customFormat="1" ht="16.5" customHeight="1">
      <c r="A625" s="185" t="s">
        <v>583</v>
      </c>
      <c r="B625" s="187" t="s">
        <v>27</v>
      </c>
      <c r="C625" s="28"/>
      <c r="D625" s="192" t="s">
        <v>267</v>
      </c>
      <c r="E625" s="191" t="s">
        <v>285</v>
      </c>
      <c r="F625" s="178" t="s">
        <v>27</v>
      </c>
      <c r="G625" s="178" t="s">
        <v>505</v>
      </c>
      <c r="H625" s="178" t="s">
        <v>266</v>
      </c>
      <c r="I625" s="178" t="s">
        <v>505</v>
      </c>
      <c r="J625" s="178" t="s">
        <v>527</v>
      </c>
    </row>
    <row r="626" spans="1:10" s="8" customFormat="1" ht="16.5" customHeight="1">
      <c r="A626" s="185"/>
      <c r="B626" s="187"/>
      <c r="C626" s="28"/>
      <c r="D626" s="192"/>
      <c r="E626" s="191"/>
      <c r="F626" s="178"/>
      <c r="G626" s="178"/>
      <c r="H626" s="178"/>
      <c r="I626" s="178"/>
      <c r="J626" s="178"/>
    </row>
    <row r="627" spans="1:10" s="8" customFormat="1" ht="16.5" customHeight="1">
      <c r="A627" s="185"/>
      <c r="B627" s="187"/>
      <c r="C627" s="28"/>
      <c r="D627" s="192"/>
      <c r="E627" s="191"/>
      <c r="F627" s="178"/>
      <c r="G627" s="178"/>
      <c r="H627" s="178"/>
      <c r="I627" s="178"/>
      <c r="J627" s="178"/>
    </row>
    <row r="628" spans="1:10" s="8" customFormat="1" ht="24.95" customHeight="1">
      <c r="A628" s="179" t="s">
        <v>116</v>
      </c>
      <c r="B628" s="179"/>
      <c r="C628" s="179"/>
      <c r="D628" s="179"/>
      <c r="E628" s="179"/>
      <c r="F628" s="179"/>
      <c r="G628" s="179"/>
      <c r="H628" s="179"/>
      <c r="I628" s="179"/>
      <c r="J628" s="179"/>
    </row>
    <row r="629" spans="1:10" s="19" customFormat="1" ht="16.5" customHeight="1">
      <c r="A629" s="46" t="s">
        <v>246</v>
      </c>
      <c r="B629" s="39">
        <v>1088</v>
      </c>
      <c r="C629" s="28">
        <v>1234</v>
      </c>
      <c r="D629" s="27" t="s">
        <v>300</v>
      </c>
      <c r="E629" s="34" t="s">
        <v>435</v>
      </c>
      <c r="F629" s="34">
        <v>1088</v>
      </c>
      <c r="G629" s="34">
        <v>-1088</v>
      </c>
      <c r="H629" s="34"/>
      <c r="I629" s="34"/>
      <c r="J629" s="34"/>
    </row>
    <row r="630" spans="1:10" s="8" customFormat="1" ht="16.5" customHeight="1">
      <c r="A630" s="135" t="s">
        <v>114</v>
      </c>
      <c r="B630" s="40">
        <f>B629</f>
        <v>1088</v>
      </c>
      <c r="C630" s="40">
        <f t="shared" ref="C630:C631" si="79">C629</f>
        <v>1234</v>
      </c>
      <c r="D630" s="151" t="s">
        <v>392</v>
      </c>
      <c r="E630" s="70" t="s">
        <v>436</v>
      </c>
      <c r="F630" s="70">
        <f>SUM(F629)</f>
        <v>1088</v>
      </c>
      <c r="G630" s="70">
        <v>-1088</v>
      </c>
      <c r="H630" s="70"/>
      <c r="I630" s="70"/>
      <c r="J630" s="70"/>
    </row>
    <row r="631" spans="1:10" s="8" customFormat="1" ht="24.95" customHeight="1">
      <c r="A631" s="122" t="s">
        <v>31</v>
      </c>
      <c r="B631" s="38">
        <f>B630</f>
        <v>1088</v>
      </c>
      <c r="C631" s="38">
        <f t="shared" si="79"/>
        <v>1234</v>
      </c>
      <c r="D631" s="153"/>
      <c r="E631" s="103"/>
      <c r="F631" s="103"/>
      <c r="G631" s="103"/>
      <c r="H631" s="103"/>
      <c r="I631" s="103"/>
      <c r="J631" s="103"/>
    </row>
    <row r="632" spans="1:10" s="8" customFormat="1" ht="24.95" customHeight="1">
      <c r="A632" s="188"/>
      <c r="B632" s="188"/>
      <c r="C632" s="188"/>
      <c r="D632" s="188"/>
      <c r="E632" s="188"/>
      <c r="F632" s="188"/>
      <c r="G632" s="188"/>
      <c r="H632" s="188"/>
      <c r="I632" s="90"/>
      <c r="J632" s="90"/>
    </row>
    <row r="633" spans="1:10" s="8" customFormat="1" ht="16.5" customHeight="1">
      <c r="A633" s="185" t="s">
        <v>584</v>
      </c>
      <c r="B633" s="187" t="s">
        <v>27</v>
      </c>
      <c r="C633" s="28"/>
      <c r="D633" s="192" t="s">
        <v>267</v>
      </c>
      <c r="E633" s="191" t="s">
        <v>285</v>
      </c>
      <c r="F633" s="178" t="s">
        <v>27</v>
      </c>
      <c r="G633" s="178" t="s">
        <v>505</v>
      </c>
      <c r="H633" s="178" t="s">
        <v>266</v>
      </c>
      <c r="I633" s="178" t="s">
        <v>505</v>
      </c>
      <c r="J633" s="178" t="s">
        <v>527</v>
      </c>
    </row>
    <row r="634" spans="1:10" s="8" customFormat="1" ht="16.5" customHeight="1">
      <c r="A634" s="185"/>
      <c r="B634" s="187"/>
      <c r="C634" s="28"/>
      <c r="D634" s="192"/>
      <c r="E634" s="191"/>
      <c r="F634" s="178"/>
      <c r="G634" s="178"/>
      <c r="H634" s="178"/>
      <c r="I634" s="178"/>
      <c r="J634" s="178"/>
    </row>
    <row r="635" spans="1:10" s="8" customFormat="1" ht="16.5" customHeight="1">
      <c r="A635" s="185"/>
      <c r="B635" s="187"/>
      <c r="C635" s="28"/>
      <c r="D635" s="192"/>
      <c r="E635" s="191"/>
      <c r="F635" s="178"/>
      <c r="G635" s="178"/>
      <c r="H635" s="178"/>
      <c r="I635" s="178"/>
      <c r="J635" s="178"/>
    </row>
    <row r="636" spans="1:10" s="8" customFormat="1" ht="24.95" customHeight="1">
      <c r="A636" s="179" t="s">
        <v>116</v>
      </c>
      <c r="B636" s="179"/>
      <c r="C636" s="179"/>
      <c r="D636" s="179"/>
      <c r="E636" s="179"/>
      <c r="F636" s="179"/>
      <c r="G636" s="179"/>
      <c r="H636" s="179"/>
      <c r="I636" s="179"/>
      <c r="J636" s="179"/>
    </row>
    <row r="637" spans="1:10" s="19" customFormat="1" ht="16.5" customHeight="1">
      <c r="A637" s="136" t="s">
        <v>99</v>
      </c>
      <c r="B637" s="62">
        <v>10</v>
      </c>
      <c r="C637" s="62">
        <v>15</v>
      </c>
      <c r="D637" s="117" t="s">
        <v>273</v>
      </c>
      <c r="E637" s="34" t="s">
        <v>438</v>
      </c>
      <c r="F637" s="34">
        <v>30</v>
      </c>
      <c r="G637" s="34">
        <v>-30</v>
      </c>
      <c r="H637" s="34"/>
      <c r="I637" s="34"/>
      <c r="J637" s="34"/>
    </row>
    <row r="638" spans="1:10" s="19" customFormat="1" ht="16.5" customHeight="1">
      <c r="A638" s="46" t="s">
        <v>100</v>
      </c>
      <c r="B638" s="62">
        <v>10</v>
      </c>
      <c r="C638" s="62">
        <v>15</v>
      </c>
      <c r="D638" s="117" t="s">
        <v>273</v>
      </c>
      <c r="E638" s="34"/>
      <c r="F638" s="34"/>
      <c r="G638" s="34"/>
      <c r="H638" s="34"/>
      <c r="I638" s="34"/>
      <c r="J638" s="34"/>
    </row>
    <row r="639" spans="1:10" s="19" customFormat="1" ht="16.5" customHeight="1">
      <c r="A639" s="46" t="s">
        <v>101</v>
      </c>
      <c r="B639" s="62">
        <v>10</v>
      </c>
      <c r="C639" s="62">
        <v>15</v>
      </c>
      <c r="D639" s="117" t="s">
        <v>273</v>
      </c>
      <c r="E639" s="34"/>
      <c r="F639" s="34"/>
      <c r="G639" s="34"/>
      <c r="H639" s="34"/>
      <c r="I639" s="34"/>
      <c r="J639" s="34"/>
    </row>
    <row r="640" spans="1:10" s="8" customFormat="1" ht="16.5" customHeight="1">
      <c r="A640" s="49" t="s">
        <v>2</v>
      </c>
      <c r="B640" s="64">
        <f>SUM(B637:B639)</f>
        <v>30</v>
      </c>
      <c r="C640" s="64">
        <f t="shared" ref="C640" si="80">SUM(C637:C639)</f>
        <v>45</v>
      </c>
      <c r="D640" s="168" t="s">
        <v>333</v>
      </c>
      <c r="E640" s="70" t="s">
        <v>334</v>
      </c>
      <c r="F640" s="70">
        <f>SUM(F637:F639)</f>
        <v>30</v>
      </c>
      <c r="G640" s="70">
        <f>SUM(G637:G639)</f>
        <v>-30</v>
      </c>
      <c r="H640" s="70"/>
      <c r="I640" s="70"/>
      <c r="J640" s="70"/>
    </row>
    <row r="641" spans="1:10" s="8" customFormat="1" ht="24.95" customHeight="1">
      <c r="A641" s="122" t="s">
        <v>31</v>
      </c>
      <c r="B641" s="38">
        <f>SUM(B640)</f>
        <v>30</v>
      </c>
      <c r="C641" s="38">
        <f t="shared" ref="C641" si="81">SUM(C640)</f>
        <v>45</v>
      </c>
      <c r="D641" s="153"/>
      <c r="E641" s="103"/>
      <c r="F641" s="103"/>
      <c r="G641" s="103"/>
      <c r="H641" s="103"/>
      <c r="I641" s="103"/>
      <c r="J641" s="103"/>
    </row>
    <row r="642" spans="1:10" s="10" customFormat="1" ht="24.95" customHeight="1">
      <c r="A642" s="188"/>
      <c r="B642" s="188"/>
      <c r="C642" s="188"/>
      <c r="D642" s="188"/>
      <c r="E642" s="188"/>
      <c r="F642" s="188"/>
      <c r="G642" s="188"/>
      <c r="H642" s="188"/>
      <c r="I642" s="90"/>
      <c r="J642" s="90"/>
    </row>
    <row r="643" spans="1:10" s="8" customFormat="1" ht="16.5" customHeight="1">
      <c r="A643" s="186" t="s">
        <v>585</v>
      </c>
      <c r="B643" s="187" t="s">
        <v>27</v>
      </c>
      <c r="C643" s="28"/>
      <c r="D643" s="192" t="s">
        <v>267</v>
      </c>
      <c r="E643" s="191" t="s">
        <v>285</v>
      </c>
      <c r="F643" s="178" t="s">
        <v>27</v>
      </c>
      <c r="G643" s="178" t="s">
        <v>505</v>
      </c>
      <c r="H643" s="178" t="s">
        <v>266</v>
      </c>
      <c r="I643" s="178" t="s">
        <v>505</v>
      </c>
      <c r="J643" s="178" t="s">
        <v>527</v>
      </c>
    </row>
    <row r="644" spans="1:10" s="8" customFormat="1" ht="16.5" customHeight="1">
      <c r="A644" s="186"/>
      <c r="B644" s="187"/>
      <c r="C644" s="28"/>
      <c r="D644" s="192"/>
      <c r="E644" s="191"/>
      <c r="F644" s="178"/>
      <c r="G644" s="178"/>
      <c r="H644" s="178"/>
      <c r="I644" s="178"/>
      <c r="J644" s="178"/>
    </row>
    <row r="645" spans="1:10" s="8" customFormat="1" ht="44.25" customHeight="1">
      <c r="A645" s="186"/>
      <c r="B645" s="187"/>
      <c r="C645" s="28"/>
      <c r="D645" s="192"/>
      <c r="E645" s="191"/>
      <c r="F645" s="178"/>
      <c r="G645" s="178"/>
      <c r="H645" s="178"/>
      <c r="I645" s="178"/>
      <c r="J645" s="178"/>
    </row>
    <row r="646" spans="1:10" s="8" customFormat="1" ht="24.95" customHeight="1">
      <c r="A646" s="179" t="s">
        <v>116</v>
      </c>
      <c r="B646" s="179"/>
      <c r="C646" s="179"/>
      <c r="D646" s="179"/>
      <c r="E646" s="179"/>
      <c r="F646" s="179"/>
      <c r="G646" s="179"/>
      <c r="H646" s="179"/>
      <c r="I646" s="179"/>
      <c r="J646" s="179"/>
    </row>
    <row r="647" spans="1:10" s="19" customFormat="1" ht="16.5" customHeight="1">
      <c r="A647" s="136" t="s">
        <v>102</v>
      </c>
      <c r="B647" s="28">
        <v>30</v>
      </c>
      <c r="C647" s="28">
        <v>20</v>
      </c>
      <c r="D647" s="27" t="s">
        <v>273</v>
      </c>
      <c r="E647" s="34" t="s">
        <v>437</v>
      </c>
      <c r="F647" s="34">
        <v>800</v>
      </c>
      <c r="G647" s="34">
        <v>30</v>
      </c>
      <c r="H647" s="34">
        <v>830</v>
      </c>
      <c r="I647" s="34">
        <v>-410</v>
      </c>
      <c r="J647" s="34">
        <v>420</v>
      </c>
    </row>
    <row r="648" spans="1:10" s="19" customFormat="1" ht="16.5" customHeight="1">
      <c r="A648" s="46" t="s">
        <v>103</v>
      </c>
      <c r="B648" s="28">
        <v>30</v>
      </c>
      <c r="C648" s="28">
        <v>20</v>
      </c>
      <c r="D648" s="27" t="s">
        <v>528</v>
      </c>
      <c r="E648" s="34" t="s">
        <v>529</v>
      </c>
      <c r="F648" s="34"/>
      <c r="G648" s="34"/>
      <c r="H648" s="34"/>
      <c r="I648" s="34">
        <v>10</v>
      </c>
      <c r="J648" s="34">
        <v>10</v>
      </c>
    </row>
    <row r="649" spans="1:10" s="19" customFormat="1" ht="16.5" customHeight="1">
      <c r="A649" s="46" t="s">
        <v>121</v>
      </c>
      <c r="B649" s="39">
        <v>400</v>
      </c>
      <c r="C649" s="39">
        <v>400</v>
      </c>
      <c r="D649" s="155" t="s">
        <v>273</v>
      </c>
      <c r="E649" s="34" t="s">
        <v>530</v>
      </c>
      <c r="F649" s="34"/>
      <c r="G649" s="34"/>
      <c r="H649" s="34"/>
      <c r="I649" s="34">
        <v>587</v>
      </c>
      <c r="J649" s="34">
        <v>587</v>
      </c>
    </row>
    <row r="650" spans="1:10" s="19" customFormat="1" ht="16.5" customHeight="1">
      <c r="A650" s="46" t="s">
        <v>104</v>
      </c>
      <c r="B650" s="28">
        <v>20</v>
      </c>
      <c r="C650" s="28">
        <v>25</v>
      </c>
      <c r="D650" s="27" t="s">
        <v>273</v>
      </c>
      <c r="E650" s="34" t="s">
        <v>531</v>
      </c>
      <c r="F650" s="34"/>
      <c r="G650" s="34"/>
      <c r="H650" s="34"/>
      <c r="I650" s="34">
        <v>143</v>
      </c>
      <c r="J650" s="34">
        <v>143</v>
      </c>
    </row>
    <row r="651" spans="1:10" s="19" customFormat="1" ht="16.5" customHeight="1">
      <c r="A651" s="46" t="s">
        <v>105</v>
      </c>
      <c r="B651" s="28">
        <v>200</v>
      </c>
      <c r="C651" s="28">
        <v>100</v>
      </c>
      <c r="D651" s="27" t="s">
        <v>273</v>
      </c>
      <c r="E651" s="34"/>
      <c r="F651" s="34"/>
      <c r="G651" s="34"/>
      <c r="H651" s="34"/>
      <c r="I651" s="34"/>
      <c r="J651" s="34"/>
    </row>
    <row r="652" spans="1:10" s="19" customFormat="1" ht="16.5" customHeight="1">
      <c r="A652" s="46" t="s">
        <v>199</v>
      </c>
      <c r="B652" s="28">
        <v>120</v>
      </c>
      <c r="C652" s="28">
        <v>50</v>
      </c>
      <c r="D652" s="27" t="s">
        <v>273</v>
      </c>
      <c r="E652" s="34"/>
      <c r="F652" s="34"/>
      <c r="G652" s="34"/>
      <c r="H652" s="34"/>
      <c r="I652" s="34"/>
      <c r="J652" s="34"/>
    </row>
    <row r="653" spans="1:10" s="8" customFormat="1" ht="16.5" customHeight="1">
      <c r="A653" s="49" t="s">
        <v>2</v>
      </c>
      <c r="B653" s="40">
        <f>SUM(B647:B652)</f>
        <v>800</v>
      </c>
      <c r="C653" s="40">
        <f t="shared" ref="C653" si="82">SUM(C647:C652)</f>
        <v>615</v>
      </c>
      <c r="D653" s="168" t="s">
        <v>333</v>
      </c>
      <c r="E653" s="70" t="s">
        <v>334</v>
      </c>
      <c r="F653" s="70">
        <v>800</v>
      </c>
      <c r="G653" s="70">
        <f>SUM(G647:G652)</f>
        <v>30</v>
      </c>
      <c r="H653" s="70">
        <f>SUM(H647:H652)</f>
        <v>830</v>
      </c>
      <c r="I653" s="70">
        <f>SUM(I647:I652)</f>
        <v>330</v>
      </c>
      <c r="J653" s="70">
        <f>SUM(J647:J652)</f>
        <v>1160</v>
      </c>
    </row>
    <row r="654" spans="1:10" s="8" customFormat="1" ht="24.95" customHeight="1">
      <c r="A654" s="122" t="s">
        <v>31</v>
      </c>
      <c r="B654" s="38">
        <f>SUM(B653)</f>
        <v>800</v>
      </c>
      <c r="C654" s="38">
        <f t="shared" ref="C654" si="83">SUM(C653)</f>
        <v>615</v>
      </c>
      <c r="D654" s="153"/>
      <c r="E654" s="103"/>
      <c r="F654" s="103"/>
      <c r="G654" s="103"/>
      <c r="H654" s="103"/>
      <c r="I654" s="103"/>
      <c r="J654" s="103"/>
    </row>
    <row r="655" spans="1:10" s="8" customFormat="1" ht="24.95" customHeight="1">
      <c r="A655" s="98"/>
      <c r="B655" s="99"/>
      <c r="C655" s="99"/>
      <c r="D655" s="171"/>
      <c r="E655" s="92"/>
      <c r="F655" s="92"/>
      <c r="G655" s="92"/>
      <c r="H655" s="92"/>
      <c r="I655" s="92"/>
      <c r="J655" s="92"/>
    </row>
    <row r="656" spans="1:10" s="8" customFormat="1" ht="24.95" customHeight="1">
      <c r="A656" s="185" t="s">
        <v>479</v>
      </c>
      <c r="B656" s="187" t="s">
        <v>27</v>
      </c>
      <c r="C656" s="28"/>
      <c r="D656" s="192" t="s">
        <v>267</v>
      </c>
      <c r="E656" s="191" t="s">
        <v>285</v>
      </c>
      <c r="F656" s="178" t="s">
        <v>27</v>
      </c>
      <c r="G656" s="178" t="s">
        <v>505</v>
      </c>
      <c r="H656" s="178" t="s">
        <v>266</v>
      </c>
      <c r="I656" s="194" t="s">
        <v>505</v>
      </c>
      <c r="J656" s="194" t="s">
        <v>527</v>
      </c>
    </row>
    <row r="657" spans="1:10" s="8" customFormat="1" ht="13.5" customHeight="1">
      <c r="A657" s="185"/>
      <c r="B657" s="187"/>
      <c r="C657" s="28"/>
      <c r="D657" s="192"/>
      <c r="E657" s="191"/>
      <c r="F657" s="178"/>
      <c r="G657" s="178"/>
      <c r="H657" s="178"/>
      <c r="I657" s="194"/>
      <c r="J657" s="194"/>
    </row>
    <row r="658" spans="1:10" s="8" customFormat="1" ht="13.5" customHeight="1">
      <c r="A658" s="185"/>
      <c r="B658" s="187"/>
      <c r="C658" s="28"/>
      <c r="D658" s="192"/>
      <c r="E658" s="191"/>
      <c r="F658" s="178"/>
      <c r="G658" s="178"/>
      <c r="H658" s="178"/>
      <c r="I658" s="194"/>
      <c r="J658" s="194"/>
    </row>
    <row r="659" spans="1:10" s="8" customFormat="1" ht="24.95" customHeight="1">
      <c r="A659" s="180" t="s">
        <v>115</v>
      </c>
      <c r="B659" s="180"/>
      <c r="C659" s="180"/>
      <c r="D659" s="180"/>
      <c r="E659" s="180"/>
      <c r="F659" s="180"/>
      <c r="G659" s="180"/>
      <c r="H659" s="180"/>
      <c r="I659" s="180"/>
      <c r="J659" s="180"/>
    </row>
    <row r="660" spans="1:10" s="8" customFormat="1" ht="16.5" customHeight="1">
      <c r="A660" s="96"/>
      <c r="B660" s="65"/>
      <c r="C660" s="28"/>
      <c r="D660" s="27" t="s">
        <v>338</v>
      </c>
      <c r="E660" s="34" t="s">
        <v>480</v>
      </c>
      <c r="F660" s="34">
        <v>0</v>
      </c>
      <c r="G660" s="34">
        <v>6000</v>
      </c>
      <c r="H660" s="34">
        <v>6000</v>
      </c>
      <c r="I660" s="77">
        <v>1558</v>
      </c>
      <c r="J660" s="77">
        <v>7558</v>
      </c>
    </row>
    <row r="661" spans="1:10" s="8" customFormat="1" ht="16.5" customHeight="1">
      <c r="A661" s="96"/>
      <c r="B661" s="65"/>
      <c r="C661" s="28"/>
      <c r="D661" s="27" t="s">
        <v>338</v>
      </c>
      <c r="E661" s="34" t="s">
        <v>481</v>
      </c>
      <c r="F661" s="34"/>
      <c r="G661" s="34">
        <v>1620</v>
      </c>
      <c r="H661" s="34">
        <v>1620</v>
      </c>
      <c r="I661" s="77">
        <v>421</v>
      </c>
      <c r="J661" s="77">
        <v>2041</v>
      </c>
    </row>
    <row r="662" spans="1:10" s="8" customFormat="1" ht="16.5" customHeight="1">
      <c r="A662" s="25" t="s">
        <v>221</v>
      </c>
      <c r="B662" s="26"/>
      <c r="C662" s="25">
        <f>C660</f>
        <v>0</v>
      </c>
      <c r="D662" s="169" t="s">
        <v>338</v>
      </c>
      <c r="E662" s="70" t="s">
        <v>446</v>
      </c>
      <c r="F662" s="70">
        <f>SUM(F660)</f>
        <v>0</v>
      </c>
      <c r="G662" s="70">
        <f>SUM(G660:G661)</f>
        <v>7620</v>
      </c>
      <c r="H662" s="70">
        <f>SUM(H660:H661)</f>
        <v>7620</v>
      </c>
      <c r="I662" s="79">
        <f>SUM(I660:I661)</f>
        <v>1979</v>
      </c>
      <c r="J662" s="79">
        <f>SUM(J660:J661)</f>
        <v>9599</v>
      </c>
    </row>
    <row r="663" spans="1:10" s="8" customFormat="1" ht="24.95" customHeight="1">
      <c r="A663" s="119" t="s">
        <v>4</v>
      </c>
      <c r="B663" s="66"/>
      <c r="C663" s="67">
        <f t="shared" ref="C663" si="84">C662</f>
        <v>0</v>
      </c>
      <c r="D663" s="170"/>
      <c r="E663" s="81"/>
      <c r="F663" s="81"/>
      <c r="G663" s="81"/>
      <c r="H663" s="81"/>
      <c r="I663" s="81"/>
      <c r="J663" s="81"/>
    </row>
    <row r="664" spans="1:10" s="8" customFormat="1" ht="24.95" customHeight="1">
      <c r="A664" s="179" t="s">
        <v>116</v>
      </c>
      <c r="B664" s="179"/>
      <c r="C664" s="179"/>
      <c r="D664" s="179"/>
      <c r="E664" s="179"/>
      <c r="F664" s="179"/>
      <c r="G664" s="179"/>
      <c r="H664" s="179"/>
      <c r="I664" s="179"/>
      <c r="J664" s="179"/>
    </row>
    <row r="665" spans="1:10" s="8" customFormat="1" ht="16.5" customHeight="1">
      <c r="A665" s="46"/>
      <c r="B665" s="39"/>
      <c r="C665" s="39">
        <v>6785</v>
      </c>
      <c r="D665" s="155" t="s">
        <v>429</v>
      </c>
      <c r="E665" s="34" t="s">
        <v>431</v>
      </c>
      <c r="F665" s="34"/>
      <c r="G665" s="34">
        <v>366</v>
      </c>
      <c r="H665" s="34">
        <v>366</v>
      </c>
      <c r="I665" s="77"/>
      <c r="J665" s="77">
        <v>366</v>
      </c>
    </row>
    <row r="666" spans="1:10" s="8" customFormat="1" ht="16.5" customHeight="1">
      <c r="A666" s="46"/>
      <c r="B666" s="28"/>
      <c r="C666" s="28">
        <v>476</v>
      </c>
      <c r="D666" s="27" t="s">
        <v>430</v>
      </c>
      <c r="E666" s="34" t="s">
        <v>432</v>
      </c>
      <c r="F666" s="34"/>
      <c r="G666" s="34">
        <v>99</v>
      </c>
      <c r="H666" s="34">
        <v>99</v>
      </c>
      <c r="I666" s="77"/>
      <c r="J666" s="77">
        <v>99</v>
      </c>
    </row>
    <row r="667" spans="1:10" s="8" customFormat="1" ht="16.5" customHeight="1">
      <c r="A667" s="126"/>
      <c r="B667" s="40"/>
      <c r="C667" s="40">
        <f t="shared" ref="C667" si="85">SUM(C665+C666)</f>
        <v>7261</v>
      </c>
      <c r="D667" s="151" t="s">
        <v>433</v>
      </c>
      <c r="E667" s="70" t="s">
        <v>434</v>
      </c>
      <c r="F667" s="70"/>
      <c r="G667" s="70">
        <f>SUM(G665:G666)</f>
        <v>465</v>
      </c>
      <c r="H667" s="70">
        <f>SUM(H665:H666)</f>
        <v>465</v>
      </c>
      <c r="I667" s="72"/>
      <c r="J667" s="79">
        <f>SUM(J665:J666)</f>
        <v>465</v>
      </c>
    </row>
    <row r="668" spans="1:10" s="8" customFormat="1" ht="16.5" customHeight="1">
      <c r="A668" s="29"/>
      <c r="B668" s="30"/>
      <c r="C668" s="30">
        <v>687</v>
      </c>
      <c r="D668" s="27" t="s">
        <v>411</v>
      </c>
      <c r="E668" s="34" t="s">
        <v>482</v>
      </c>
      <c r="F668" s="34"/>
      <c r="G668" s="34">
        <v>7428</v>
      </c>
      <c r="H668" s="34">
        <v>7428</v>
      </c>
      <c r="I668" s="72"/>
      <c r="J668" s="77">
        <v>7428</v>
      </c>
    </row>
    <row r="669" spans="1:10" s="8" customFormat="1" ht="16.5" customHeight="1">
      <c r="A669" s="29"/>
      <c r="B669" s="30"/>
      <c r="C669" s="30">
        <v>185</v>
      </c>
      <c r="D669" s="151" t="s">
        <v>392</v>
      </c>
      <c r="E669" s="70" t="s">
        <v>393</v>
      </c>
      <c r="F669" s="70"/>
      <c r="G669" s="70">
        <f>SUM(G668)</f>
        <v>7428</v>
      </c>
      <c r="H669" s="70">
        <f>SUM(H668)</f>
        <v>7428</v>
      </c>
      <c r="I669" s="72"/>
      <c r="J669" s="79">
        <f>SUM(J668)</f>
        <v>7428</v>
      </c>
    </row>
    <row r="670" spans="1:10" s="8" customFormat="1" ht="16.5" customHeight="1">
      <c r="A670" s="29"/>
      <c r="B670" s="30"/>
      <c r="C670" s="30"/>
      <c r="D670" s="27" t="s">
        <v>329</v>
      </c>
      <c r="E670" s="34" t="s">
        <v>483</v>
      </c>
      <c r="F670" s="34"/>
      <c r="G670" s="34">
        <v>1620</v>
      </c>
      <c r="H670" s="34">
        <v>1620</v>
      </c>
      <c r="I670" s="77">
        <v>322</v>
      </c>
      <c r="J670" s="77">
        <v>1942</v>
      </c>
    </row>
    <row r="671" spans="1:10" s="8" customFormat="1" ht="16.5" customHeight="1">
      <c r="A671" s="118" t="s">
        <v>25</v>
      </c>
      <c r="B671" s="31"/>
      <c r="C671" s="31">
        <f>SUM(C668:C669)</f>
        <v>872</v>
      </c>
      <c r="D671" s="151" t="s">
        <v>333</v>
      </c>
      <c r="E671" s="70" t="s">
        <v>334</v>
      </c>
      <c r="F671" s="70"/>
      <c r="G671" s="70">
        <f>SUM(G670)</f>
        <v>1620</v>
      </c>
      <c r="H671" s="70">
        <f>SUM(H670)</f>
        <v>1620</v>
      </c>
      <c r="I671" s="79">
        <f>SUM(I670)</f>
        <v>322</v>
      </c>
      <c r="J671" s="79">
        <f>SUM(J670)</f>
        <v>1942</v>
      </c>
    </row>
    <row r="672" spans="1:10" s="8" customFormat="1" ht="24.95" customHeight="1">
      <c r="A672" s="122" t="s">
        <v>31</v>
      </c>
      <c r="B672" s="38"/>
      <c r="C672" s="38">
        <f>C667+C671</f>
        <v>8133</v>
      </c>
      <c r="D672" s="153"/>
      <c r="E672" s="103"/>
      <c r="F672" s="103"/>
      <c r="G672" s="103"/>
      <c r="H672" s="103"/>
      <c r="I672" s="103"/>
      <c r="J672" s="103"/>
    </row>
    <row r="673" spans="1:10" s="10" customFormat="1" ht="24.95" customHeight="1">
      <c r="A673" s="219"/>
      <c r="B673" s="188"/>
      <c r="C673" s="188"/>
      <c r="D673" s="188"/>
      <c r="E673" s="188"/>
      <c r="F673" s="188"/>
      <c r="G673" s="188"/>
      <c r="H673" s="188"/>
      <c r="I673" s="188"/>
      <c r="J673" s="188"/>
    </row>
    <row r="674" spans="1:10" s="16" customFormat="1" ht="16.5" customHeight="1">
      <c r="A674" s="186" t="s">
        <v>586</v>
      </c>
      <c r="B674" s="187" t="s">
        <v>27</v>
      </c>
      <c r="C674" s="28"/>
      <c r="D674" s="192" t="s">
        <v>267</v>
      </c>
      <c r="E674" s="191" t="s">
        <v>285</v>
      </c>
      <c r="F674" s="178" t="s">
        <v>27</v>
      </c>
      <c r="G674" s="178" t="s">
        <v>505</v>
      </c>
      <c r="H674" s="178" t="s">
        <v>266</v>
      </c>
      <c r="I674" s="194" t="s">
        <v>505</v>
      </c>
      <c r="J674" s="194" t="s">
        <v>527</v>
      </c>
    </row>
    <row r="675" spans="1:10" s="16" customFormat="1" ht="16.5" customHeight="1">
      <c r="A675" s="186"/>
      <c r="B675" s="187"/>
      <c r="C675" s="28"/>
      <c r="D675" s="192"/>
      <c r="E675" s="191"/>
      <c r="F675" s="178"/>
      <c r="G675" s="178"/>
      <c r="H675" s="178"/>
      <c r="I675" s="194"/>
      <c r="J675" s="194"/>
    </row>
    <row r="676" spans="1:10" s="16" customFormat="1" ht="33" customHeight="1">
      <c r="A676" s="186"/>
      <c r="B676" s="187"/>
      <c r="C676" s="28"/>
      <c r="D676" s="192"/>
      <c r="E676" s="191"/>
      <c r="F676" s="178"/>
      <c r="G676" s="178"/>
      <c r="H676" s="178"/>
      <c r="I676" s="194"/>
      <c r="J676" s="194"/>
    </row>
    <row r="677" spans="1:10" s="8" customFormat="1" ht="24.95" customHeight="1">
      <c r="A677" s="179" t="s">
        <v>116</v>
      </c>
      <c r="B677" s="179"/>
      <c r="C677" s="179"/>
      <c r="D677" s="179"/>
      <c r="E677" s="179"/>
      <c r="F677" s="179"/>
      <c r="G677" s="179"/>
      <c r="H677" s="179"/>
      <c r="I677" s="179"/>
      <c r="J677" s="179"/>
    </row>
    <row r="678" spans="1:10" s="19" customFormat="1" ht="16.5" customHeight="1">
      <c r="A678" s="29" t="s">
        <v>80</v>
      </c>
      <c r="B678" s="30">
        <v>1218</v>
      </c>
      <c r="C678" s="30">
        <v>1117</v>
      </c>
      <c r="D678" s="27" t="s">
        <v>268</v>
      </c>
      <c r="E678" s="34" t="s">
        <v>304</v>
      </c>
      <c r="F678" s="34">
        <v>1218</v>
      </c>
      <c r="G678" s="34">
        <v>79</v>
      </c>
      <c r="H678" s="34">
        <v>1297</v>
      </c>
      <c r="I678" s="34">
        <v>102</v>
      </c>
      <c r="J678" s="34">
        <v>1399</v>
      </c>
    </row>
    <row r="679" spans="1:10" ht="16.5" customHeight="1">
      <c r="A679" s="120" t="s">
        <v>6</v>
      </c>
      <c r="B679" s="35">
        <f>SUM(B678)</f>
        <v>1218</v>
      </c>
      <c r="C679" s="35">
        <f t="shared" ref="C679" si="86">SUM(C678)</f>
        <v>1117</v>
      </c>
      <c r="D679" s="85"/>
      <c r="E679" s="69"/>
      <c r="F679" s="69"/>
      <c r="G679" s="69"/>
      <c r="H679" s="69"/>
      <c r="I679" s="69"/>
      <c r="J679" s="69"/>
    </row>
    <row r="680" spans="1:10" s="19" customFormat="1" ht="16.5" customHeight="1">
      <c r="A680" s="29" t="s">
        <v>184</v>
      </c>
      <c r="B680" s="30">
        <v>120</v>
      </c>
      <c r="C680" s="30">
        <v>90</v>
      </c>
      <c r="D680" s="27" t="s">
        <v>270</v>
      </c>
      <c r="E680" s="34" t="s">
        <v>287</v>
      </c>
      <c r="F680" s="34">
        <v>120</v>
      </c>
      <c r="G680" s="34"/>
      <c r="H680" s="34">
        <v>120</v>
      </c>
      <c r="I680" s="34">
        <v>33</v>
      </c>
      <c r="J680" s="34">
        <v>153</v>
      </c>
    </row>
    <row r="681" spans="1:10" ht="16.5" customHeight="1">
      <c r="A681" s="120" t="s">
        <v>7</v>
      </c>
      <c r="B681" s="35">
        <f>SUM(B680:B680)</f>
        <v>120</v>
      </c>
      <c r="C681" s="35">
        <f>SUM(C680:C680)</f>
        <v>90</v>
      </c>
      <c r="D681" s="85"/>
      <c r="E681" s="69"/>
      <c r="F681" s="69"/>
      <c r="G681" s="69"/>
      <c r="H681" s="69"/>
      <c r="I681" s="69"/>
      <c r="J681" s="69"/>
    </row>
    <row r="682" spans="1:10" ht="16.5" customHeight="1">
      <c r="A682" s="118" t="s">
        <v>9</v>
      </c>
      <c r="B682" s="31">
        <f>SUM(B679+B681)</f>
        <v>1338</v>
      </c>
      <c r="C682" s="31">
        <f>SUM(C679+C681)</f>
        <v>1207</v>
      </c>
      <c r="D682" s="151" t="s">
        <v>453</v>
      </c>
      <c r="E682" s="70" t="s">
        <v>380</v>
      </c>
      <c r="F682" s="70">
        <f>SUM(F678:F681)</f>
        <v>1338</v>
      </c>
      <c r="G682" s="70">
        <f>SUM(G678:G681)</f>
        <v>79</v>
      </c>
      <c r="H682" s="70">
        <f>SUM(H678:H681)</f>
        <v>1417</v>
      </c>
      <c r="I682" s="70">
        <f>SUM(I678:I681)</f>
        <v>135</v>
      </c>
      <c r="J682" s="70">
        <f>SUM(J678:J681)</f>
        <v>1552</v>
      </c>
    </row>
    <row r="683" spans="1:10" s="19" customFormat="1" ht="16.5" customHeight="1">
      <c r="A683" s="34" t="s">
        <v>78</v>
      </c>
      <c r="B683" s="30">
        <v>329</v>
      </c>
      <c r="C683" s="30">
        <v>301</v>
      </c>
      <c r="D683" s="27" t="s">
        <v>381</v>
      </c>
      <c r="E683" s="34" t="s">
        <v>423</v>
      </c>
      <c r="F683" s="34">
        <v>329</v>
      </c>
      <c r="G683" s="34">
        <v>21</v>
      </c>
      <c r="H683" s="34">
        <v>350</v>
      </c>
      <c r="I683" s="34">
        <v>28</v>
      </c>
      <c r="J683" s="34">
        <v>378</v>
      </c>
    </row>
    <row r="684" spans="1:10" s="19" customFormat="1" ht="16.5" customHeight="1">
      <c r="A684" s="34" t="s">
        <v>128</v>
      </c>
      <c r="B684" s="30">
        <v>23</v>
      </c>
      <c r="C684" s="30">
        <v>7</v>
      </c>
      <c r="D684" s="27" t="s">
        <v>382</v>
      </c>
      <c r="E684" s="34" t="s">
        <v>128</v>
      </c>
      <c r="F684" s="34">
        <v>23</v>
      </c>
      <c r="G684" s="34"/>
      <c r="H684" s="34">
        <v>23</v>
      </c>
      <c r="I684" s="34">
        <v>3</v>
      </c>
      <c r="J684" s="34">
        <v>26</v>
      </c>
    </row>
    <row r="685" spans="1:10" s="19" customFormat="1" ht="16.5" customHeight="1">
      <c r="A685" s="34" t="s">
        <v>117</v>
      </c>
      <c r="B685" s="30">
        <v>10</v>
      </c>
      <c r="C685" s="30">
        <v>10</v>
      </c>
      <c r="D685" s="27" t="s">
        <v>383</v>
      </c>
      <c r="E685" s="34" t="s">
        <v>117</v>
      </c>
      <c r="F685" s="34">
        <v>10</v>
      </c>
      <c r="G685" s="34"/>
      <c r="H685" s="34">
        <v>10</v>
      </c>
      <c r="I685" s="34">
        <v>-10</v>
      </c>
      <c r="J685" s="34"/>
    </row>
    <row r="686" spans="1:10" s="19" customFormat="1" ht="16.5" customHeight="1">
      <c r="A686" s="34"/>
      <c r="B686" s="30"/>
      <c r="C686" s="30"/>
      <c r="D686" s="27"/>
      <c r="E686" s="34" t="s">
        <v>439</v>
      </c>
      <c r="F686" s="34">
        <v>19</v>
      </c>
      <c r="G686" s="34"/>
      <c r="H686" s="34">
        <v>19</v>
      </c>
      <c r="I686" s="34">
        <v>10</v>
      </c>
      <c r="J686" s="34">
        <v>29</v>
      </c>
    </row>
    <row r="687" spans="1:10" ht="16.5" customHeight="1">
      <c r="A687" s="118" t="s">
        <v>20</v>
      </c>
      <c r="B687" s="31">
        <f>SUM(B683:B685)</f>
        <v>362</v>
      </c>
      <c r="C687" s="31">
        <f t="shared" ref="C687" si="87">SUM(C683:C685)</f>
        <v>318</v>
      </c>
      <c r="D687" s="151" t="s">
        <v>272</v>
      </c>
      <c r="E687" s="70" t="s">
        <v>386</v>
      </c>
      <c r="F687" s="70">
        <f>SUM(F683:F686)</f>
        <v>381</v>
      </c>
      <c r="G687" s="70">
        <f>SUM(G683:G686)</f>
        <v>21</v>
      </c>
      <c r="H687" s="70">
        <f>SUM(H683:H686)</f>
        <v>402</v>
      </c>
      <c r="I687" s="70">
        <f>SUM(I683:I686)</f>
        <v>31</v>
      </c>
      <c r="J687" s="70">
        <f>SUM(J683:J686)</f>
        <v>433</v>
      </c>
    </row>
    <row r="688" spans="1:10" s="19" customFormat="1" ht="16.5" customHeight="1">
      <c r="A688" s="29" t="s">
        <v>21</v>
      </c>
      <c r="B688" s="30">
        <v>150</v>
      </c>
      <c r="C688" s="30">
        <v>50</v>
      </c>
      <c r="D688" s="27" t="s">
        <v>273</v>
      </c>
      <c r="E688" s="34" t="s">
        <v>288</v>
      </c>
      <c r="F688" s="34">
        <v>315</v>
      </c>
      <c r="G688" s="34"/>
      <c r="H688" s="34">
        <v>315</v>
      </c>
      <c r="I688" s="34"/>
      <c r="J688" s="34">
        <v>315</v>
      </c>
    </row>
    <row r="689" spans="1:10" s="19" customFormat="1" ht="16.5" customHeight="1">
      <c r="A689" s="29" t="s">
        <v>166</v>
      </c>
      <c r="B689" s="30">
        <v>150</v>
      </c>
      <c r="C689" s="30">
        <v>150</v>
      </c>
      <c r="D689" s="27" t="s">
        <v>273</v>
      </c>
      <c r="E689" s="34"/>
      <c r="F689" s="34"/>
      <c r="G689" s="34"/>
      <c r="H689" s="34"/>
      <c r="I689" s="34"/>
      <c r="J689" s="34"/>
    </row>
    <row r="690" spans="1:10" s="19" customFormat="1" ht="16.5" customHeight="1">
      <c r="A690" s="29" t="s">
        <v>47</v>
      </c>
      <c r="B690" s="30">
        <v>150</v>
      </c>
      <c r="C690" s="30">
        <v>100</v>
      </c>
      <c r="D690" s="27" t="s">
        <v>305</v>
      </c>
      <c r="E690" s="34" t="s">
        <v>440</v>
      </c>
      <c r="F690" s="34">
        <v>150</v>
      </c>
      <c r="G690" s="34"/>
      <c r="H690" s="34">
        <v>150</v>
      </c>
      <c r="I690" s="34"/>
      <c r="J690" s="34">
        <v>150</v>
      </c>
    </row>
    <row r="691" spans="1:10" s="19" customFormat="1" ht="16.5" customHeight="1">
      <c r="A691" s="29" t="s">
        <v>81</v>
      </c>
      <c r="B691" s="30">
        <v>50</v>
      </c>
      <c r="C691" s="30">
        <v>50</v>
      </c>
      <c r="D691" s="27" t="s">
        <v>280</v>
      </c>
      <c r="E691" s="34" t="s">
        <v>295</v>
      </c>
      <c r="F691" s="34">
        <v>100</v>
      </c>
      <c r="G691" s="34"/>
      <c r="H691" s="34">
        <v>100</v>
      </c>
      <c r="I691" s="34"/>
      <c r="J691" s="34">
        <v>100</v>
      </c>
    </row>
    <row r="692" spans="1:10" s="19" customFormat="1" ht="16.5" customHeight="1">
      <c r="A692" s="29" t="s">
        <v>23</v>
      </c>
      <c r="B692" s="30">
        <v>15</v>
      </c>
      <c r="C692" s="30">
        <v>15</v>
      </c>
      <c r="D692" s="27" t="s">
        <v>273</v>
      </c>
      <c r="E692" s="34"/>
      <c r="F692" s="34"/>
      <c r="G692" s="34"/>
      <c r="H692" s="34"/>
      <c r="I692" s="34"/>
      <c r="J692" s="34"/>
    </row>
    <row r="693" spans="1:10" s="19" customFormat="1" ht="16.5" customHeight="1">
      <c r="A693" s="29" t="s">
        <v>24</v>
      </c>
      <c r="B693" s="30">
        <v>50</v>
      </c>
      <c r="C693" s="30">
        <v>50</v>
      </c>
      <c r="D693" s="27" t="s">
        <v>280</v>
      </c>
      <c r="E693" s="34"/>
      <c r="F693" s="34"/>
      <c r="G693" s="34"/>
      <c r="H693" s="34"/>
      <c r="I693" s="34"/>
      <c r="J693" s="34"/>
    </row>
    <row r="694" spans="1:10" s="19" customFormat="1" ht="16.5" customHeight="1">
      <c r="A694" s="29" t="s">
        <v>79</v>
      </c>
      <c r="B694" s="30">
        <v>19</v>
      </c>
      <c r="C694" s="30">
        <v>17</v>
      </c>
      <c r="D694" s="27" t="s">
        <v>385</v>
      </c>
      <c r="E694" s="34"/>
      <c r="F694" s="34"/>
      <c r="G694" s="34"/>
      <c r="H694" s="34"/>
      <c r="I694" s="34"/>
      <c r="J694" s="34"/>
    </row>
    <row r="695" spans="1:10" s="19" customFormat="1" ht="16.5" customHeight="1">
      <c r="A695" s="29" t="s">
        <v>43</v>
      </c>
      <c r="B695" s="30">
        <v>139</v>
      </c>
      <c r="C695" s="30">
        <v>112</v>
      </c>
      <c r="D695" s="27" t="s">
        <v>281</v>
      </c>
      <c r="E695" s="34" t="s">
        <v>441</v>
      </c>
      <c r="F695" s="34">
        <v>139</v>
      </c>
      <c r="G695" s="34"/>
      <c r="H695" s="34">
        <v>139</v>
      </c>
      <c r="I695" s="34"/>
      <c r="J695" s="34">
        <v>139</v>
      </c>
    </row>
    <row r="696" spans="1:10" ht="16.5" customHeight="1">
      <c r="A696" s="118" t="s">
        <v>25</v>
      </c>
      <c r="B696" s="31">
        <f>SUM(B688:B695)</f>
        <v>723</v>
      </c>
      <c r="C696" s="31">
        <f t="shared" ref="C696" si="88">SUM(C688:C695)</f>
        <v>544</v>
      </c>
      <c r="D696" s="151" t="s">
        <v>333</v>
      </c>
      <c r="E696" s="70" t="s">
        <v>334</v>
      </c>
      <c r="F696" s="70">
        <f>SUM(F688:F695)</f>
        <v>704</v>
      </c>
      <c r="G696" s="70">
        <f>SUM(G688:G695)</f>
        <v>0</v>
      </c>
      <c r="H696" s="70">
        <f>SUM(H688:H695)</f>
        <v>704</v>
      </c>
      <c r="I696" s="70"/>
      <c r="J696" s="70">
        <f>SUM(J688:J695)</f>
        <v>704</v>
      </c>
    </row>
    <row r="697" spans="1:10" ht="24.95" customHeight="1">
      <c r="A697" s="122" t="s">
        <v>3</v>
      </c>
      <c r="B697" s="38">
        <f>B696+B687+B682</f>
        <v>2423</v>
      </c>
      <c r="C697" s="38">
        <f t="shared" ref="C697" si="89">C696+C687+C682</f>
        <v>2069</v>
      </c>
      <c r="D697" s="153"/>
      <c r="E697" s="104"/>
      <c r="F697" s="104"/>
      <c r="G697" s="104"/>
      <c r="H697" s="104"/>
      <c r="I697" s="104"/>
      <c r="J697" s="104"/>
    </row>
    <row r="698" spans="1:10" s="15" customFormat="1" ht="24.95" customHeight="1">
      <c r="A698" s="188"/>
      <c r="B698" s="188"/>
      <c r="C698" s="188"/>
      <c r="D698" s="188"/>
      <c r="E698" s="188"/>
      <c r="F698" s="188"/>
      <c r="G698" s="188"/>
      <c r="H698" s="188"/>
      <c r="I698" s="90"/>
      <c r="J698" s="90"/>
    </row>
    <row r="699" spans="1:10" ht="16.5" customHeight="1">
      <c r="A699" s="195" t="s">
        <v>242</v>
      </c>
      <c r="B699" s="212" t="s">
        <v>27</v>
      </c>
      <c r="C699" s="137"/>
      <c r="D699" s="212" t="s">
        <v>267</v>
      </c>
      <c r="E699" s="210" t="s">
        <v>285</v>
      </c>
      <c r="F699" s="198" t="s">
        <v>27</v>
      </c>
      <c r="G699" s="198" t="s">
        <v>505</v>
      </c>
      <c r="H699" s="198" t="s">
        <v>266</v>
      </c>
      <c r="I699" s="198" t="s">
        <v>505</v>
      </c>
      <c r="J699" s="198" t="s">
        <v>527</v>
      </c>
    </row>
    <row r="700" spans="1:10" ht="16.5" customHeight="1">
      <c r="A700" s="195"/>
      <c r="B700" s="212"/>
      <c r="C700" s="137"/>
      <c r="D700" s="212"/>
      <c r="E700" s="210"/>
      <c r="F700" s="198"/>
      <c r="G700" s="198"/>
      <c r="H700" s="198"/>
      <c r="I700" s="198"/>
      <c r="J700" s="198"/>
    </row>
    <row r="701" spans="1:10" ht="16.5" customHeight="1">
      <c r="A701" s="195"/>
      <c r="B701" s="212"/>
      <c r="C701" s="137"/>
      <c r="D701" s="212"/>
      <c r="E701" s="210"/>
      <c r="F701" s="198"/>
      <c r="G701" s="198"/>
      <c r="H701" s="198"/>
      <c r="I701" s="198"/>
      <c r="J701" s="198"/>
    </row>
    <row r="702" spans="1:10" ht="24.95" customHeight="1">
      <c r="A702" s="140" t="s">
        <v>257</v>
      </c>
      <c r="B702" s="138">
        <f>SUM(B14+B153+B186+B230+B257+B290+B291)</f>
        <v>20621</v>
      </c>
      <c r="C702" s="138" t="e">
        <f>#REF!+C154+C186+#REF!+C604</f>
        <v>#REF!</v>
      </c>
      <c r="D702" s="172" t="s">
        <v>379</v>
      </c>
      <c r="E702" s="141" t="s">
        <v>442</v>
      </c>
      <c r="F702" s="138">
        <f>F305</f>
        <v>60862</v>
      </c>
      <c r="G702" s="138">
        <f>G305</f>
        <v>10405</v>
      </c>
      <c r="H702" s="138">
        <f>H305</f>
        <v>71267</v>
      </c>
      <c r="I702" s="138">
        <f>I305</f>
        <v>3471</v>
      </c>
      <c r="J702" s="138">
        <f>J305</f>
        <v>74738</v>
      </c>
    </row>
    <row r="703" spans="1:10" ht="24.95" customHeight="1">
      <c r="A703" s="75" t="s">
        <v>38</v>
      </c>
      <c r="B703" s="138">
        <f>B287-B285</f>
        <v>36900</v>
      </c>
      <c r="C703" s="138">
        <f>C284</f>
        <v>0</v>
      </c>
      <c r="D703" s="172" t="s">
        <v>373</v>
      </c>
      <c r="E703" s="101" t="s">
        <v>443</v>
      </c>
      <c r="F703" s="138">
        <f>F327+F374+F543+F498</f>
        <v>11377</v>
      </c>
      <c r="G703" s="138">
        <f>G327+G374+G543+G498+G306+G19+G455</f>
        <v>4602</v>
      </c>
      <c r="H703" s="138">
        <f>H327+H374+H543+H498+H306+H19+H455</f>
        <v>15979</v>
      </c>
      <c r="I703" s="138">
        <f>I327+I374+I543+I498+I306+I19+I455</f>
        <v>2843</v>
      </c>
      <c r="J703" s="138">
        <f>J327+J374+J543+J498+J306+J19+J455</f>
        <v>18822</v>
      </c>
    </row>
    <row r="704" spans="1:10" ht="24.95" customHeight="1">
      <c r="A704" s="75" t="s">
        <v>39</v>
      </c>
      <c r="B704" s="138">
        <f>B285</f>
        <v>3500</v>
      </c>
      <c r="C704" s="138" t="e">
        <f>#REF!</f>
        <v>#REF!</v>
      </c>
      <c r="D704" s="172" t="s">
        <v>428</v>
      </c>
      <c r="E704" s="101" t="s">
        <v>444</v>
      </c>
      <c r="F704" s="138">
        <f>F603</f>
        <v>121011</v>
      </c>
      <c r="G704" s="138">
        <f>G603+G18</f>
        <v>1799</v>
      </c>
      <c r="H704" s="138">
        <f>H18+H603</f>
        <v>122810</v>
      </c>
      <c r="I704" s="138">
        <f>I18+I603</f>
        <v>0</v>
      </c>
      <c r="J704" s="138">
        <f>J18+J603</f>
        <v>122810</v>
      </c>
    </row>
    <row r="705" spans="1:10" ht="24.95" customHeight="1">
      <c r="A705" s="75" t="s">
        <v>260</v>
      </c>
      <c r="B705" s="138">
        <f>B187</f>
        <v>326</v>
      </c>
      <c r="C705" s="138"/>
      <c r="D705" s="172" t="s">
        <v>362</v>
      </c>
      <c r="E705" s="101" t="s">
        <v>445</v>
      </c>
      <c r="F705" s="138">
        <f>F287</f>
        <v>40400</v>
      </c>
      <c r="G705" s="138">
        <f>G287</f>
        <v>51</v>
      </c>
      <c r="H705" s="138">
        <f>H287</f>
        <v>40451</v>
      </c>
      <c r="I705" s="138">
        <f>I287</f>
        <v>150</v>
      </c>
      <c r="J705" s="138">
        <f>J287</f>
        <v>40601</v>
      </c>
    </row>
    <row r="706" spans="1:10" ht="24.95" customHeight="1">
      <c r="A706" s="142" t="s">
        <v>259</v>
      </c>
      <c r="B706" s="138">
        <f>B288</f>
        <v>100</v>
      </c>
      <c r="C706" s="138" t="e">
        <f>C288+C290+C292+C287+#REF!</f>
        <v>#REF!</v>
      </c>
      <c r="D706" s="172" t="s">
        <v>338</v>
      </c>
      <c r="E706" s="101" t="s">
        <v>446</v>
      </c>
      <c r="F706" s="138">
        <f>F292+F16+F152+F186+F230+F257</f>
        <v>20621</v>
      </c>
      <c r="G706" s="139">
        <f>G292+G16+G152+G186+G230+G257+G662</f>
        <v>7670</v>
      </c>
      <c r="H706" s="138">
        <f>H292+H16+H152+H186+H230+H257+H662</f>
        <v>28291</v>
      </c>
      <c r="I706" s="138">
        <f>I292+I16+I152+I186+I230+I257+I662+I82</f>
        <v>3649</v>
      </c>
      <c r="J706" s="138">
        <f>J292+J16+J152+J186+J230+J257+J662+J82</f>
        <v>31940</v>
      </c>
    </row>
    <row r="707" spans="1:10" ht="24.95" customHeight="1">
      <c r="A707" s="142" t="s">
        <v>261</v>
      </c>
      <c r="B707" s="138">
        <f>B604</f>
        <v>121011</v>
      </c>
      <c r="C707" s="138"/>
      <c r="D707" s="172" t="s">
        <v>365</v>
      </c>
      <c r="E707" s="101" t="s">
        <v>447</v>
      </c>
      <c r="F707" s="138">
        <f>F289</f>
        <v>100</v>
      </c>
      <c r="G707" s="138">
        <f>G289</f>
        <v>0</v>
      </c>
      <c r="H707" s="138">
        <f>H289</f>
        <v>100</v>
      </c>
      <c r="I707" s="138">
        <f>I81</f>
        <v>39</v>
      </c>
      <c r="J707" s="138">
        <f>J153+J81</f>
        <v>139</v>
      </c>
    </row>
    <row r="708" spans="1:10" ht="24.95" customHeight="1">
      <c r="A708" s="75" t="s">
        <v>262</v>
      </c>
      <c r="B708" s="138">
        <f>B307</f>
        <v>60862</v>
      </c>
      <c r="C708" s="138" t="e">
        <f>C307+#REF!</f>
        <v>#REF!</v>
      </c>
      <c r="D708" s="172" t="s">
        <v>448</v>
      </c>
      <c r="E708" s="101" t="s">
        <v>462</v>
      </c>
      <c r="F708" s="138">
        <f>F187</f>
        <v>326</v>
      </c>
      <c r="G708" s="138">
        <f>G187</f>
        <v>0</v>
      </c>
      <c r="H708" s="138">
        <f>H187</f>
        <v>326</v>
      </c>
      <c r="I708" s="138">
        <f>I187+I83</f>
        <v>34</v>
      </c>
      <c r="J708" s="138">
        <f>J187+J83</f>
        <v>360</v>
      </c>
    </row>
    <row r="709" spans="1:10" ht="24.95" customHeight="1">
      <c r="A709" s="75" t="s">
        <v>263</v>
      </c>
      <c r="B709" s="138">
        <f>B328+B374+B543+B499</f>
        <v>11377</v>
      </c>
      <c r="C709" s="138" t="e">
        <f>C327+C374+C456+C544+#REF!</f>
        <v>#REF!</v>
      </c>
      <c r="D709" s="172" t="s">
        <v>449</v>
      </c>
      <c r="E709" s="101" t="s">
        <v>450</v>
      </c>
      <c r="F709" s="138">
        <f>F177</f>
        <v>10000</v>
      </c>
      <c r="G709" s="138">
        <f>G177</f>
        <v>0</v>
      </c>
      <c r="H709" s="138">
        <f>H177</f>
        <v>10000</v>
      </c>
      <c r="I709" s="138">
        <f>I177</f>
        <v>0</v>
      </c>
      <c r="J709" s="138">
        <f>J177</f>
        <v>10000</v>
      </c>
    </row>
    <row r="710" spans="1:10" ht="24.95" customHeight="1">
      <c r="A710" s="75" t="s">
        <v>113</v>
      </c>
      <c r="B710" s="138">
        <f>B315</f>
        <v>21355</v>
      </c>
      <c r="C710" s="138">
        <f>C314</f>
        <v>0</v>
      </c>
      <c r="D710" s="172" t="s">
        <v>451</v>
      </c>
      <c r="E710" s="101" t="s">
        <v>452</v>
      </c>
      <c r="F710" s="138">
        <f>F315</f>
        <v>21355</v>
      </c>
      <c r="G710" s="138">
        <f>G315</f>
        <v>0</v>
      </c>
      <c r="H710" s="138">
        <f>H315</f>
        <v>21355</v>
      </c>
      <c r="I710" s="138">
        <f>I315</f>
        <v>0</v>
      </c>
      <c r="J710" s="138">
        <f>J315</f>
        <v>21355</v>
      </c>
    </row>
    <row r="711" spans="1:10" ht="24.95" customHeight="1">
      <c r="A711" s="75" t="s">
        <v>61</v>
      </c>
      <c r="B711" s="138">
        <f>B178</f>
        <v>10000</v>
      </c>
      <c r="C711" s="138">
        <f>C178</f>
        <v>0</v>
      </c>
      <c r="D711" s="172" t="s">
        <v>535</v>
      </c>
      <c r="E711" s="101" t="s">
        <v>539</v>
      </c>
      <c r="F711" s="138"/>
      <c r="G711" s="138"/>
      <c r="H711" s="138"/>
      <c r="I711" s="138">
        <f>I80</f>
        <v>10000</v>
      </c>
      <c r="J711" s="138">
        <f>J80</f>
        <v>10000</v>
      </c>
    </row>
    <row r="712" spans="1:10" ht="24.95" customHeight="1">
      <c r="A712" s="101" t="s">
        <v>0</v>
      </c>
      <c r="B712" s="138">
        <f>SUM(B702:B711)</f>
        <v>286052</v>
      </c>
      <c r="C712" s="138" t="e">
        <f t="shared" ref="C712" si="90">SUM(C702:C711)</f>
        <v>#REF!</v>
      </c>
      <c r="D712" s="172"/>
      <c r="E712" s="143"/>
      <c r="F712" s="138">
        <f>SUM(F702:F711)</f>
        <v>286052</v>
      </c>
      <c r="G712" s="138">
        <f>SUM(G702:G711)</f>
        <v>24527</v>
      </c>
      <c r="H712" s="138">
        <f>SUM(H702:H711)</f>
        <v>310579</v>
      </c>
      <c r="I712" s="138">
        <f>SUM(I702:I711)</f>
        <v>20186</v>
      </c>
      <c r="J712" s="138">
        <f>SUM(J702:J711)</f>
        <v>330765</v>
      </c>
    </row>
    <row r="713" spans="1:10" ht="18.75" customHeight="1">
      <c r="A713" s="197"/>
      <c r="B713" s="197"/>
      <c r="C713" s="197"/>
      <c r="D713" s="197"/>
      <c r="E713" s="197"/>
      <c r="F713" s="197"/>
      <c r="G713" s="197"/>
      <c r="H713" s="197"/>
      <c r="I713" s="95"/>
      <c r="J713" s="95"/>
    </row>
    <row r="714" spans="1:10" ht="16.5" customHeight="1">
      <c r="A714" s="181" t="s">
        <v>243</v>
      </c>
      <c r="B714" s="196" t="s">
        <v>27</v>
      </c>
      <c r="C714" s="137"/>
      <c r="D714" s="209" t="s">
        <v>267</v>
      </c>
      <c r="E714" s="211" t="s">
        <v>285</v>
      </c>
      <c r="F714" s="196" t="s">
        <v>27</v>
      </c>
      <c r="G714" s="196" t="s">
        <v>505</v>
      </c>
      <c r="H714" s="196" t="s">
        <v>266</v>
      </c>
      <c r="I714" s="196" t="s">
        <v>505</v>
      </c>
      <c r="J714" s="196" t="s">
        <v>527</v>
      </c>
    </row>
    <row r="715" spans="1:10" ht="16.5" customHeight="1">
      <c r="A715" s="181"/>
      <c r="B715" s="196"/>
      <c r="C715" s="137"/>
      <c r="D715" s="209"/>
      <c r="E715" s="211"/>
      <c r="F715" s="196"/>
      <c r="G715" s="196"/>
      <c r="H715" s="196"/>
      <c r="I715" s="196"/>
      <c r="J715" s="196"/>
    </row>
    <row r="716" spans="1:10" ht="16.5" customHeight="1">
      <c r="A716" s="181"/>
      <c r="B716" s="196"/>
      <c r="C716" s="137"/>
      <c r="D716" s="209"/>
      <c r="E716" s="211"/>
      <c r="F716" s="196"/>
      <c r="G716" s="196"/>
      <c r="H716" s="196"/>
      <c r="I716" s="196"/>
      <c r="J716" s="196"/>
    </row>
    <row r="717" spans="1:10" ht="24.95" customHeight="1">
      <c r="A717" s="146" t="s">
        <v>9</v>
      </c>
      <c r="B717" s="100">
        <f>B32+B94+B197+B238+B265+B338+B460+B508+B551+B575+B682</f>
        <v>32345</v>
      </c>
      <c r="C717" s="100" t="e">
        <f>C32+C94+C197+C338+C508+C575+C682+C460+C551</f>
        <v>#REF!</v>
      </c>
      <c r="D717" s="173" t="s">
        <v>453</v>
      </c>
      <c r="E717" s="144" t="s">
        <v>454</v>
      </c>
      <c r="F717" s="100">
        <f>F31+F93+F197+F238+F265+F338+F460+F507+F551+F682</f>
        <v>20226</v>
      </c>
      <c r="G717" s="100">
        <f>G31+G93+G197+G238+G265+G338+G460+G507+G551+G682</f>
        <v>4521</v>
      </c>
      <c r="H717" s="100">
        <f>H31+H93+H197+H238+H265+H338+H460+H507+H551+H682</f>
        <v>24747</v>
      </c>
      <c r="I717" s="100">
        <f>I31+I93+I197+I238+I265+I338+I460+I507+I551+I682+J575</f>
        <v>2282</v>
      </c>
      <c r="J717" s="100">
        <f>J31+J93+J197+J238+J265+J338+J460+J507+J551+J682+J575</f>
        <v>27029</v>
      </c>
    </row>
    <row r="718" spans="1:10" ht="24.95" customHeight="1">
      <c r="A718" s="146" t="s">
        <v>10</v>
      </c>
      <c r="B718" s="100">
        <f>B36+B100+B202+B240+B267+B343+B465+B513+B556+B577+B687</f>
        <v>8900</v>
      </c>
      <c r="C718" s="100" t="e">
        <f>C36+C100+C202+C343+C513+C577+C687+C388+#REF!+C465+C556</f>
        <v>#REF!</v>
      </c>
      <c r="D718" s="173" t="s">
        <v>455</v>
      </c>
      <c r="E718" s="144" t="s">
        <v>456</v>
      </c>
      <c r="F718" s="100">
        <f>F32+F573+F508</f>
        <v>12119</v>
      </c>
      <c r="G718" s="100">
        <f>G32+G573+G508+G95</f>
        <v>318</v>
      </c>
      <c r="H718" s="100">
        <f>H32+H573+H508+H95</f>
        <v>12437</v>
      </c>
      <c r="I718" s="100">
        <f>I32+I573+I508+I95</f>
        <v>-140</v>
      </c>
      <c r="J718" s="100">
        <f>J32+J573+J508+J95</f>
        <v>12297</v>
      </c>
    </row>
    <row r="719" spans="1:10" ht="24.95" customHeight="1">
      <c r="A719" s="146" t="s">
        <v>2</v>
      </c>
      <c r="B719" s="100">
        <f>B59+B113+B124+B159+B169+B221+B248+B275+B351+B366+B380+B490+B535+B566+B581+B594+B612+B622+B640+B653+B696</f>
        <v>55842</v>
      </c>
      <c r="C719" s="100" t="e">
        <f>C59+C113+C159+C169+#REF!+C351+C366+C380+C535+C581+C612+C622+#REF!+C640+C653+C696+#REF!+C564+C594+C490</f>
        <v>#REF!</v>
      </c>
      <c r="D719" s="173" t="s">
        <v>272</v>
      </c>
      <c r="E719" s="144" t="s">
        <v>457</v>
      </c>
      <c r="F719" s="100">
        <f>F36+F100+F202+F240+F267+F343+F462+F513+F556+F577+F687</f>
        <v>9203</v>
      </c>
      <c r="G719" s="100">
        <f>G36+G100+G202+G240+G267+G343+G462+G513+G556+G577+G687</f>
        <v>791</v>
      </c>
      <c r="H719" s="100">
        <f>H36+H100+H202+H240+H267+H343+H462+H513+H556+H577+H687</f>
        <v>9994</v>
      </c>
      <c r="I719" s="100">
        <f>I36+I100+I202+I240+I267+I343+I462+I513+I556+I577+I687</f>
        <v>305</v>
      </c>
      <c r="J719" s="100">
        <f>J36+J100+J202+J240+J267+J343+J462+J513+J556+J577+J687</f>
        <v>10299</v>
      </c>
    </row>
    <row r="720" spans="1:10" ht="24.95" customHeight="1">
      <c r="A720" s="146" t="s">
        <v>71</v>
      </c>
      <c r="B720" s="100">
        <f>B608</f>
        <v>142366</v>
      </c>
      <c r="C720" s="100" t="e">
        <f>#REF!+#REF!+C566+#REF!+C124</f>
        <v>#REF!</v>
      </c>
      <c r="D720" s="173" t="s">
        <v>333</v>
      </c>
      <c r="E720" s="144" t="s">
        <v>334</v>
      </c>
      <c r="F720" s="100">
        <f>F59+F109+F124+F159+F169+F218+F248+F275+F351+F363+F380+F490+F531+F566+F581+F594+F612+F622+F640+F653+F696</f>
        <v>55539</v>
      </c>
      <c r="G720" s="100">
        <f>G59+G109+G124+G159+G169+G218+G248+G275+G351+G363+G380+G465+G490+G531+G566+G581+G594+G612+G622+G640+G653+G671</f>
        <v>-205</v>
      </c>
      <c r="H720" s="100">
        <f>H59+H109+H124+H159+H169+H218+H248+H275+H351+H363+H380+H465+H490+H531+H566+H581+H594+H612+H622+H640+H653+H671+H696</f>
        <v>55334</v>
      </c>
      <c r="I720" s="100">
        <f>I59+I109+I124+I159+I169+I218+I248+I275+I351+I363+I380+I465+I490+I531+I566+I581+I594+I612+I622+I640+I653+I671+I696</f>
        <v>4118</v>
      </c>
      <c r="J720" s="100">
        <f>J59+J109+J124+J159+J169+J218+J248+J275+J351+J363+J380+J465+J490+J531+J566+J581+J594+J612+J622+J640+J653+J671+J696</f>
        <v>59452</v>
      </c>
    </row>
    <row r="721" spans="1:10" ht="24.95" customHeight="1">
      <c r="A721" s="146" t="s">
        <v>40</v>
      </c>
      <c r="B721" s="100">
        <f>B65+B354+B479+B629+B388</f>
        <v>39926</v>
      </c>
      <c r="C721" s="100" t="e">
        <f>C65+C354+C590+C608+#REF!+C630+C479</f>
        <v>#REF!</v>
      </c>
      <c r="D721" s="173" t="s">
        <v>400</v>
      </c>
      <c r="E721" s="144" t="s">
        <v>401</v>
      </c>
      <c r="F721" s="100">
        <f>F133+F142+F396+F404+F412+F432+F440+F422+F448</f>
        <v>3288</v>
      </c>
      <c r="G721" s="100">
        <f>G133+G142+G396+G404+G413+G432+G440+G422+G448</f>
        <v>2050</v>
      </c>
      <c r="H721" s="100">
        <f>H133+H142+H396+H404+H412+H432+H440+H422+H448</f>
        <v>5338</v>
      </c>
      <c r="I721" s="100">
        <f>I133+I142+I396+I404+I412+I432+I440+I422+I448</f>
        <v>1418</v>
      </c>
      <c r="J721" s="100">
        <f>J133+J142+J396+J396+J404+J412+J432+J440+J422+J448</f>
        <v>6756</v>
      </c>
    </row>
    <row r="722" spans="1:10" ht="24.95" customHeight="1">
      <c r="A722" s="146" t="s">
        <v>41</v>
      </c>
      <c r="B722" s="100">
        <f>B133+B142+B396+B404+B413+B422+B432+B440+B448</f>
        <v>3288</v>
      </c>
      <c r="C722" s="100" t="e">
        <f>C133+C142+#REF!+C395+C404+C413+#REF!+C422+C432+C440+C448+#REF!</f>
        <v>#REF!</v>
      </c>
      <c r="D722" s="173" t="s">
        <v>392</v>
      </c>
      <c r="E722" s="144" t="s">
        <v>393</v>
      </c>
      <c r="F722" s="100">
        <f>F66+F354+F479+F630</f>
        <v>5396</v>
      </c>
      <c r="G722" s="100">
        <f>G66+G354+G479+G630+G669</f>
        <v>14029</v>
      </c>
      <c r="H722" s="100">
        <f>H66+H354+H479+H630+H669</f>
        <v>19425</v>
      </c>
      <c r="I722" s="100">
        <f>I66+I354+I479+I630+I669+I413</f>
        <v>-4827</v>
      </c>
      <c r="J722" s="100">
        <f>J66+J354+J479+J630+J669+J413</f>
        <v>14578</v>
      </c>
    </row>
    <row r="723" spans="1:10" ht="24.95" customHeight="1">
      <c r="A723" s="146"/>
      <c r="B723" s="100"/>
      <c r="C723" s="100"/>
      <c r="D723" s="173" t="s">
        <v>488</v>
      </c>
      <c r="E723" s="144" t="s">
        <v>489</v>
      </c>
      <c r="F723" s="100"/>
      <c r="G723" s="100">
        <f>G221+G71+G535+G365</f>
        <v>2142</v>
      </c>
      <c r="H723" s="100">
        <f>H71+H221+H365+H535</f>
        <v>2142</v>
      </c>
      <c r="I723" s="100">
        <f>I71+I221+I365+I535+I112</f>
        <v>14823</v>
      </c>
      <c r="J723" s="100">
        <f>J71+J221+J365+J535+J112</f>
        <v>16965</v>
      </c>
    </row>
    <row r="724" spans="1:10" ht="24.95" customHeight="1">
      <c r="A724" s="146" t="s">
        <v>208</v>
      </c>
      <c r="B724" s="100">
        <f>B319</f>
        <v>1321</v>
      </c>
      <c r="C724" s="100" t="e">
        <f>#REF!</f>
        <v>#REF!</v>
      </c>
      <c r="D724" s="173" t="s">
        <v>433</v>
      </c>
      <c r="E724" s="144" t="s">
        <v>434</v>
      </c>
      <c r="F724" s="100">
        <f>F608</f>
        <v>142366</v>
      </c>
      <c r="G724" s="100">
        <f>G608+G667</f>
        <v>465</v>
      </c>
      <c r="H724" s="100">
        <f>H608+H667</f>
        <v>142831</v>
      </c>
      <c r="I724" s="100">
        <f>I608+I667+I73</f>
        <v>1799</v>
      </c>
      <c r="J724" s="100">
        <f>J608+J667+J73</f>
        <v>144630</v>
      </c>
    </row>
    <row r="725" spans="1:10" ht="24.95" customHeight="1">
      <c r="A725" s="146" t="s">
        <v>155</v>
      </c>
      <c r="B725" s="100">
        <f>B66</f>
        <v>2064</v>
      </c>
      <c r="C725" s="100" t="e">
        <f>#REF!</f>
        <v>#REF!</v>
      </c>
      <c r="D725" s="173" t="s">
        <v>370</v>
      </c>
      <c r="E725" s="144" t="s">
        <v>458</v>
      </c>
      <c r="F725" s="100">
        <f>F318</f>
        <v>1321</v>
      </c>
      <c r="G725" s="100">
        <f>G318</f>
        <v>0</v>
      </c>
      <c r="H725" s="100">
        <f>H318</f>
        <v>1321</v>
      </c>
      <c r="I725" s="100">
        <f>I318</f>
        <v>0</v>
      </c>
      <c r="J725" s="100">
        <f>J318</f>
        <v>1321</v>
      </c>
    </row>
    <row r="726" spans="1:10" ht="24.95" customHeight="1">
      <c r="A726" s="146"/>
      <c r="B726" s="100"/>
      <c r="C726" s="100"/>
      <c r="D726" s="174" t="s">
        <v>398</v>
      </c>
      <c r="E726" s="144" t="s">
        <v>459</v>
      </c>
      <c r="F726" s="100">
        <f>F387</f>
        <v>36594</v>
      </c>
      <c r="G726" s="100">
        <f>G387</f>
        <v>416</v>
      </c>
      <c r="H726" s="100">
        <f>H387</f>
        <v>37010</v>
      </c>
      <c r="I726" s="100">
        <f>I387</f>
        <v>428</v>
      </c>
      <c r="J726" s="100">
        <f>J387</f>
        <v>37438</v>
      </c>
    </row>
    <row r="727" spans="1:10" ht="24.95" customHeight="1">
      <c r="A727" s="147" t="s">
        <v>42</v>
      </c>
      <c r="B727" s="145">
        <f>SUM(B717:B725)</f>
        <v>286052</v>
      </c>
      <c r="C727" s="145" t="e">
        <f>SUM(C717:C725)</f>
        <v>#REF!</v>
      </c>
      <c r="D727" s="174"/>
      <c r="E727" s="148"/>
      <c r="F727" s="100">
        <f>SUM(F717:F726)</f>
        <v>286052</v>
      </c>
      <c r="G727" s="100">
        <f>SUM(G717:G726)</f>
        <v>24527</v>
      </c>
      <c r="H727" s="100">
        <f>SUM(H717:H726)</f>
        <v>310579</v>
      </c>
      <c r="I727" s="100">
        <f>SUM(I717:I726)</f>
        <v>20206</v>
      </c>
      <c r="J727" s="100">
        <f>SUM(J717:J726)</f>
        <v>330765</v>
      </c>
    </row>
    <row r="730" spans="1:10">
      <c r="B730" s="23"/>
    </row>
  </sheetData>
  <sheetProtection insertColumns="0"/>
  <mergeCells count="451">
    <mergeCell ref="I468:I470"/>
    <mergeCell ref="J468:J470"/>
    <mergeCell ref="I482:I484"/>
    <mergeCell ref="J482:J484"/>
    <mergeCell ref="I493:I495"/>
    <mergeCell ref="J493:J495"/>
    <mergeCell ref="A85:J85"/>
    <mergeCell ref="I643:I645"/>
    <mergeCell ref="J643:J645"/>
    <mergeCell ref="I162:I164"/>
    <mergeCell ref="J162:J164"/>
    <mergeCell ref="I172:I174"/>
    <mergeCell ref="J172:J174"/>
    <mergeCell ref="I180:I182"/>
    <mergeCell ref="J180:J182"/>
    <mergeCell ref="A175:J175"/>
    <mergeCell ref="I224:I226"/>
    <mergeCell ref="J224:J226"/>
    <mergeCell ref="A481:H481"/>
    <mergeCell ref="A492:H492"/>
    <mergeCell ref="B407:B409"/>
    <mergeCell ref="A435:A437"/>
    <mergeCell ref="B435:B437"/>
    <mergeCell ref="A443:A445"/>
    <mergeCell ref="I674:I676"/>
    <mergeCell ref="J674:J676"/>
    <mergeCell ref="J699:J701"/>
    <mergeCell ref="I584:I586"/>
    <mergeCell ref="J584:J586"/>
    <mergeCell ref="I597:I600"/>
    <mergeCell ref="J597:J600"/>
    <mergeCell ref="I615:I618"/>
    <mergeCell ref="J615:J618"/>
    <mergeCell ref="I625:I627"/>
    <mergeCell ref="J625:J627"/>
    <mergeCell ref="I633:I635"/>
    <mergeCell ref="J633:J635"/>
    <mergeCell ref="I656:I658"/>
    <mergeCell ref="J656:J658"/>
    <mergeCell ref="A673:J673"/>
    <mergeCell ref="A677:J677"/>
    <mergeCell ref="A584:A586"/>
    <mergeCell ref="B615:B618"/>
    <mergeCell ref="I714:I716"/>
    <mergeCell ref="J714:J716"/>
    <mergeCell ref="I699:I701"/>
    <mergeCell ref="I322:I324"/>
    <mergeCell ref="J322:J324"/>
    <mergeCell ref="I369:I371"/>
    <mergeCell ref="J369:J371"/>
    <mergeCell ref="I383:I385"/>
    <mergeCell ref="J383:J385"/>
    <mergeCell ref="I391:I393"/>
    <mergeCell ref="J391:J393"/>
    <mergeCell ref="I399:I401"/>
    <mergeCell ref="J399:J401"/>
    <mergeCell ref="I407:I409"/>
    <mergeCell ref="J407:J409"/>
    <mergeCell ref="I416:I418"/>
    <mergeCell ref="I538:I540"/>
    <mergeCell ref="J538:J540"/>
    <mergeCell ref="I569:I571"/>
    <mergeCell ref="J569:J571"/>
    <mergeCell ref="J416:J418"/>
    <mergeCell ref="I425:I427"/>
    <mergeCell ref="J425:J427"/>
    <mergeCell ref="I435:I437"/>
    <mergeCell ref="G310:G312"/>
    <mergeCell ref="H310:H312"/>
    <mergeCell ref="G46:G48"/>
    <mergeCell ref="H46:H48"/>
    <mergeCell ref="A155:J155"/>
    <mergeCell ref="A165:J165"/>
    <mergeCell ref="B180:B182"/>
    <mergeCell ref="B136:B138"/>
    <mergeCell ref="A162:A164"/>
    <mergeCell ref="B162:B164"/>
    <mergeCell ref="A145:A147"/>
    <mergeCell ref="A136:A138"/>
    <mergeCell ref="B145:B147"/>
    <mergeCell ref="A161:H161"/>
    <mergeCell ref="A171:H171"/>
    <mergeCell ref="D136:D138"/>
    <mergeCell ref="G322:G324"/>
    <mergeCell ref="A368:H368"/>
    <mergeCell ref="A382:H382"/>
    <mergeCell ref="A390:H390"/>
    <mergeCell ref="G383:G385"/>
    <mergeCell ref="H383:H385"/>
    <mergeCell ref="G391:G393"/>
    <mergeCell ref="H391:H393"/>
    <mergeCell ref="A471:J471"/>
    <mergeCell ref="B443:B445"/>
    <mergeCell ref="A425:A427"/>
    <mergeCell ref="B425:B427"/>
    <mergeCell ref="B391:B393"/>
    <mergeCell ref="F443:F445"/>
    <mergeCell ref="F468:F470"/>
    <mergeCell ref="A467:H467"/>
    <mergeCell ref="D468:D470"/>
    <mergeCell ref="G468:G470"/>
    <mergeCell ref="H468:H470"/>
    <mergeCell ref="A458:J458"/>
    <mergeCell ref="B383:B385"/>
    <mergeCell ref="B369:B371"/>
    <mergeCell ref="D435:D437"/>
    <mergeCell ref="D443:D445"/>
    <mergeCell ref="A482:A484"/>
    <mergeCell ref="B482:B484"/>
    <mergeCell ref="E443:E445"/>
    <mergeCell ref="D369:D371"/>
    <mergeCell ref="D383:D385"/>
    <mergeCell ref="A277:H277"/>
    <mergeCell ref="A309:H309"/>
    <mergeCell ref="A321:H321"/>
    <mergeCell ref="E278:E280"/>
    <mergeCell ref="E310:E312"/>
    <mergeCell ref="A299:A300"/>
    <mergeCell ref="B299:B300"/>
    <mergeCell ref="F322:F324"/>
    <mergeCell ref="F369:F371"/>
    <mergeCell ref="F383:F385"/>
    <mergeCell ref="B278:B280"/>
    <mergeCell ref="D322:D324"/>
    <mergeCell ref="B322:B324"/>
    <mergeCell ref="A325:J325"/>
    <mergeCell ref="A329:J329"/>
    <mergeCell ref="A372:J372"/>
    <mergeCell ref="A376:J376"/>
    <mergeCell ref="A468:A470"/>
    <mergeCell ref="B468:B470"/>
    <mergeCell ref="D407:D409"/>
    <mergeCell ref="J435:J437"/>
    <mergeCell ref="I443:I445"/>
    <mergeCell ref="J443:J445"/>
    <mergeCell ref="I451:I453"/>
    <mergeCell ref="J451:J453"/>
    <mergeCell ref="G172:G174"/>
    <mergeCell ref="H172:H174"/>
    <mergeCell ref="E172:E174"/>
    <mergeCell ref="A250:H250"/>
    <mergeCell ref="F180:F182"/>
    <mergeCell ref="F224:F226"/>
    <mergeCell ref="D180:D182"/>
    <mergeCell ref="D224:D226"/>
    <mergeCell ref="A179:H179"/>
    <mergeCell ref="A223:H223"/>
    <mergeCell ref="A224:A226"/>
    <mergeCell ref="B224:B226"/>
    <mergeCell ref="E180:E182"/>
    <mergeCell ref="E224:E226"/>
    <mergeCell ref="B172:B174"/>
    <mergeCell ref="F435:F437"/>
    <mergeCell ref="E451:E453"/>
    <mergeCell ref="A172:A174"/>
    <mergeCell ref="D699:D701"/>
    <mergeCell ref="A615:A618"/>
    <mergeCell ref="A674:A676"/>
    <mergeCell ref="B674:B676"/>
    <mergeCell ref="A643:A645"/>
    <mergeCell ref="B643:B645"/>
    <mergeCell ref="A699:A701"/>
    <mergeCell ref="B699:B701"/>
    <mergeCell ref="A633:A635"/>
    <mergeCell ref="B633:B635"/>
    <mergeCell ref="A642:H642"/>
    <mergeCell ref="A698:H698"/>
    <mergeCell ref="D625:D627"/>
    <mergeCell ref="D633:D635"/>
    <mergeCell ref="D643:D645"/>
    <mergeCell ref="F615:F618"/>
    <mergeCell ref="F625:F627"/>
    <mergeCell ref="B656:B658"/>
    <mergeCell ref="D656:D658"/>
    <mergeCell ref="E656:E658"/>
    <mergeCell ref="F656:F658"/>
    <mergeCell ref="G656:G658"/>
    <mergeCell ref="H656:H658"/>
    <mergeCell ref="H699:H701"/>
    <mergeCell ref="G714:G716"/>
    <mergeCell ref="H714:H716"/>
    <mergeCell ref="E482:E484"/>
    <mergeCell ref="D714:D716"/>
    <mergeCell ref="E699:E701"/>
    <mergeCell ref="E714:E716"/>
    <mergeCell ref="D615:D618"/>
    <mergeCell ref="G625:G627"/>
    <mergeCell ref="H625:H627"/>
    <mergeCell ref="E569:E571"/>
    <mergeCell ref="F633:F635"/>
    <mergeCell ref="G615:G618"/>
    <mergeCell ref="H615:H618"/>
    <mergeCell ref="D482:D484"/>
    <mergeCell ref="H584:H586"/>
    <mergeCell ref="F597:F600"/>
    <mergeCell ref="A587:J587"/>
    <mergeCell ref="G597:G600"/>
    <mergeCell ref="A1:C1"/>
    <mergeCell ref="A10:A12"/>
    <mergeCell ref="B10:B12"/>
    <mergeCell ref="A76:A78"/>
    <mergeCell ref="B76:B78"/>
    <mergeCell ref="E10:E12"/>
    <mergeCell ref="B9:H9"/>
    <mergeCell ref="E46:E48"/>
    <mergeCell ref="D10:D12"/>
    <mergeCell ref="A50:A51"/>
    <mergeCell ref="D76:D78"/>
    <mergeCell ref="F10:F12"/>
    <mergeCell ref="F46:F48"/>
    <mergeCell ref="F76:F78"/>
    <mergeCell ref="E76:E78"/>
    <mergeCell ref="A5:J5"/>
    <mergeCell ref="A13:J13"/>
    <mergeCell ref="A21:J21"/>
    <mergeCell ref="A6:J8"/>
    <mergeCell ref="A4:J4"/>
    <mergeCell ref="I10:I12"/>
    <mergeCell ref="J10:J12"/>
    <mergeCell ref="J76:J78"/>
    <mergeCell ref="I76:I78"/>
    <mergeCell ref="A714:A716"/>
    <mergeCell ref="D674:D676"/>
    <mergeCell ref="A572:J572"/>
    <mergeCell ref="B714:B716"/>
    <mergeCell ref="A713:H713"/>
    <mergeCell ref="E643:E645"/>
    <mergeCell ref="E674:E676"/>
    <mergeCell ref="E615:E618"/>
    <mergeCell ref="E625:E627"/>
    <mergeCell ref="E633:E635"/>
    <mergeCell ref="A632:H632"/>
    <mergeCell ref="A625:A627"/>
    <mergeCell ref="B625:B627"/>
    <mergeCell ref="F674:F676"/>
    <mergeCell ref="F699:F701"/>
    <mergeCell ref="F714:F716"/>
    <mergeCell ref="G674:G676"/>
    <mergeCell ref="H674:H676"/>
    <mergeCell ref="G699:G701"/>
    <mergeCell ref="G633:G635"/>
    <mergeCell ref="H633:H635"/>
    <mergeCell ref="F643:F645"/>
    <mergeCell ref="G643:G645"/>
    <mergeCell ref="H643:H645"/>
    <mergeCell ref="B569:B571"/>
    <mergeCell ref="E493:E495"/>
    <mergeCell ref="E538:E540"/>
    <mergeCell ref="B538:B540"/>
    <mergeCell ref="A493:A495"/>
    <mergeCell ref="B493:B495"/>
    <mergeCell ref="A485:J485"/>
    <mergeCell ref="A496:J496"/>
    <mergeCell ref="A500:J500"/>
    <mergeCell ref="A541:J541"/>
    <mergeCell ref="A545:J545"/>
    <mergeCell ref="D493:D495"/>
    <mergeCell ref="F493:F495"/>
    <mergeCell ref="A538:A540"/>
    <mergeCell ref="F538:F540"/>
    <mergeCell ref="E162:E164"/>
    <mergeCell ref="A126:H126"/>
    <mergeCell ref="A135:H135"/>
    <mergeCell ref="A144:H144"/>
    <mergeCell ref="F116:F118"/>
    <mergeCell ref="F127:F129"/>
    <mergeCell ref="F136:F138"/>
    <mergeCell ref="F145:F147"/>
    <mergeCell ref="A116:A118"/>
    <mergeCell ref="F162:F164"/>
    <mergeCell ref="D145:D147"/>
    <mergeCell ref="D162:D164"/>
    <mergeCell ref="G145:G147"/>
    <mergeCell ref="H145:H147"/>
    <mergeCell ref="G162:G164"/>
    <mergeCell ref="H162:H164"/>
    <mergeCell ref="B584:B586"/>
    <mergeCell ref="E584:E586"/>
    <mergeCell ref="F584:F586"/>
    <mergeCell ref="F569:F571"/>
    <mergeCell ref="G399:G401"/>
    <mergeCell ref="H399:H401"/>
    <mergeCell ref="G407:G409"/>
    <mergeCell ref="H407:H409"/>
    <mergeCell ref="F451:F453"/>
    <mergeCell ref="A424:H424"/>
    <mergeCell ref="A434:H434"/>
    <mergeCell ref="A442:H442"/>
    <mergeCell ref="A450:H450"/>
    <mergeCell ref="E435:E437"/>
    <mergeCell ref="G435:G437"/>
    <mergeCell ref="H435:H437"/>
    <mergeCell ref="G443:G445"/>
    <mergeCell ref="B451:B453"/>
    <mergeCell ref="D451:D453"/>
    <mergeCell ref="G451:G453"/>
    <mergeCell ref="H451:H453"/>
    <mergeCell ref="A407:A409"/>
    <mergeCell ref="H443:H445"/>
    <mergeCell ref="F425:F427"/>
    <mergeCell ref="E468:E470"/>
    <mergeCell ref="A451:A453"/>
    <mergeCell ref="A597:A600"/>
    <mergeCell ref="B597:B600"/>
    <mergeCell ref="D569:D571"/>
    <mergeCell ref="D584:D586"/>
    <mergeCell ref="D597:D600"/>
    <mergeCell ref="A569:A571"/>
    <mergeCell ref="A583:H583"/>
    <mergeCell ref="A596:H596"/>
    <mergeCell ref="E597:E600"/>
    <mergeCell ref="G482:G484"/>
    <mergeCell ref="H482:H484"/>
    <mergeCell ref="G493:G495"/>
    <mergeCell ref="H493:H495"/>
    <mergeCell ref="G538:G540"/>
    <mergeCell ref="H538:H540"/>
    <mergeCell ref="G569:G571"/>
    <mergeCell ref="H569:H571"/>
    <mergeCell ref="A537:H537"/>
    <mergeCell ref="D538:D540"/>
    <mergeCell ref="F482:F484"/>
    <mergeCell ref="A568:H568"/>
    <mergeCell ref="G584:G586"/>
    <mergeCell ref="H597:H600"/>
    <mergeCell ref="A601:J601"/>
    <mergeCell ref="A605:J605"/>
    <mergeCell ref="A619:J619"/>
    <mergeCell ref="A322:A324"/>
    <mergeCell ref="A251:A253"/>
    <mergeCell ref="B251:B253"/>
    <mergeCell ref="A180:A182"/>
    <mergeCell ref="G10:G12"/>
    <mergeCell ref="H10:H12"/>
    <mergeCell ref="G76:G78"/>
    <mergeCell ref="H76:H78"/>
    <mergeCell ref="G116:G118"/>
    <mergeCell ref="H116:H118"/>
    <mergeCell ref="G127:G129"/>
    <mergeCell ref="H127:H129"/>
    <mergeCell ref="G136:G138"/>
    <mergeCell ref="H136:H138"/>
    <mergeCell ref="A75:H75"/>
    <mergeCell ref="B116:B118"/>
    <mergeCell ref="D116:D118"/>
    <mergeCell ref="A127:A129"/>
    <mergeCell ref="B127:B129"/>
    <mergeCell ref="D127:D129"/>
    <mergeCell ref="F172:F174"/>
    <mergeCell ref="D172:D174"/>
    <mergeCell ref="G180:G182"/>
    <mergeCell ref="H180:H182"/>
    <mergeCell ref="G224:G226"/>
    <mergeCell ref="H224:H226"/>
    <mergeCell ref="E251:E253"/>
    <mergeCell ref="G251:G253"/>
    <mergeCell ref="H251:H253"/>
    <mergeCell ref="A183:J183"/>
    <mergeCell ref="A189:J189"/>
    <mergeCell ref="A227:J227"/>
    <mergeCell ref="A232:J232"/>
    <mergeCell ref="E391:E393"/>
    <mergeCell ref="F391:F393"/>
    <mergeCell ref="F310:F312"/>
    <mergeCell ref="F251:F253"/>
    <mergeCell ref="E322:E324"/>
    <mergeCell ref="E369:E371"/>
    <mergeCell ref="E383:E385"/>
    <mergeCell ref="H322:H324"/>
    <mergeCell ref="G369:G371"/>
    <mergeCell ref="H369:H371"/>
    <mergeCell ref="F278:F280"/>
    <mergeCell ref="G278:G280"/>
    <mergeCell ref="H278:H280"/>
    <mergeCell ref="A254:J254"/>
    <mergeCell ref="A259:J259"/>
    <mergeCell ref="A281:J281"/>
    <mergeCell ref="A313:J313"/>
    <mergeCell ref="A317:J317"/>
    <mergeCell ref="D251:D253"/>
    <mergeCell ref="D278:D280"/>
    <mergeCell ref="D310:D312"/>
    <mergeCell ref="B310:B312"/>
    <mergeCell ref="I251:I253"/>
    <mergeCell ref="J251:J253"/>
    <mergeCell ref="A383:A385"/>
    <mergeCell ref="A369:A371"/>
    <mergeCell ref="A310:A312"/>
    <mergeCell ref="A278:A280"/>
    <mergeCell ref="G425:G427"/>
    <mergeCell ref="H425:H427"/>
    <mergeCell ref="A415:H415"/>
    <mergeCell ref="F416:F418"/>
    <mergeCell ref="E399:E401"/>
    <mergeCell ref="E407:E409"/>
    <mergeCell ref="E416:E418"/>
    <mergeCell ref="A406:H406"/>
    <mergeCell ref="D399:D401"/>
    <mergeCell ref="B416:B418"/>
    <mergeCell ref="A416:A418"/>
    <mergeCell ref="E425:E427"/>
    <mergeCell ref="D425:D427"/>
    <mergeCell ref="G416:G418"/>
    <mergeCell ref="H416:H418"/>
    <mergeCell ref="A398:H398"/>
    <mergeCell ref="D391:D393"/>
    <mergeCell ref="F407:F409"/>
    <mergeCell ref="F399:F401"/>
    <mergeCell ref="D416:D418"/>
    <mergeCell ref="A79:J79"/>
    <mergeCell ref="A119:J119"/>
    <mergeCell ref="A130:J130"/>
    <mergeCell ref="A115:J115"/>
    <mergeCell ref="A139:J139"/>
    <mergeCell ref="A148:J148"/>
    <mergeCell ref="I136:I138"/>
    <mergeCell ref="J136:J138"/>
    <mergeCell ref="I145:I147"/>
    <mergeCell ref="J145:J147"/>
    <mergeCell ref="E116:E118"/>
    <mergeCell ref="E127:E129"/>
    <mergeCell ref="E136:E138"/>
    <mergeCell ref="E145:E147"/>
    <mergeCell ref="J116:J118"/>
    <mergeCell ref="I127:I129"/>
    <mergeCell ref="J127:J129"/>
    <mergeCell ref="I116:I118"/>
    <mergeCell ref="I278:I280"/>
    <mergeCell ref="J278:J280"/>
    <mergeCell ref="I310:I312"/>
    <mergeCell ref="J310:J312"/>
    <mergeCell ref="A628:J628"/>
    <mergeCell ref="A636:J636"/>
    <mergeCell ref="A646:J646"/>
    <mergeCell ref="A659:J659"/>
    <mergeCell ref="A664:J664"/>
    <mergeCell ref="A386:J386"/>
    <mergeCell ref="A394:J394"/>
    <mergeCell ref="A402:J402"/>
    <mergeCell ref="A410:J410"/>
    <mergeCell ref="A419:J419"/>
    <mergeCell ref="A428:J428"/>
    <mergeCell ref="A438:J438"/>
    <mergeCell ref="A446:J446"/>
    <mergeCell ref="A454:J454"/>
    <mergeCell ref="A656:A658"/>
    <mergeCell ref="A391:A393"/>
    <mergeCell ref="A399:A401"/>
    <mergeCell ref="B399:B401"/>
    <mergeCell ref="A614:H614"/>
    <mergeCell ref="A624:H624"/>
  </mergeCells>
  <printOptions horizontalCentered="1"/>
  <pageMargins left="0.15748031496062992" right="0.15748031496062992" top="0.59055118110236227" bottom="0.47244094488188981" header="0.31496062992125984" footer="0.15748031496062992"/>
  <pageSetup paperSize="9" scale="84" fitToHeight="0" orientation="landscape" r:id="rId1"/>
  <headerFooter differentFirst="1">
    <oddHeader>&amp;C&amp;"Arial Narrow,Normál"&amp;8Kincsesbánya Község Önkormányzata 2014 évi költségvetése</oddHeader>
    <oddFooter>&amp;C&amp;P/&amp;N</oddFooter>
  </headerFooter>
  <rowBreaks count="24" manualBreakCount="24">
    <brk id="37" max="16383" man="1"/>
    <brk id="74" max="16383" man="1"/>
    <brk id="108" max="16383" man="1"/>
    <brk id="143" max="16383" man="1"/>
    <brk id="171" max="16383" man="1"/>
    <brk id="205" max="9" man="1"/>
    <brk id="241" max="9" man="1"/>
    <brk id="276" max="16383" man="1"/>
    <brk id="308" max="16383" man="1"/>
    <brk id="338" max="16383" man="1"/>
    <brk id="367" max="16383" man="1"/>
    <brk id="397" max="16383" man="1"/>
    <brk id="424" max="16383" man="1"/>
    <brk id="450" max="16383" man="1"/>
    <brk id="480" max="16383" man="1"/>
    <brk id="513" max="16383" man="1"/>
    <brk id="536" max="16383" man="1"/>
    <brk id="567" max="16383" man="1"/>
    <brk id="595" max="16383" man="1"/>
    <brk id="624" max="16383" man="1"/>
    <brk id="654" max="16383" man="1"/>
    <brk id="687" max="16383" man="1"/>
    <brk id="697" max="16383" man="1"/>
    <brk id="71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Költségvetés 2014.12.31</vt:lpstr>
    </vt:vector>
  </TitlesOfParts>
  <Company>POLGÁRMESTERI HIVATAL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Bajkai János</dc:creator>
  <cp:lastModifiedBy>Jegyzo</cp:lastModifiedBy>
  <cp:lastPrinted>2015-02-20T08:10:10Z</cp:lastPrinted>
  <dcterms:created xsi:type="dcterms:W3CDTF">2001-11-26T10:13:34Z</dcterms:created>
  <dcterms:modified xsi:type="dcterms:W3CDTF">2015-02-20T08:10:14Z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C1DDA">
    <vt:lpwstr/>
  </property>
  <property fmtid="{D5CDD505-2E9C-101B-9397-08002B2CF9AE}" pid="19" name="IVID12E92D80">
    <vt:lpwstr/>
  </property>
  <property fmtid="{D5CDD505-2E9C-101B-9397-08002B2CF9AE}" pid="20" name="IVID23F52ECC">
    <vt:lpwstr/>
  </property>
  <property fmtid="{D5CDD505-2E9C-101B-9397-08002B2CF9AE}" pid="21" name="IVID80F3DFF3">
    <vt:lpwstr/>
  </property>
  <property fmtid="{D5CDD505-2E9C-101B-9397-08002B2CF9AE}" pid="22" name="IVID501CDF56">
    <vt:lpwstr/>
  </property>
  <property fmtid="{D5CDD505-2E9C-101B-9397-08002B2CF9AE}" pid="23" name="IVID1C220FF2">
    <vt:lpwstr/>
  </property>
  <property fmtid="{D5CDD505-2E9C-101B-9397-08002B2CF9AE}" pid="24" name="IVID38691DD3">
    <vt:lpwstr/>
  </property>
  <property fmtid="{D5CDD505-2E9C-101B-9397-08002B2CF9AE}" pid="25" name="IVID288B56EC">
    <vt:lpwstr/>
  </property>
  <property fmtid="{D5CDD505-2E9C-101B-9397-08002B2CF9AE}" pid="26" name="IVIDEC6592B0">
    <vt:lpwstr/>
  </property>
  <property fmtid="{D5CDD505-2E9C-101B-9397-08002B2CF9AE}" pid="27" name="IVIDF6F12E8">
    <vt:lpwstr/>
  </property>
  <property fmtid="{D5CDD505-2E9C-101B-9397-08002B2CF9AE}" pid="28" name="IVIDD161AF9">
    <vt:lpwstr/>
  </property>
  <property fmtid="{D5CDD505-2E9C-101B-9397-08002B2CF9AE}" pid="29" name="IVID104D18DF">
    <vt:lpwstr/>
  </property>
  <property fmtid="{D5CDD505-2E9C-101B-9397-08002B2CF9AE}" pid="30" name="IVID74610DF">
    <vt:lpwstr/>
  </property>
  <property fmtid="{D5CDD505-2E9C-101B-9397-08002B2CF9AE}" pid="31" name="IVID36471AD1">
    <vt:lpwstr/>
  </property>
  <property fmtid="{D5CDD505-2E9C-101B-9397-08002B2CF9AE}" pid="32" name="IVID34391504">
    <vt:lpwstr/>
  </property>
  <property fmtid="{D5CDD505-2E9C-101B-9397-08002B2CF9AE}" pid="33" name="IVID25277C0E">
    <vt:lpwstr/>
  </property>
  <property fmtid="{D5CDD505-2E9C-101B-9397-08002B2CF9AE}" pid="34" name="IVID482E5234">
    <vt:lpwstr/>
  </property>
  <property fmtid="{D5CDD505-2E9C-101B-9397-08002B2CF9AE}" pid="35" name="IVID54CA1065">
    <vt:lpwstr/>
  </property>
  <property fmtid="{D5CDD505-2E9C-101B-9397-08002B2CF9AE}" pid="36" name="IVIDDC0AEF26">
    <vt:lpwstr/>
  </property>
  <property fmtid="{D5CDD505-2E9C-101B-9397-08002B2CF9AE}" pid="37" name="IVIDCC508819">
    <vt:lpwstr/>
  </property>
  <property fmtid="{D5CDD505-2E9C-101B-9397-08002B2CF9AE}" pid="38" name="IVID5CB0C33C">
    <vt:lpwstr/>
  </property>
  <property fmtid="{D5CDD505-2E9C-101B-9397-08002B2CF9AE}" pid="39" name="IVID94418A33">
    <vt:lpwstr/>
  </property>
  <property fmtid="{D5CDD505-2E9C-101B-9397-08002B2CF9AE}" pid="40" name="IVIDBA382F20">
    <vt:lpwstr/>
  </property>
  <property fmtid="{D5CDD505-2E9C-101B-9397-08002B2CF9AE}" pid="41" name="IVID3C3017EE">
    <vt:lpwstr/>
  </property>
  <property fmtid="{D5CDD505-2E9C-101B-9397-08002B2CF9AE}" pid="42" name="IVID2C3868B8">
    <vt:lpwstr/>
  </property>
  <property fmtid="{D5CDD505-2E9C-101B-9397-08002B2CF9AE}" pid="43" name="IVID212110E4">
    <vt:lpwstr/>
  </property>
  <property fmtid="{D5CDD505-2E9C-101B-9397-08002B2CF9AE}" pid="44" name="IVID314711FE">
    <vt:lpwstr/>
  </property>
  <property fmtid="{D5CDD505-2E9C-101B-9397-08002B2CF9AE}" pid="45" name="IVIDDCA4A89E">
    <vt:lpwstr/>
  </property>
  <property fmtid="{D5CDD505-2E9C-101B-9397-08002B2CF9AE}" pid="46" name="IVID58FCE0DE">
    <vt:lpwstr/>
  </property>
  <property fmtid="{D5CDD505-2E9C-101B-9397-08002B2CF9AE}" pid="47" name="IVID10EE0F6D">
    <vt:lpwstr/>
  </property>
  <property fmtid="{D5CDD505-2E9C-101B-9397-08002B2CF9AE}" pid="48" name="IVIDE8D70D79">
    <vt:lpwstr/>
  </property>
  <property fmtid="{D5CDD505-2E9C-101B-9397-08002B2CF9AE}" pid="49" name="IVID900F8D74">
    <vt:lpwstr/>
  </property>
  <property fmtid="{D5CDD505-2E9C-101B-9397-08002B2CF9AE}" pid="50" name="IVID91707FB">
    <vt:lpwstr/>
  </property>
  <property fmtid="{D5CDD505-2E9C-101B-9397-08002B2CF9AE}" pid="51" name="IVID2B5715F6">
    <vt:lpwstr/>
  </property>
  <property fmtid="{D5CDD505-2E9C-101B-9397-08002B2CF9AE}" pid="52" name="IVID21681DD7">
    <vt:lpwstr/>
  </property>
</Properties>
</file>