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activeTab="14"/>
  </bookViews>
  <sheets>
    <sheet name="2-3.mell" sheetId="1" r:id="rId1"/>
    <sheet name="4.mell" sheetId="2" r:id="rId2"/>
    <sheet name="4.1" sheetId="6" r:id="rId3"/>
    <sheet name="4.2" sheetId="25" r:id="rId4"/>
    <sheet name="4.3 " sheetId="37" r:id="rId5"/>
    <sheet name="5.mell" sheetId="3" r:id="rId6"/>
    <sheet name="5.1" sheetId="7" r:id="rId7"/>
    <sheet name="5.2" sheetId="26" r:id="rId8"/>
    <sheet name="5.3 " sheetId="38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</sheets>
  <externalReferences>
    <externalReference r:id="rId16"/>
    <externalReference r:id="rId17"/>
  </externalReferences>
  <definedNames>
    <definedName name="_xlnm.Print_Titles" localSheetId="2">'4.1'!$6:$10</definedName>
    <definedName name="_xlnm.Print_Titles" localSheetId="4">'4.3 '!$7:$11</definedName>
    <definedName name="_xlnm.Print_Titles" localSheetId="6">'5.1'!$6:$11</definedName>
    <definedName name="_xlnm.Print_Titles" localSheetId="8">'5.3 '!$7:$11</definedName>
    <definedName name="_xlnm.Print_Area" localSheetId="13">'11-11.2'!$A$1:$H$66</definedName>
    <definedName name="_xlnm.Print_Area" localSheetId="14">'12 mell'!$A$1:$N$34</definedName>
    <definedName name="_xlnm.Print_Area" localSheetId="0">'2-3.mell'!$A$1:$D$52</definedName>
    <definedName name="_xlnm.Print_Area" localSheetId="2">'4.1'!$A$1:$N$180</definedName>
    <definedName name="_xlnm.Print_Area" localSheetId="3">'4.2'!$A$1:$N$42</definedName>
    <definedName name="_xlnm.Print_Area" localSheetId="4">'4.3 '!$A$1:$O$207</definedName>
    <definedName name="_xlnm.Print_Area" localSheetId="1">'4.mell'!$A$1:$M$52</definedName>
    <definedName name="_xlnm.Print_Area" localSheetId="6">'5.1'!$A$1:$L$216</definedName>
    <definedName name="_xlnm.Print_Area" localSheetId="7">'5.2'!$A$1:$L$45</definedName>
    <definedName name="_xlnm.Print_Area" localSheetId="8">'5.3 '!$A$1:$L$207</definedName>
    <definedName name="_xlnm.Print_Area" localSheetId="5">'5.mell'!$A$1:$K$50</definedName>
    <definedName name="_xlnm.Print_Area" localSheetId="9">'7-8.mell.'!$A$1:$D$71</definedName>
    <definedName name="_xlnm.Print_Area" localSheetId="10">'9.1-9.2'!$A$1:$H$91</definedName>
  </definedNames>
  <calcPr calcId="125725"/>
</workbook>
</file>

<file path=xl/calcChain.xml><?xml version="1.0" encoding="utf-8"?>
<calcChain xmlns="http://schemas.openxmlformats.org/spreadsheetml/2006/main">
  <c r="D19" i="17"/>
  <c r="E19"/>
  <c r="F19"/>
  <c r="G19"/>
  <c r="H19"/>
  <c r="I19"/>
  <c r="J19"/>
  <c r="K19"/>
  <c r="L19"/>
  <c r="M19"/>
  <c r="N19"/>
  <c r="C19"/>
  <c r="O19"/>
  <c r="B18"/>
  <c r="P33"/>
  <c r="P28"/>
  <c r="P34" s="1"/>
  <c r="C175" i="6"/>
  <c r="F175"/>
  <c r="G175"/>
  <c r="H175"/>
  <c r="I175"/>
  <c r="J175"/>
  <c r="K175"/>
  <c r="L175"/>
  <c r="M175"/>
  <c r="N175"/>
  <c r="E175"/>
  <c r="C176"/>
  <c r="E176"/>
  <c r="F176"/>
  <c r="G176"/>
  <c r="H176"/>
  <c r="I176"/>
  <c r="J176"/>
  <c r="K176"/>
  <c r="L176"/>
  <c r="M176"/>
  <c r="N176"/>
  <c r="D176"/>
  <c r="C178"/>
  <c r="E178"/>
  <c r="F178"/>
  <c r="G178"/>
  <c r="I178"/>
  <c r="J178"/>
  <c r="K178"/>
  <c r="L178"/>
  <c r="M178"/>
  <c r="N178"/>
  <c r="D178"/>
  <c r="E180"/>
  <c r="F180"/>
  <c r="G180"/>
  <c r="H180"/>
  <c r="I180"/>
  <c r="J180"/>
  <c r="K180"/>
  <c r="L180"/>
  <c r="M180"/>
  <c r="N180"/>
  <c r="D180"/>
  <c r="C180"/>
  <c r="C212" i="7"/>
  <c r="E212"/>
  <c r="F212"/>
  <c r="G212"/>
  <c r="H212"/>
  <c r="I212"/>
  <c r="J212"/>
  <c r="K212"/>
  <c r="L212"/>
  <c r="D212"/>
  <c r="C214"/>
  <c r="E214"/>
  <c r="F214"/>
  <c r="G214"/>
  <c r="H214"/>
  <c r="I214"/>
  <c r="J214"/>
  <c r="K214"/>
  <c r="L214"/>
  <c r="D214"/>
  <c r="C42" i="26"/>
  <c r="C40"/>
  <c r="G51" i="10"/>
  <c r="H51"/>
  <c r="F51"/>
  <c r="N208" i="38"/>
  <c r="M208"/>
  <c r="O208" s="1"/>
  <c r="M207"/>
  <c r="O207" s="1"/>
  <c r="L204"/>
  <c r="K204"/>
  <c r="J204"/>
  <c r="H204"/>
  <c r="G204"/>
  <c r="M203"/>
  <c r="O203" s="1"/>
  <c r="L200"/>
  <c r="L209" s="1"/>
  <c r="K200"/>
  <c r="K209" s="1"/>
  <c r="J200"/>
  <c r="J209" s="1"/>
  <c r="I200"/>
  <c r="H200"/>
  <c r="H209" s="1"/>
  <c r="G200"/>
  <c r="G209" s="1"/>
  <c r="F200"/>
  <c r="E200"/>
  <c r="D200"/>
  <c r="M199"/>
  <c r="O199" s="1"/>
  <c r="L196"/>
  <c r="K196"/>
  <c r="J196"/>
  <c r="G196"/>
  <c r="M195"/>
  <c r="O195" s="1"/>
  <c r="L194"/>
  <c r="K194"/>
  <c r="J194"/>
  <c r="I194"/>
  <c r="H194"/>
  <c r="G194"/>
  <c r="F194"/>
  <c r="E194"/>
  <c r="D194"/>
  <c r="M194" s="1"/>
  <c r="M193"/>
  <c r="O193" s="1"/>
  <c r="M192"/>
  <c r="O192" s="1"/>
  <c r="C192"/>
  <c r="N192" s="1"/>
  <c r="N191"/>
  <c r="M191"/>
  <c r="O191" s="1"/>
  <c r="L190"/>
  <c r="K190"/>
  <c r="J190"/>
  <c r="I190"/>
  <c r="H190"/>
  <c r="G190"/>
  <c r="F190"/>
  <c r="E190"/>
  <c r="M190" s="1"/>
  <c r="D190"/>
  <c r="C190"/>
  <c r="N189"/>
  <c r="M189"/>
  <c r="O189" s="1"/>
  <c r="M188"/>
  <c r="O188" s="1"/>
  <c r="C188"/>
  <c r="M187"/>
  <c r="O187" s="1"/>
  <c r="L186"/>
  <c r="K186"/>
  <c r="J186"/>
  <c r="I186"/>
  <c r="H186"/>
  <c r="G186"/>
  <c r="F186"/>
  <c r="E186"/>
  <c r="D186"/>
  <c r="M186" s="1"/>
  <c r="M185"/>
  <c r="O185" s="1"/>
  <c r="M184"/>
  <c r="O184" s="1"/>
  <c r="C184"/>
  <c r="N184" s="1"/>
  <c r="N183"/>
  <c r="M183"/>
  <c r="O183" s="1"/>
  <c r="L182"/>
  <c r="K182"/>
  <c r="J182"/>
  <c r="I182"/>
  <c r="H182"/>
  <c r="G182"/>
  <c r="F182"/>
  <c r="E182"/>
  <c r="M182" s="1"/>
  <c r="D182"/>
  <c r="C182"/>
  <c r="N181"/>
  <c r="M181"/>
  <c r="O181" s="1"/>
  <c r="M180"/>
  <c r="O180" s="1"/>
  <c r="C180"/>
  <c r="M179"/>
  <c r="O179" s="1"/>
  <c r="L178"/>
  <c r="K178"/>
  <c r="J178"/>
  <c r="I178"/>
  <c r="H178"/>
  <c r="G178"/>
  <c r="F178"/>
  <c r="E178"/>
  <c r="D178"/>
  <c r="M178" s="1"/>
  <c r="M177"/>
  <c r="O177" s="1"/>
  <c r="M176"/>
  <c r="O176" s="1"/>
  <c r="C176"/>
  <c r="N176" s="1"/>
  <c r="N175"/>
  <c r="M175"/>
  <c r="O175" s="1"/>
  <c r="L174"/>
  <c r="K174"/>
  <c r="J174"/>
  <c r="I174"/>
  <c r="H174"/>
  <c r="G174"/>
  <c r="F174"/>
  <c r="E174"/>
  <c r="M174" s="1"/>
  <c r="D174"/>
  <c r="C174"/>
  <c r="N173"/>
  <c r="M173"/>
  <c r="O173" s="1"/>
  <c r="M172"/>
  <c r="O172" s="1"/>
  <c r="C172"/>
  <c r="M171"/>
  <c r="O171" s="1"/>
  <c r="L170"/>
  <c r="K170"/>
  <c r="J170"/>
  <c r="I170"/>
  <c r="H170"/>
  <c r="G170"/>
  <c r="F170"/>
  <c r="E170"/>
  <c r="D170"/>
  <c r="M170" s="1"/>
  <c r="M169"/>
  <c r="O169" s="1"/>
  <c r="M168"/>
  <c r="O168" s="1"/>
  <c r="C168"/>
  <c r="N168" s="1"/>
  <c r="N167"/>
  <c r="M167"/>
  <c r="O167" s="1"/>
  <c r="L166"/>
  <c r="K166"/>
  <c r="J166"/>
  <c r="I166"/>
  <c r="H166"/>
  <c r="G166"/>
  <c r="F166"/>
  <c r="E166"/>
  <c r="M166" s="1"/>
  <c r="D166"/>
  <c r="C166"/>
  <c r="N165"/>
  <c r="M165"/>
  <c r="O165" s="1"/>
  <c r="M164"/>
  <c r="O164" s="1"/>
  <c r="C164"/>
  <c r="M163"/>
  <c r="O163" s="1"/>
  <c r="L162"/>
  <c r="K162"/>
  <c r="J162"/>
  <c r="I162"/>
  <c r="H162"/>
  <c r="G162"/>
  <c r="F162"/>
  <c r="E162"/>
  <c r="D162"/>
  <c r="M162" s="1"/>
  <c r="M161"/>
  <c r="O161" s="1"/>
  <c r="M160"/>
  <c r="O160" s="1"/>
  <c r="C160"/>
  <c r="N160" s="1"/>
  <c r="N159"/>
  <c r="M159"/>
  <c r="O159" s="1"/>
  <c r="L158"/>
  <c r="K158"/>
  <c r="J158"/>
  <c r="I158"/>
  <c r="H158"/>
  <c r="G158"/>
  <c r="F158"/>
  <c r="E158"/>
  <c r="M158" s="1"/>
  <c r="D158"/>
  <c r="C158"/>
  <c r="N157"/>
  <c r="M157"/>
  <c r="O157" s="1"/>
  <c r="M156"/>
  <c r="O156" s="1"/>
  <c r="C156"/>
  <c r="M155"/>
  <c r="O155" s="1"/>
  <c r="L154"/>
  <c r="K154"/>
  <c r="J154"/>
  <c r="I154"/>
  <c r="H154"/>
  <c r="G154"/>
  <c r="F154"/>
  <c r="E154"/>
  <c r="D154"/>
  <c r="M154" s="1"/>
  <c r="M153"/>
  <c r="O153" s="1"/>
  <c r="M152"/>
  <c r="O152" s="1"/>
  <c r="C152"/>
  <c r="N152" s="1"/>
  <c r="N151"/>
  <c r="M151"/>
  <c r="O151" s="1"/>
  <c r="L150"/>
  <c r="K150"/>
  <c r="J150"/>
  <c r="I150"/>
  <c r="H150"/>
  <c r="G150"/>
  <c r="F150"/>
  <c r="E150"/>
  <c r="M150" s="1"/>
  <c r="D150"/>
  <c r="C150"/>
  <c r="N149"/>
  <c r="M149"/>
  <c r="O149" s="1"/>
  <c r="M148"/>
  <c r="O148" s="1"/>
  <c r="C148"/>
  <c r="M147"/>
  <c r="O147" s="1"/>
  <c r="L146"/>
  <c r="K146"/>
  <c r="J146"/>
  <c r="I146"/>
  <c r="H146"/>
  <c r="G146"/>
  <c r="F146"/>
  <c r="E146"/>
  <c r="D146"/>
  <c r="M146" s="1"/>
  <c r="M145"/>
  <c r="O145" s="1"/>
  <c r="M144"/>
  <c r="O144" s="1"/>
  <c r="C144"/>
  <c r="N144" s="1"/>
  <c r="N143"/>
  <c r="M143"/>
  <c r="O143" s="1"/>
  <c r="L142"/>
  <c r="K142"/>
  <c r="J142"/>
  <c r="I142"/>
  <c r="H142"/>
  <c r="G142"/>
  <c r="F142"/>
  <c r="E142"/>
  <c r="M142" s="1"/>
  <c r="D142"/>
  <c r="C142"/>
  <c r="N141"/>
  <c r="M141"/>
  <c r="O141" s="1"/>
  <c r="M140"/>
  <c r="O140" s="1"/>
  <c r="C140"/>
  <c r="M139"/>
  <c r="O139" s="1"/>
  <c r="L138"/>
  <c r="K138"/>
  <c r="J138"/>
  <c r="I138"/>
  <c r="H138"/>
  <c r="G138"/>
  <c r="F138"/>
  <c r="E138"/>
  <c r="D138"/>
  <c r="M138" s="1"/>
  <c r="M137"/>
  <c r="O137" s="1"/>
  <c r="M136"/>
  <c r="O136" s="1"/>
  <c r="C136"/>
  <c r="N136" s="1"/>
  <c r="N135"/>
  <c r="M135"/>
  <c r="O135" s="1"/>
  <c r="K134"/>
  <c r="I134"/>
  <c r="G134"/>
  <c r="E134"/>
  <c r="L133"/>
  <c r="L134" s="1"/>
  <c r="L101" s="1"/>
  <c r="K133"/>
  <c r="J133"/>
  <c r="J134" s="1"/>
  <c r="J101" s="1"/>
  <c r="I133"/>
  <c r="H133"/>
  <c r="H134" s="1"/>
  <c r="H101" s="1"/>
  <c r="G133"/>
  <c r="F133"/>
  <c r="F134" s="1"/>
  <c r="F101" s="1"/>
  <c r="E133"/>
  <c r="D133"/>
  <c r="D134" s="1"/>
  <c r="C133"/>
  <c r="M132"/>
  <c r="O132" s="1"/>
  <c r="M131"/>
  <c r="O131" s="1"/>
  <c r="C131"/>
  <c r="C134" s="1"/>
  <c r="N130"/>
  <c r="M130"/>
  <c r="O130" s="1"/>
  <c r="L129"/>
  <c r="K129"/>
  <c r="J129"/>
  <c r="I129"/>
  <c r="H129"/>
  <c r="G129"/>
  <c r="F129"/>
  <c r="E129"/>
  <c r="M129" s="1"/>
  <c r="D129"/>
  <c r="C129"/>
  <c r="N128"/>
  <c r="M128"/>
  <c r="O128" s="1"/>
  <c r="M127"/>
  <c r="O127" s="1"/>
  <c r="C127"/>
  <c r="M126"/>
  <c r="O126" s="1"/>
  <c r="L125"/>
  <c r="K125"/>
  <c r="J125"/>
  <c r="I125"/>
  <c r="H125"/>
  <c r="G125"/>
  <c r="F125"/>
  <c r="E125"/>
  <c r="D125"/>
  <c r="M125" s="1"/>
  <c r="M124"/>
  <c r="O124" s="1"/>
  <c r="M123"/>
  <c r="O123" s="1"/>
  <c r="C123"/>
  <c r="N123" s="1"/>
  <c r="N122"/>
  <c r="M122"/>
  <c r="O122" s="1"/>
  <c r="L121"/>
  <c r="K121"/>
  <c r="J121"/>
  <c r="I121"/>
  <c r="H121"/>
  <c r="G121"/>
  <c r="F121"/>
  <c r="E121"/>
  <c r="M121" s="1"/>
  <c r="D121"/>
  <c r="C121"/>
  <c r="N120"/>
  <c r="M120"/>
  <c r="O120" s="1"/>
  <c r="M119"/>
  <c r="O119" s="1"/>
  <c r="C119"/>
  <c r="M118"/>
  <c r="O118" s="1"/>
  <c r="L117"/>
  <c r="K117"/>
  <c r="J117"/>
  <c r="I117"/>
  <c r="H117"/>
  <c r="G117"/>
  <c r="F117"/>
  <c r="E117"/>
  <c r="D117"/>
  <c r="M117" s="1"/>
  <c r="M116"/>
  <c r="O116" s="1"/>
  <c r="M115"/>
  <c r="O115" s="1"/>
  <c r="C115"/>
  <c r="N115" s="1"/>
  <c r="N114"/>
  <c r="M114"/>
  <c r="O114" s="1"/>
  <c r="L113"/>
  <c r="K113"/>
  <c r="J113"/>
  <c r="I113"/>
  <c r="H113"/>
  <c r="G113"/>
  <c r="F113"/>
  <c r="E113"/>
  <c r="M113" s="1"/>
  <c r="D113"/>
  <c r="C113"/>
  <c r="N112"/>
  <c r="M112"/>
  <c r="O112" s="1"/>
  <c r="M111"/>
  <c r="O111" s="1"/>
  <c r="C111"/>
  <c r="M110"/>
  <c r="O110" s="1"/>
  <c r="L109"/>
  <c r="K109"/>
  <c r="J109"/>
  <c r="I109"/>
  <c r="H109"/>
  <c r="G109"/>
  <c r="F109"/>
  <c r="E109"/>
  <c r="D109"/>
  <c r="M109" s="1"/>
  <c r="M108"/>
  <c r="O108" s="1"/>
  <c r="M107"/>
  <c r="O107" s="1"/>
  <c r="C107"/>
  <c r="N107" s="1"/>
  <c r="N106"/>
  <c r="M106"/>
  <c r="O106" s="1"/>
  <c r="L105"/>
  <c r="K105"/>
  <c r="J105"/>
  <c r="I105"/>
  <c r="H105"/>
  <c r="G105"/>
  <c r="F105"/>
  <c r="E105"/>
  <c r="M105" s="1"/>
  <c r="D105"/>
  <c r="C105"/>
  <c r="N104"/>
  <c r="M104"/>
  <c r="O104" s="1"/>
  <c r="M103"/>
  <c r="O103" s="1"/>
  <c r="C103"/>
  <c r="M102"/>
  <c r="O102" s="1"/>
  <c r="K101"/>
  <c r="I101"/>
  <c r="G101"/>
  <c r="E101"/>
  <c r="L100"/>
  <c r="K100"/>
  <c r="J100"/>
  <c r="I100"/>
  <c r="H100"/>
  <c r="G100"/>
  <c r="F100"/>
  <c r="E100"/>
  <c r="D100"/>
  <c r="M100" s="1"/>
  <c r="C100"/>
  <c r="I99"/>
  <c r="F99"/>
  <c r="E99"/>
  <c r="D99"/>
  <c r="M99" s="1"/>
  <c r="C99"/>
  <c r="M98"/>
  <c r="N98" s="1"/>
  <c r="J97"/>
  <c r="H97"/>
  <c r="F97"/>
  <c r="D97"/>
  <c r="L96"/>
  <c r="L97" s="1"/>
  <c r="K96"/>
  <c r="K97" s="1"/>
  <c r="K87" s="1"/>
  <c r="J96"/>
  <c r="I96"/>
  <c r="I97" s="1"/>
  <c r="I87" s="1"/>
  <c r="H96"/>
  <c r="G96"/>
  <c r="G97" s="1"/>
  <c r="G87" s="1"/>
  <c r="F96"/>
  <c r="E96"/>
  <c r="E97" s="1"/>
  <c r="E87" s="1"/>
  <c r="D96"/>
  <c r="C96"/>
  <c r="N95"/>
  <c r="M95"/>
  <c r="O95" s="1"/>
  <c r="Q94"/>
  <c r="M94"/>
  <c r="O94" s="1"/>
  <c r="C94"/>
  <c r="C97" s="1"/>
  <c r="N93"/>
  <c r="M93"/>
  <c r="O93" s="1"/>
  <c r="K92"/>
  <c r="I92"/>
  <c r="G92"/>
  <c r="E92"/>
  <c r="L91"/>
  <c r="L92" s="1"/>
  <c r="L87" s="1"/>
  <c r="K91"/>
  <c r="J91"/>
  <c r="J92" s="1"/>
  <c r="J87" s="1"/>
  <c r="I91"/>
  <c r="H91"/>
  <c r="H92" s="1"/>
  <c r="H87" s="1"/>
  <c r="G91"/>
  <c r="F91"/>
  <c r="F92" s="1"/>
  <c r="F87" s="1"/>
  <c r="E91"/>
  <c r="D91"/>
  <c r="D92" s="1"/>
  <c r="C91"/>
  <c r="M90"/>
  <c r="N90" s="1"/>
  <c r="M89"/>
  <c r="O89" s="1"/>
  <c r="C89"/>
  <c r="C92" s="1"/>
  <c r="N88"/>
  <c r="M88"/>
  <c r="O88" s="1"/>
  <c r="L86"/>
  <c r="K86"/>
  <c r="J86"/>
  <c r="I86"/>
  <c r="H86"/>
  <c r="G86"/>
  <c r="F86"/>
  <c r="E86"/>
  <c r="D86"/>
  <c r="M86" s="1"/>
  <c r="C86"/>
  <c r="I85"/>
  <c r="F85"/>
  <c r="E85"/>
  <c r="D85"/>
  <c r="M85" s="1"/>
  <c r="C85"/>
  <c r="M84"/>
  <c r="N84" s="1"/>
  <c r="L82"/>
  <c r="L83" s="1"/>
  <c r="K82"/>
  <c r="K83" s="1"/>
  <c r="J82"/>
  <c r="J83" s="1"/>
  <c r="I82"/>
  <c r="I83" s="1"/>
  <c r="H82"/>
  <c r="H83" s="1"/>
  <c r="G82"/>
  <c r="G83" s="1"/>
  <c r="F82"/>
  <c r="F83" s="1"/>
  <c r="E82"/>
  <c r="E83" s="1"/>
  <c r="D82"/>
  <c r="D83" s="1"/>
  <c r="C82"/>
  <c r="N81"/>
  <c r="M81"/>
  <c r="O81" s="1"/>
  <c r="M80"/>
  <c r="N80" s="1"/>
  <c r="C80"/>
  <c r="C83" s="1"/>
  <c r="M79"/>
  <c r="N79" s="1"/>
  <c r="L77"/>
  <c r="L201" s="1"/>
  <c r="K77"/>
  <c r="K201" s="1"/>
  <c r="J77"/>
  <c r="J201" s="1"/>
  <c r="I77"/>
  <c r="I78" s="1"/>
  <c r="H77"/>
  <c r="H201" s="1"/>
  <c r="G77"/>
  <c r="G201" s="1"/>
  <c r="F77"/>
  <c r="F78" s="1"/>
  <c r="E77"/>
  <c r="E201" s="1"/>
  <c r="D77"/>
  <c r="D201" s="1"/>
  <c r="C77"/>
  <c r="N76"/>
  <c r="M76"/>
  <c r="O76" s="1"/>
  <c r="M75"/>
  <c r="N75" s="1"/>
  <c r="C75"/>
  <c r="C78" s="1"/>
  <c r="M74"/>
  <c r="N74" s="1"/>
  <c r="L73"/>
  <c r="K73"/>
  <c r="J73"/>
  <c r="I73"/>
  <c r="H73"/>
  <c r="G73"/>
  <c r="F73"/>
  <c r="E73"/>
  <c r="D73"/>
  <c r="M73" s="1"/>
  <c r="M72"/>
  <c r="N72" s="1"/>
  <c r="M71"/>
  <c r="O71" s="1"/>
  <c r="C71"/>
  <c r="N70"/>
  <c r="M70"/>
  <c r="O70" s="1"/>
  <c r="L69"/>
  <c r="K69"/>
  <c r="J69"/>
  <c r="I69"/>
  <c r="H69"/>
  <c r="G69"/>
  <c r="F69"/>
  <c r="E69"/>
  <c r="D69"/>
  <c r="M69" s="1"/>
  <c r="M68"/>
  <c r="O68" s="1"/>
  <c r="M67"/>
  <c r="O67" s="1"/>
  <c r="C67"/>
  <c r="N67" s="1"/>
  <c r="N66"/>
  <c r="M66"/>
  <c r="O66" s="1"/>
  <c r="K65"/>
  <c r="I65"/>
  <c r="G65"/>
  <c r="E65"/>
  <c r="L64"/>
  <c r="L65" s="1"/>
  <c r="K64"/>
  <c r="J64"/>
  <c r="J65" s="1"/>
  <c r="I64"/>
  <c r="H64"/>
  <c r="H65" s="1"/>
  <c r="G64"/>
  <c r="F64"/>
  <c r="F65" s="1"/>
  <c r="F60" s="1"/>
  <c r="E64"/>
  <c r="D64"/>
  <c r="D65" s="1"/>
  <c r="C64"/>
  <c r="M63"/>
  <c r="O63" s="1"/>
  <c r="M62"/>
  <c r="O62" s="1"/>
  <c r="C62"/>
  <c r="C65" s="1"/>
  <c r="N61"/>
  <c r="M61"/>
  <c r="O61" s="1"/>
  <c r="I60"/>
  <c r="L59"/>
  <c r="K59"/>
  <c r="J59"/>
  <c r="I59"/>
  <c r="H59"/>
  <c r="G59"/>
  <c r="F59"/>
  <c r="E59"/>
  <c r="D59"/>
  <c r="M59" s="1"/>
  <c r="C59"/>
  <c r="I58"/>
  <c r="H58"/>
  <c r="H196" s="1"/>
  <c r="E58"/>
  <c r="D58"/>
  <c r="M58" s="1"/>
  <c r="M57"/>
  <c r="O57" s="1"/>
  <c r="L56"/>
  <c r="K56"/>
  <c r="J56"/>
  <c r="H56"/>
  <c r="G56"/>
  <c r="E56"/>
  <c r="D56"/>
  <c r="I55"/>
  <c r="I56" s="1"/>
  <c r="F55"/>
  <c r="F56" s="1"/>
  <c r="C55"/>
  <c r="M54"/>
  <c r="O54" s="1"/>
  <c r="N53"/>
  <c r="M53"/>
  <c r="O53" s="1"/>
  <c r="M52"/>
  <c r="O52" s="1"/>
  <c r="C52"/>
  <c r="C56" s="1"/>
  <c r="M51"/>
  <c r="O51" s="1"/>
  <c r="L50"/>
  <c r="K50"/>
  <c r="J50"/>
  <c r="H50"/>
  <c r="G50"/>
  <c r="E50"/>
  <c r="D50"/>
  <c r="I49"/>
  <c r="I50" s="1"/>
  <c r="F49"/>
  <c r="F50" s="1"/>
  <c r="C49"/>
  <c r="M48"/>
  <c r="O48" s="1"/>
  <c r="N47"/>
  <c r="M47"/>
  <c r="O47" s="1"/>
  <c r="M46"/>
  <c r="O46" s="1"/>
  <c r="C46"/>
  <c r="C50" s="1"/>
  <c r="M45"/>
  <c r="O45" s="1"/>
  <c r="L44"/>
  <c r="K44"/>
  <c r="J44"/>
  <c r="E44"/>
  <c r="D44"/>
  <c r="I43"/>
  <c r="I44" s="1"/>
  <c r="I38" s="1"/>
  <c r="I206" s="1"/>
  <c r="H43"/>
  <c r="H44" s="1"/>
  <c r="H38" s="1"/>
  <c r="H206" s="1"/>
  <c r="G43"/>
  <c r="G44" s="1"/>
  <c r="G38" s="1"/>
  <c r="G206" s="1"/>
  <c r="F43"/>
  <c r="F44" s="1"/>
  <c r="F38" s="1"/>
  <c r="F206" s="1"/>
  <c r="C43"/>
  <c r="M42"/>
  <c r="O42" s="1"/>
  <c r="N41"/>
  <c r="M41"/>
  <c r="O41" s="1"/>
  <c r="M40"/>
  <c r="O40" s="1"/>
  <c r="C40"/>
  <c r="C44" s="1"/>
  <c r="C38" s="1"/>
  <c r="M39"/>
  <c r="O39" s="1"/>
  <c r="L38"/>
  <c r="K38"/>
  <c r="K206" s="1"/>
  <c r="J38"/>
  <c r="E38"/>
  <c r="E206" s="1"/>
  <c r="D38"/>
  <c r="M38" s="1"/>
  <c r="L37"/>
  <c r="K37"/>
  <c r="J37"/>
  <c r="I37"/>
  <c r="I205" s="1"/>
  <c r="G37"/>
  <c r="E37"/>
  <c r="D37"/>
  <c r="C37"/>
  <c r="C205" s="1"/>
  <c r="I36"/>
  <c r="F36"/>
  <c r="E36"/>
  <c r="D36"/>
  <c r="C36"/>
  <c r="C204" s="1"/>
  <c r="N35"/>
  <c r="M35"/>
  <c r="O35" s="1"/>
  <c r="I34"/>
  <c r="F34"/>
  <c r="E34"/>
  <c r="D34"/>
  <c r="M34" s="1"/>
  <c r="M33"/>
  <c r="O33" s="1"/>
  <c r="F33"/>
  <c r="C33"/>
  <c r="N32"/>
  <c r="M32"/>
  <c r="O32" s="1"/>
  <c r="M31"/>
  <c r="O31" s="1"/>
  <c r="C31"/>
  <c r="C34" s="1"/>
  <c r="M30"/>
  <c r="O30" s="1"/>
  <c r="E29"/>
  <c r="D29"/>
  <c r="I28"/>
  <c r="I29" s="1"/>
  <c r="F28"/>
  <c r="F29" s="1"/>
  <c r="C28"/>
  <c r="N27"/>
  <c r="M27"/>
  <c r="O27" s="1"/>
  <c r="M26"/>
  <c r="O26" s="1"/>
  <c r="M25"/>
  <c r="O25" s="1"/>
  <c r="C25"/>
  <c r="C29" s="1"/>
  <c r="N24"/>
  <c r="M24"/>
  <c r="O24" s="1"/>
  <c r="I23"/>
  <c r="F23"/>
  <c r="E23"/>
  <c r="D23"/>
  <c r="M23" s="1"/>
  <c r="M22"/>
  <c r="O22" s="1"/>
  <c r="F22"/>
  <c r="C22"/>
  <c r="N21"/>
  <c r="M21"/>
  <c r="O21" s="1"/>
  <c r="M20"/>
  <c r="O20" s="1"/>
  <c r="M19"/>
  <c r="O19" s="1"/>
  <c r="C19"/>
  <c r="N19" s="1"/>
  <c r="N18"/>
  <c r="M18"/>
  <c r="O18" s="1"/>
  <c r="E17"/>
  <c r="D17"/>
  <c r="I16"/>
  <c r="F16"/>
  <c r="C16"/>
  <c r="M15"/>
  <c r="O15" s="1"/>
  <c r="N14"/>
  <c r="M14"/>
  <c r="O14" s="1"/>
  <c r="M13"/>
  <c r="O13" s="1"/>
  <c r="C13"/>
  <c r="P208" i="37"/>
  <c r="Q208" s="1"/>
  <c r="P207"/>
  <c r="Q207" s="1"/>
  <c r="M204"/>
  <c r="L204"/>
  <c r="K204"/>
  <c r="J204"/>
  <c r="I204"/>
  <c r="G204"/>
  <c r="F204"/>
  <c r="E204"/>
  <c r="Q203"/>
  <c r="P203"/>
  <c r="O200"/>
  <c r="N200"/>
  <c r="M200"/>
  <c r="M209" s="1"/>
  <c r="L200"/>
  <c r="L209" s="1"/>
  <c r="K200"/>
  <c r="K209" s="1"/>
  <c r="J200"/>
  <c r="J209" s="1"/>
  <c r="I200"/>
  <c r="I209" s="1"/>
  <c r="H200"/>
  <c r="G200"/>
  <c r="G209" s="1"/>
  <c r="F200"/>
  <c r="F209" s="1"/>
  <c r="E200"/>
  <c r="E209" s="1"/>
  <c r="P199"/>
  <c r="Q199" s="1"/>
  <c r="P195"/>
  <c r="Q195" s="1"/>
  <c r="O194"/>
  <c r="N194"/>
  <c r="M194"/>
  <c r="L194"/>
  <c r="K194"/>
  <c r="J194"/>
  <c r="I194"/>
  <c r="H194"/>
  <c r="G194"/>
  <c r="F194"/>
  <c r="E194"/>
  <c r="Q193"/>
  <c r="P193"/>
  <c r="D192"/>
  <c r="D194" s="1"/>
  <c r="P194" s="1"/>
  <c r="Q191"/>
  <c r="P191"/>
  <c r="O190"/>
  <c r="N190"/>
  <c r="M190"/>
  <c r="L190"/>
  <c r="K190"/>
  <c r="J190"/>
  <c r="I190"/>
  <c r="H190"/>
  <c r="G190"/>
  <c r="F190"/>
  <c r="E190"/>
  <c r="D190"/>
  <c r="P190" s="1"/>
  <c r="Q190" s="1"/>
  <c r="C190"/>
  <c r="P189"/>
  <c r="Q189" s="1"/>
  <c r="P188"/>
  <c r="Q188" s="1"/>
  <c r="C188"/>
  <c r="Q187"/>
  <c r="P187"/>
  <c r="O186"/>
  <c r="N186"/>
  <c r="M186"/>
  <c r="L186"/>
  <c r="K186"/>
  <c r="J186"/>
  <c r="I186"/>
  <c r="H186"/>
  <c r="G186"/>
  <c r="F186"/>
  <c r="E186"/>
  <c r="D186"/>
  <c r="P186" s="1"/>
  <c r="Q186" s="1"/>
  <c r="C186"/>
  <c r="P185"/>
  <c r="Q185" s="1"/>
  <c r="P184"/>
  <c r="Q184" s="1"/>
  <c r="C184"/>
  <c r="Q183"/>
  <c r="P183"/>
  <c r="O182"/>
  <c r="N182"/>
  <c r="M182"/>
  <c r="L182"/>
  <c r="K182"/>
  <c r="J182"/>
  <c r="I182"/>
  <c r="H182"/>
  <c r="G182"/>
  <c r="F182"/>
  <c r="E182"/>
  <c r="P181"/>
  <c r="Q181" s="1"/>
  <c r="D180"/>
  <c r="P180" s="1"/>
  <c r="Q179"/>
  <c r="P179"/>
  <c r="O178"/>
  <c r="N178"/>
  <c r="M178"/>
  <c r="L178"/>
  <c r="K178"/>
  <c r="J178"/>
  <c r="I178"/>
  <c r="H178"/>
  <c r="G178"/>
  <c r="F178"/>
  <c r="E178"/>
  <c r="D178"/>
  <c r="P178" s="1"/>
  <c r="Q178" s="1"/>
  <c r="C178"/>
  <c r="P177"/>
  <c r="Q177" s="1"/>
  <c r="P176"/>
  <c r="Q176" s="1"/>
  <c r="C176"/>
  <c r="Q175"/>
  <c r="P175"/>
  <c r="O174"/>
  <c r="N174"/>
  <c r="M174"/>
  <c r="L174"/>
  <c r="K174"/>
  <c r="J174"/>
  <c r="I174"/>
  <c r="H174"/>
  <c r="G174"/>
  <c r="F174"/>
  <c r="E174"/>
  <c r="D174"/>
  <c r="P174" s="1"/>
  <c r="Q174" s="1"/>
  <c r="C174"/>
  <c r="P173"/>
  <c r="Q173" s="1"/>
  <c r="P172"/>
  <c r="Q172" s="1"/>
  <c r="C172"/>
  <c r="Q171"/>
  <c r="P171"/>
  <c r="O170"/>
  <c r="N170"/>
  <c r="M170"/>
  <c r="L170"/>
  <c r="K170"/>
  <c r="J170"/>
  <c r="I170"/>
  <c r="H170"/>
  <c r="G170"/>
  <c r="F170"/>
  <c r="E170"/>
  <c r="P169"/>
  <c r="Q169" s="1"/>
  <c r="P168"/>
  <c r="Q168" s="1"/>
  <c r="D168"/>
  <c r="D170" s="1"/>
  <c r="P170" s="1"/>
  <c r="Q170" s="1"/>
  <c r="C168"/>
  <c r="C170" s="1"/>
  <c r="P167"/>
  <c r="Q167" s="1"/>
  <c r="O166"/>
  <c r="N166"/>
  <c r="M166"/>
  <c r="L166"/>
  <c r="K166"/>
  <c r="J166"/>
  <c r="I166"/>
  <c r="H166"/>
  <c r="G166"/>
  <c r="F166"/>
  <c r="E166"/>
  <c r="Q165"/>
  <c r="P165"/>
  <c r="D164"/>
  <c r="P164" s="1"/>
  <c r="Q163"/>
  <c r="P163"/>
  <c r="O162"/>
  <c r="N162"/>
  <c r="M162"/>
  <c r="L162"/>
  <c r="K162"/>
  <c r="J162"/>
  <c r="I162"/>
  <c r="H162"/>
  <c r="G162"/>
  <c r="F162"/>
  <c r="E162"/>
  <c r="D162"/>
  <c r="P162" s="1"/>
  <c r="Q162" s="1"/>
  <c r="C162"/>
  <c r="P161"/>
  <c r="Q161" s="1"/>
  <c r="P160"/>
  <c r="Q160" s="1"/>
  <c r="P159"/>
  <c r="Q159" s="1"/>
  <c r="O158"/>
  <c r="N158"/>
  <c r="M158"/>
  <c r="L158"/>
  <c r="K158"/>
  <c r="J158"/>
  <c r="I158"/>
  <c r="H158"/>
  <c r="G158"/>
  <c r="F158"/>
  <c r="E158"/>
  <c r="D158"/>
  <c r="P158" s="1"/>
  <c r="Q158" s="1"/>
  <c r="C158"/>
  <c r="Q157"/>
  <c r="P157"/>
  <c r="Q156"/>
  <c r="P156"/>
  <c r="Q155"/>
  <c r="P155"/>
  <c r="O154"/>
  <c r="N154"/>
  <c r="M154"/>
  <c r="L154"/>
  <c r="K154"/>
  <c r="J154"/>
  <c r="I154"/>
  <c r="H154"/>
  <c r="G154"/>
  <c r="F154"/>
  <c r="E154"/>
  <c r="P153"/>
  <c r="Q153" s="1"/>
  <c r="P152"/>
  <c r="Q152" s="1"/>
  <c r="D152"/>
  <c r="D154" s="1"/>
  <c r="P154" s="1"/>
  <c r="C152"/>
  <c r="C154" s="1"/>
  <c r="P151"/>
  <c r="Q151" s="1"/>
  <c r="O150"/>
  <c r="N150"/>
  <c r="M150"/>
  <c r="L150"/>
  <c r="K150"/>
  <c r="J150"/>
  <c r="I150"/>
  <c r="H150"/>
  <c r="G150"/>
  <c r="F150"/>
  <c r="E150"/>
  <c r="Q149"/>
  <c r="P149"/>
  <c r="D148"/>
  <c r="P148" s="1"/>
  <c r="Q147"/>
  <c r="P147"/>
  <c r="O146"/>
  <c r="N146"/>
  <c r="M146"/>
  <c r="L146"/>
  <c r="K146"/>
  <c r="J146"/>
  <c r="I146"/>
  <c r="H146"/>
  <c r="G146"/>
  <c r="F146"/>
  <c r="E146"/>
  <c r="D146"/>
  <c r="P146" s="1"/>
  <c r="Q146" s="1"/>
  <c r="C146"/>
  <c r="P145"/>
  <c r="Q145" s="1"/>
  <c r="P144"/>
  <c r="Q144" s="1"/>
  <c r="P143"/>
  <c r="Q143" s="1"/>
  <c r="O142"/>
  <c r="N142"/>
  <c r="M142"/>
  <c r="L142"/>
  <c r="K142"/>
  <c r="J142"/>
  <c r="I142"/>
  <c r="H142"/>
  <c r="G142"/>
  <c r="F142"/>
  <c r="E142"/>
  <c r="D142"/>
  <c r="P142" s="1"/>
  <c r="Q141"/>
  <c r="P141"/>
  <c r="P140"/>
  <c r="C140"/>
  <c r="C142" s="1"/>
  <c r="P139"/>
  <c r="Q139" s="1"/>
  <c r="O138"/>
  <c r="N138"/>
  <c r="M138"/>
  <c r="L138"/>
  <c r="K138"/>
  <c r="J138"/>
  <c r="I138"/>
  <c r="H138"/>
  <c r="G138"/>
  <c r="F138"/>
  <c r="E138"/>
  <c r="D138"/>
  <c r="P138" s="1"/>
  <c r="Q138" s="1"/>
  <c r="C138"/>
  <c r="Q137"/>
  <c r="P137"/>
  <c r="Q136"/>
  <c r="P136"/>
  <c r="Q135"/>
  <c r="P135"/>
  <c r="O134"/>
  <c r="M134"/>
  <c r="K134"/>
  <c r="I134"/>
  <c r="G134"/>
  <c r="E134"/>
  <c r="O133"/>
  <c r="N133"/>
  <c r="N134" s="1"/>
  <c r="M133"/>
  <c r="L133"/>
  <c r="L134" s="1"/>
  <c r="K133"/>
  <c r="J133"/>
  <c r="J134" s="1"/>
  <c r="I133"/>
  <c r="H133"/>
  <c r="H134" s="1"/>
  <c r="G133"/>
  <c r="F133"/>
  <c r="F134" s="1"/>
  <c r="E133"/>
  <c r="D133"/>
  <c r="P133" s="1"/>
  <c r="Q133" s="1"/>
  <c r="C133"/>
  <c r="Q132"/>
  <c r="P132"/>
  <c r="D131"/>
  <c r="D134" s="1"/>
  <c r="P134" s="1"/>
  <c r="Q130"/>
  <c r="P130"/>
  <c r="O129"/>
  <c r="N129"/>
  <c r="M129"/>
  <c r="L129"/>
  <c r="K129"/>
  <c r="J129"/>
  <c r="I129"/>
  <c r="H129"/>
  <c r="G129"/>
  <c r="F129"/>
  <c r="E129"/>
  <c r="D129"/>
  <c r="P129" s="1"/>
  <c r="Q129" s="1"/>
  <c r="C129"/>
  <c r="P128"/>
  <c r="Q128" s="1"/>
  <c r="P127"/>
  <c r="Q127" s="1"/>
  <c r="C127"/>
  <c r="Q126"/>
  <c r="P126"/>
  <c r="O125"/>
  <c r="N125"/>
  <c r="M125"/>
  <c r="L125"/>
  <c r="K125"/>
  <c r="J125"/>
  <c r="I125"/>
  <c r="H125"/>
  <c r="G125"/>
  <c r="F125"/>
  <c r="E125"/>
  <c r="P124"/>
  <c r="Q124" s="1"/>
  <c r="D123"/>
  <c r="D125" s="1"/>
  <c r="P125" s="1"/>
  <c r="P122"/>
  <c r="Q122" s="1"/>
  <c r="O121"/>
  <c r="N121"/>
  <c r="M121"/>
  <c r="L121"/>
  <c r="K121"/>
  <c r="J121"/>
  <c r="I121"/>
  <c r="H121"/>
  <c r="G121"/>
  <c r="F121"/>
  <c r="E121"/>
  <c r="D121"/>
  <c r="P121" s="1"/>
  <c r="Q121" s="1"/>
  <c r="C121"/>
  <c r="Q120"/>
  <c r="P120"/>
  <c r="Q119"/>
  <c r="P119"/>
  <c r="Q118"/>
  <c r="P118"/>
  <c r="O117"/>
  <c r="N117"/>
  <c r="M117"/>
  <c r="L117"/>
  <c r="K117"/>
  <c r="J117"/>
  <c r="I117"/>
  <c r="H117"/>
  <c r="G117"/>
  <c r="F117"/>
  <c r="E117"/>
  <c r="D117"/>
  <c r="P117" s="1"/>
  <c r="Q117" s="1"/>
  <c r="C117"/>
  <c r="P116"/>
  <c r="Q116" s="1"/>
  <c r="P115"/>
  <c r="Q115" s="1"/>
  <c r="P114"/>
  <c r="Q114" s="1"/>
  <c r="O113"/>
  <c r="N113"/>
  <c r="M113"/>
  <c r="L113"/>
  <c r="K113"/>
  <c r="J113"/>
  <c r="I113"/>
  <c r="H113"/>
  <c r="G113"/>
  <c r="F113"/>
  <c r="E113"/>
  <c r="D113"/>
  <c r="P113" s="1"/>
  <c r="Q113" s="1"/>
  <c r="C113"/>
  <c r="Q112"/>
  <c r="P112"/>
  <c r="Q111"/>
  <c r="P111"/>
  <c r="Q110"/>
  <c r="P110"/>
  <c r="O109"/>
  <c r="N109"/>
  <c r="M109"/>
  <c r="L109"/>
  <c r="K109"/>
  <c r="J109"/>
  <c r="I109"/>
  <c r="H109"/>
  <c r="G109"/>
  <c r="F109"/>
  <c r="E109"/>
  <c r="P108"/>
  <c r="Q108" s="1"/>
  <c r="P107"/>
  <c r="Q107" s="1"/>
  <c r="D107"/>
  <c r="D109" s="1"/>
  <c r="P109" s="1"/>
  <c r="C107"/>
  <c r="C109" s="1"/>
  <c r="P106"/>
  <c r="Q106" s="1"/>
  <c r="O105"/>
  <c r="N105"/>
  <c r="N101" s="1"/>
  <c r="M105"/>
  <c r="L105"/>
  <c r="L101" s="1"/>
  <c r="K105"/>
  <c r="J105"/>
  <c r="J101" s="1"/>
  <c r="I105"/>
  <c r="H105"/>
  <c r="H101" s="1"/>
  <c r="G105"/>
  <c r="F105"/>
  <c r="F101" s="1"/>
  <c r="E105"/>
  <c r="Q104"/>
  <c r="P104"/>
  <c r="D103"/>
  <c r="P103" s="1"/>
  <c r="Q102"/>
  <c r="P102"/>
  <c r="O101"/>
  <c r="M101"/>
  <c r="K101"/>
  <c r="I101"/>
  <c r="G101"/>
  <c r="E101"/>
  <c r="O100"/>
  <c r="N100"/>
  <c r="M100"/>
  <c r="L100"/>
  <c r="K100"/>
  <c r="J100"/>
  <c r="I100"/>
  <c r="H100"/>
  <c r="G100"/>
  <c r="F100"/>
  <c r="E100"/>
  <c r="D100"/>
  <c r="P100" s="1"/>
  <c r="Q100" s="1"/>
  <c r="C100"/>
  <c r="H99"/>
  <c r="G99"/>
  <c r="F99"/>
  <c r="E99"/>
  <c r="D99"/>
  <c r="P99" s="1"/>
  <c r="Q98"/>
  <c r="P98"/>
  <c r="O97"/>
  <c r="M97"/>
  <c r="K97"/>
  <c r="I97"/>
  <c r="G97"/>
  <c r="E97"/>
  <c r="O96"/>
  <c r="N96"/>
  <c r="N97" s="1"/>
  <c r="M96"/>
  <c r="L96"/>
  <c r="L97" s="1"/>
  <c r="K96"/>
  <c r="J96"/>
  <c r="J97" s="1"/>
  <c r="I96"/>
  <c r="H96"/>
  <c r="H97" s="1"/>
  <c r="G96"/>
  <c r="F96"/>
  <c r="F97" s="1"/>
  <c r="E96"/>
  <c r="D96"/>
  <c r="D97" s="1"/>
  <c r="P97" s="1"/>
  <c r="C96"/>
  <c r="Q95"/>
  <c r="P95"/>
  <c r="P94"/>
  <c r="C94"/>
  <c r="P93"/>
  <c r="Q93" s="1"/>
  <c r="N92"/>
  <c r="N87" s="1"/>
  <c r="L92"/>
  <c r="L87" s="1"/>
  <c r="J92"/>
  <c r="J87" s="1"/>
  <c r="H92"/>
  <c r="H87" s="1"/>
  <c r="F92"/>
  <c r="F87" s="1"/>
  <c r="D92"/>
  <c r="O91"/>
  <c r="O92" s="1"/>
  <c r="O87" s="1"/>
  <c r="N91"/>
  <c r="M91"/>
  <c r="M92" s="1"/>
  <c r="M87" s="1"/>
  <c r="L91"/>
  <c r="L201" s="1"/>
  <c r="K91"/>
  <c r="K92" s="1"/>
  <c r="K87" s="1"/>
  <c r="J91"/>
  <c r="I91"/>
  <c r="I92" s="1"/>
  <c r="I87" s="1"/>
  <c r="H91"/>
  <c r="G91"/>
  <c r="G92" s="1"/>
  <c r="G87" s="1"/>
  <c r="F91"/>
  <c r="F201" s="1"/>
  <c r="E91"/>
  <c r="E92" s="1"/>
  <c r="E87" s="1"/>
  <c r="D91"/>
  <c r="P91" s="1"/>
  <c r="Q91" s="1"/>
  <c r="C91"/>
  <c r="C86" s="1"/>
  <c r="P90"/>
  <c r="Q90" s="1"/>
  <c r="P89"/>
  <c r="Q89" s="1"/>
  <c r="C89"/>
  <c r="C92" s="1"/>
  <c r="Q88"/>
  <c r="P88"/>
  <c r="N86"/>
  <c r="L86"/>
  <c r="J86"/>
  <c r="H86"/>
  <c r="F86"/>
  <c r="D86"/>
  <c r="O85"/>
  <c r="N85"/>
  <c r="J85"/>
  <c r="H85"/>
  <c r="Q84"/>
  <c r="P84"/>
  <c r="O83"/>
  <c r="H83"/>
  <c r="D83"/>
  <c r="O82"/>
  <c r="N82"/>
  <c r="N83" s="1"/>
  <c r="C82"/>
  <c r="Q81"/>
  <c r="P81"/>
  <c r="P80"/>
  <c r="C80"/>
  <c r="C83" s="1"/>
  <c r="P79"/>
  <c r="Q79" s="1"/>
  <c r="H78"/>
  <c r="D77"/>
  <c r="D201" s="1"/>
  <c r="C77"/>
  <c r="Q76"/>
  <c r="P76"/>
  <c r="P75"/>
  <c r="C75"/>
  <c r="C78" s="1"/>
  <c r="P74"/>
  <c r="Q74" s="1"/>
  <c r="J73"/>
  <c r="H73"/>
  <c r="P72"/>
  <c r="Q72" s="1"/>
  <c r="P71"/>
  <c r="D71"/>
  <c r="D73" s="1"/>
  <c r="P73" s="1"/>
  <c r="C71"/>
  <c r="C73" s="1"/>
  <c r="P70"/>
  <c r="Q70" s="1"/>
  <c r="O69"/>
  <c r="N69"/>
  <c r="M69"/>
  <c r="L69"/>
  <c r="L202" s="1"/>
  <c r="K69"/>
  <c r="J69"/>
  <c r="I69"/>
  <c r="H69"/>
  <c r="G69"/>
  <c r="F69"/>
  <c r="F202" s="1"/>
  <c r="E69"/>
  <c r="Q68"/>
  <c r="P68"/>
  <c r="D67"/>
  <c r="P67" s="1"/>
  <c r="Q66"/>
  <c r="P66"/>
  <c r="O65"/>
  <c r="H65"/>
  <c r="H60" s="1"/>
  <c r="O64"/>
  <c r="N64"/>
  <c r="N65" s="1"/>
  <c r="N60" s="1"/>
  <c r="C64"/>
  <c r="Q63"/>
  <c r="P63"/>
  <c r="D62"/>
  <c r="D65" s="1"/>
  <c r="Q61"/>
  <c r="P61"/>
  <c r="O60"/>
  <c r="J60"/>
  <c r="O59"/>
  <c r="J59"/>
  <c r="H59"/>
  <c r="D59"/>
  <c r="C59"/>
  <c r="O58"/>
  <c r="N58"/>
  <c r="J58"/>
  <c r="J196" s="1"/>
  <c r="H58"/>
  <c r="D58"/>
  <c r="P58" s="1"/>
  <c r="Q57"/>
  <c r="P57"/>
  <c r="H56"/>
  <c r="D56"/>
  <c r="O55"/>
  <c r="O56" s="1"/>
  <c r="N55"/>
  <c r="N56" s="1"/>
  <c r="J55"/>
  <c r="C55"/>
  <c r="Q54"/>
  <c r="P54"/>
  <c r="Q53"/>
  <c r="P53"/>
  <c r="P52"/>
  <c r="C52"/>
  <c r="C56" s="1"/>
  <c r="P51"/>
  <c r="Q51" s="1"/>
  <c r="N50"/>
  <c r="M50"/>
  <c r="L50"/>
  <c r="K50"/>
  <c r="J50"/>
  <c r="I50"/>
  <c r="G50"/>
  <c r="F50"/>
  <c r="E50"/>
  <c r="D50"/>
  <c r="Q49"/>
  <c r="O49"/>
  <c r="O50" s="1"/>
  <c r="N49"/>
  <c r="H49"/>
  <c r="P49" s="1"/>
  <c r="C49"/>
  <c r="Q48"/>
  <c r="P48"/>
  <c r="Q47"/>
  <c r="P47"/>
  <c r="P46"/>
  <c r="C46"/>
  <c r="C50" s="1"/>
  <c r="P45"/>
  <c r="Q45" s="1"/>
  <c r="N44"/>
  <c r="M44"/>
  <c r="L44"/>
  <c r="K44"/>
  <c r="J44"/>
  <c r="I44"/>
  <c r="G44"/>
  <c r="F44"/>
  <c r="E44"/>
  <c r="D44"/>
  <c r="O43"/>
  <c r="O44" s="1"/>
  <c r="O38" s="1"/>
  <c r="O206" s="1"/>
  <c r="N43"/>
  <c r="H43"/>
  <c r="P43" s="1"/>
  <c r="Q43" s="1"/>
  <c r="C43"/>
  <c r="Q42"/>
  <c r="P42"/>
  <c r="Q41"/>
  <c r="P41"/>
  <c r="P40"/>
  <c r="C40"/>
  <c r="C44" s="1"/>
  <c r="C38" s="1"/>
  <c r="P39"/>
  <c r="Q39" s="1"/>
  <c r="N38"/>
  <c r="N206" s="1"/>
  <c r="M38"/>
  <c r="L38"/>
  <c r="K38"/>
  <c r="J38"/>
  <c r="I38"/>
  <c r="G38"/>
  <c r="F38"/>
  <c r="E38"/>
  <c r="D38"/>
  <c r="O37"/>
  <c r="O205" s="1"/>
  <c r="N37"/>
  <c r="N205" s="1"/>
  <c r="M37"/>
  <c r="L37"/>
  <c r="K37"/>
  <c r="J37"/>
  <c r="I37"/>
  <c r="G37"/>
  <c r="F37"/>
  <c r="E37"/>
  <c r="D37"/>
  <c r="C37"/>
  <c r="C205" s="1"/>
  <c r="O36"/>
  <c r="N36"/>
  <c r="H36"/>
  <c r="D36"/>
  <c r="Q35"/>
  <c r="P35"/>
  <c r="O34"/>
  <c r="H34"/>
  <c r="D34"/>
  <c r="O33"/>
  <c r="N33"/>
  <c r="P33" s="1"/>
  <c r="Q33" s="1"/>
  <c r="H33"/>
  <c r="C33"/>
  <c r="C34" s="1"/>
  <c r="P32"/>
  <c r="Q32" s="1"/>
  <c r="P31"/>
  <c r="Q31" s="1"/>
  <c r="C31"/>
  <c r="Q30"/>
  <c r="P30"/>
  <c r="O29"/>
  <c r="H29"/>
  <c r="D29"/>
  <c r="O28"/>
  <c r="N28"/>
  <c r="P28" s="1"/>
  <c r="Q28" s="1"/>
  <c r="H28"/>
  <c r="C28"/>
  <c r="C29" s="1"/>
  <c r="P27"/>
  <c r="Q27" s="1"/>
  <c r="P26"/>
  <c r="Q26" s="1"/>
  <c r="P25"/>
  <c r="Q25" s="1"/>
  <c r="C25"/>
  <c r="Q24"/>
  <c r="P24"/>
  <c r="O23"/>
  <c r="H23"/>
  <c r="D23"/>
  <c r="O22"/>
  <c r="N22"/>
  <c r="P22" s="1"/>
  <c r="Q22" s="1"/>
  <c r="H22"/>
  <c r="C22"/>
  <c r="C23" s="1"/>
  <c r="P21"/>
  <c r="Q21" s="1"/>
  <c r="P20"/>
  <c r="Q20" s="1"/>
  <c r="P19"/>
  <c r="Q19" s="1"/>
  <c r="C19"/>
  <c r="Q18"/>
  <c r="P18"/>
  <c r="O17"/>
  <c r="H17"/>
  <c r="D17"/>
  <c r="O16"/>
  <c r="N16"/>
  <c r="N17" s="1"/>
  <c r="H16"/>
  <c r="C16"/>
  <c r="P15"/>
  <c r="Q15" s="1"/>
  <c r="P14"/>
  <c r="Q14" s="1"/>
  <c r="P13"/>
  <c r="Q13" s="1"/>
  <c r="C13"/>
  <c r="Q73" l="1"/>
  <c r="D85"/>
  <c r="P85" s="1"/>
  <c r="C123"/>
  <c r="C125" s="1"/>
  <c r="P123"/>
  <c r="Q123" s="1"/>
  <c r="Q71"/>
  <c r="O23" i="38"/>
  <c r="O34"/>
  <c r="N34"/>
  <c r="N59"/>
  <c r="O59"/>
  <c r="M65"/>
  <c r="O69"/>
  <c r="M29"/>
  <c r="N38"/>
  <c r="O38"/>
  <c r="O58"/>
  <c r="M44"/>
  <c r="M50"/>
  <c r="M56"/>
  <c r="C200"/>
  <c r="C209" s="1"/>
  <c r="C201"/>
  <c r="C210" s="1"/>
  <c r="C197"/>
  <c r="I201"/>
  <c r="I210" s="1"/>
  <c r="I197"/>
  <c r="D204"/>
  <c r="D196"/>
  <c r="F204"/>
  <c r="F196"/>
  <c r="D205"/>
  <c r="D197"/>
  <c r="J205"/>
  <c r="J197"/>
  <c r="L205"/>
  <c r="L197"/>
  <c r="O73"/>
  <c r="O86"/>
  <c r="N86"/>
  <c r="O100"/>
  <c r="N100"/>
  <c r="O105"/>
  <c r="N105"/>
  <c r="O117"/>
  <c r="O121"/>
  <c r="N121"/>
  <c r="O146"/>
  <c r="O150"/>
  <c r="N150"/>
  <c r="O162"/>
  <c r="O166"/>
  <c r="N166"/>
  <c r="O178"/>
  <c r="O182"/>
  <c r="N182"/>
  <c r="O194"/>
  <c r="N13"/>
  <c r="N15"/>
  <c r="C17"/>
  <c r="I17"/>
  <c r="I202" s="1"/>
  <c r="I211" s="1"/>
  <c r="N20"/>
  <c r="N22"/>
  <c r="C23"/>
  <c r="N23" s="1"/>
  <c r="N26"/>
  <c r="M28"/>
  <c r="N30"/>
  <c r="N31"/>
  <c r="N33"/>
  <c r="M36"/>
  <c r="F37"/>
  <c r="F205" s="1"/>
  <c r="H37"/>
  <c r="N39"/>
  <c r="N40"/>
  <c r="N42"/>
  <c r="N45"/>
  <c r="N46"/>
  <c r="N48"/>
  <c r="N51"/>
  <c r="N52"/>
  <c r="N54"/>
  <c r="N57"/>
  <c r="C58"/>
  <c r="N58" s="1"/>
  <c r="N63"/>
  <c r="M64"/>
  <c r="N68"/>
  <c r="C69"/>
  <c r="C60" s="1"/>
  <c r="G210"/>
  <c r="M83"/>
  <c r="I209"/>
  <c r="F201"/>
  <c r="F197"/>
  <c r="E204"/>
  <c r="E209" s="1"/>
  <c r="E196"/>
  <c r="I204"/>
  <c r="I196"/>
  <c r="I198" s="1"/>
  <c r="I212" s="1"/>
  <c r="E205"/>
  <c r="E210" s="1"/>
  <c r="E197"/>
  <c r="G205"/>
  <c r="G197"/>
  <c r="G198" s="1"/>
  <c r="K205"/>
  <c r="K210" s="1"/>
  <c r="K197"/>
  <c r="K198" s="1"/>
  <c r="C73"/>
  <c r="N73" s="1"/>
  <c r="N71"/>
  <c r="D210"/>
  <c r="M201"/>
  <c r="N85"/>
  <c r="O85"/>
  <c r="M92"/>
  <c r="N99"/>
  <c r="O99"/>
  <c r="O109"/>
  <c r="O113"/>
  <c r="N113"/>
  <c r="O125"/>
  <c r="O129"/>
  <c r="N129"/>
  <c r="M134"/>
  <c r="D101"/>
  <c r="M101" s="1"/>
  <c r="O138"/>
  <c r="O142"/>
  <c r="N142"/>
  <c r="O154"/>
  <c r="O158"/>
  <c r="N158"/>
  <c r="O170"/>
  <c r="O174"/>
  <c r="N174"/>
  <c r="O186"/>
  <c r="O190"/>
  <c r="N190"/>
  <c r="M16"/>
  <c r="D202"/>
  <c r="F17"/>
  <c r="F202" s="1"/>
  <c r="F211" s="1"/>
  <c r="M17"/>
  <c r="N25"/>
  <c r="M37"/>
  <c r="D206"/>
  <c r="J206"/>
  <c r="L206"/>
  <c r="M43"/>
  <c r="M49"/>
  <c r="M55"/>
  <c r="J202"/>
  <c r="J211" s="1"/>
  <c r="N62"/>
  <c r="J210"/>
  <c r="L210"/>
  <c r="M97"/>
  <c r="J198"/>
  <c r="L198"/>
  <c r="D209"/>
  <c r="F209"/>
  <c r="O72"/>
  <c r="O74"/>
  <c r="O75"/>
  <c r="M77"/>
  <c r="D78"/>
  <c r="H78"/>
  <c r="H60" s="1"/>
  <c r="J78"/>
  <c r="J60" s="1"/>
  <c r="L78"/>
  <c r="L60" s="1"/>
  <c r="O79"/>
  <c r="O80"/>
  <c r="M82"/>
  <c r="O84"/>
  <c r="N89"/>
  <c r="O90"/>
  <c r="N94"/>
  <c r="M96"/>
  <c r="O98"/>
  <c r="N102"/>
  <c r="N103"/>
  <c r="N108"/>
  <c r="C109"/>
  <c r="N110"/>
  <c r="N111"/>
  <c r="N116"/>
  <c r="C117"/>
  <c r="N117" s="1"/>
  <c r="N118"/>
  <c r="N119"/>
  <c r="N124"/>
  <c r="C125"/>
  <c r="N125" s="1"/>
  <c r="N126"/>
  <c r="N127"/>
  <c r="N132"/>
  <c r="M133"/>
  <c r="N137"/>
  <c r="C138"/>
  <c r="N138" s="1"/>
  <c r="N139"/>
  <c r="N140"/>
  <c r="N145"/>
  <c r="C146"/>
  <c r="N146" s="1"/>
  <c r="N147"/>
  <c r="N148"/>
  <c r="N153"/>
  <c r="C154"/>
  <c r="C206" s="1"/>
  <c r="N155"/>
  <c r="N156"/>
  <c r="N161"/>
  <c r="C162"/>
  <c r="N162" s="1"/>
  <c r="N163"/>
  <c r="N164"/>
  <c r="N169"/>
  <c r="C170"/>
  <c r="N170" s="1"/>
  <c r="N171"/>
  <c r="N172"/>
  <c r="N177"/>
  <c r="C178"/>
  <c r="N178" s="1"/>
  <c r="N179"/>
  <c r="N180"/>
  <c r="N185"/>
  <c r="C186"/>
  <c r="N186" s="1"/>
  <c r="N187"/>
  <c r="N188"/>
  <c r="N193"/>
  <c r="C194"/>
  <c r="N194" s="1"/>
  <c r="N195"/>
  <c r="N199"/>
  <c r="M200"/>
  <c r="N203"/>
  <c r="N207"/>
  <c r="E78"/>
  <c r="E60" s="1"/>
  <c r="G78"/>
  <c r="G60" s="1"/>
  <c r="K78"/>
  <c r="K60" s="1"/>
  <c r="M91"/>
  <c r="N131"/>
  <c r="H201" i="37"/>
  <c r="H210" s="1"/>
  <c r="O201"/>
  <c r="O210" s="1"/>
  <c r="H204"/>
  <c r="H209" s="1"/>
  <c r="H196"/>
  <c r="O204"/>
  <c r="O196"/>
  <c r="D205"/>
  <c r="D197"/>
  <c r="F205"/>
  <c r="F210" s="1"/>
  <c r="F197"/>
  <c r="J205"/>
  <c r="J197"/>
  <c r="L205"/>
  <c r="L197"/>
  <c r="E206"/>
  <c r="E198"/>
  <c r="G206"/>
  <c r="G198"/>
  <c r="I206"/>
  <c r="I198"/>
  <c r="K206"/>
  <c r="K198"/>
  <c r="M206"/>
  <c r="M198"/>
  <c r="D210"/>
  <c r="P17"/>
  <c r="N23"/>
  <c r="N198" s="1"/>
  <c r="N29"/>
  <c r="N202" s="1"/>
  <c r="N211" s="1"/>
  <c r="N34"/>
  <c r="P34" s="1"/>
  <c r="Q34" s="1"/>
  <c r="C36"/>
  <c r="H37"/>
  <c r="H205" s="1"/>
  <c r="P37"/>
  <c r="Q37" s="1"/>
  <c r="Q46"/>
  <c r="H50"/>
  <c r="P50" s="1"/>
  <c r="Q50" s="1"/>
  <c r="E202"/>
  <c r="G202"/>
  <c r="G211" s="1"/>
  <c r="I202"/>
  <c r="K202"/>
  <c r="K211" s="1"/>
  <c r="M202"/>
  <c r="P83"/>
  <c r="Q83" s="1"/>
  <c r="L210"/>
  <c r="Q103"/>
  <c r="Q109"/>
  <c r="Q125"/>
  <c r="Q142"/>
  <c r="Q154"/>
  <c r="O209"/>
  <c r="C197"/>
  <c r="C201"/>
  <c r="C210" s="1"/>
  <c r="N201"/>
  <c r="N210" s="1"/>
  <c r="H202"/>
  <c r="O202"/>
  <c r="O211" s="1"/>
  <c r="O198"/>
  <c r="O212" s="1"/>
  <c r="D204"/>
  <c r="D196"/>
  <c r="N204"/>
  <c r="N196"/>
  <c r="E205"/>
  <c r="E197"/>
  <c r="G205"/>
  <c r="I205"/>
  <c r="I197"/>
  <c r="K205"/>
  <c r="M205"/>
  <c r="M197"/>
  <c r="F206"/>
  <c r="F198"/>
  <c r="F212" s="1"/>
  <c r="J206"/>
  <c r="L206"/>
  <c r="L198"/>
  <c r="J201"/>
  <c r="P55"/>
  <c r="Q55" s="1"/>
  <c r="P65"/>
  <c r="P16"/>
  <c r="Q16" s="1"/>
  <c r="C17"/>
  <c r="P36"/>
  <c r="D206"/>
  <c r="Q40"/>
  <c r="H44"/>
  <c r="Q52"/>
  <c r="J56"/>
  <c r="J202" s="1"/>
  <c r="J211" s="1"/>
  <c r="F211"/>
  <c r="L211"/>
  <c r="N209"/>
  <c r="P64"/>
  <c r="Q64" s="1"/>
  <c r="D69"/>
  <c r="P69" s="1"/>
  <c r="Q75"/>
  <c r="D78"/>
  <c r="P78" s="1"/>
  <c r="Q78" s="1"/>
  <c r="Q80"/>
  <c r="P82"/>
  <c r="Q82" s="1"/>
  <c r="P92"/>
  <c r="Q92" s="1"/>
  <c r="Q94"/>
  <c r="P96"/>
  <c r="Q96" s="1"/>
  <c r="C97"/>
  <c r="D105"/>
  <c r="Q140"/>
  <c r="D150"/>
  <c r="P150" s="1"/>
  <c r="D166"/>
  <c r="P166" s="1"/>
  <c r="D182"/>
  <c r="P182" s="1"/>
  <c r="C192"/>
  <c r="C194" s="1"/>
  <c r="Q194" s="1"/>
  <c r="P192"/>
  <c r="D200"/>
  <c r="E201"/>
  <c r="E210" s="1"/>
  <c r="G201"/>
  <c r="G210" s="1"/>
  <c r="I201"/>
  <c r="I210" s="1"/>
  <c r="K201"/>
  <c r="K210" s="1"/>
  <c r="M201"/>
  <c r="M210" s="1"/>
  <c r="N59"/>
  <c r="N197" s="1"/>
  <c r="C62"/>
  <c r="P62"/>
  <c r="Q62" s="1"/>
  <c r="C67"/>
  <c r="C69" s="1"/>
  <c r="P77"/>
  <c r="Q77" s="1"/>
  <c r="E86"/>
  <c r="P86" s="1"/>
  <c r="Q86" s="1"/>
  <c r="G86"/>
  <c r="G197" s="1"/>
  <c r="I86"/>
  <c r="K86"/>
  <c r="K197" s="1"/>
  <c r="M86"/>
  <c r="O86"/>
  <c r="O197" s="1"/>
  <c r="C103"/>
  <c r="C131"/>
  <c r="C134" s="1"/>
  <c r="Q134" s="1"/>
  <c r="P131"/>
  <c r="C148"/>
  <c r="C150" s="1"/>
  <c r="C164"/>
  <c r="C166" s="1"/>
  <c r="C180"/>
  <c r="C182" s="1"/>
  <c r="Q166" l="1"/>
  <c r="Q69"/>
  <c r="Q67"/>
  <c r="G212" i="38"/>
  <c r="N133"/>
  <c r="O133"/>
  <c r="N82"/>
  <c r="O82"/>
  <c r="O49"/>
  <c r="N49"/>
  <c r="O16"/>
  <c r="N16"/>
  <c r="O134"/>
  <c r="N134"/>
  <c r="H205"/>
  <c r="H210" s="1"/>
  <c r="H197"/>
  <c r="H198" s="1"/>
  <c r="N36"/>
  <c r="O36"/>
  <c r="N28"/>
  <c r="O28"/>
  <c r="D198"/>
  <c r="M196"/>
  <c r="N56"/>
  <c r="O56"/>
  <c r="N44"/>
  <c r="O44"/>
  <c r="N29"/>
  <c r="O29"/>
  <c r="O65"/>
  <c r="N65"/>
  <c r="C101"/>
  <c r="C87" s="1"/>
  <c r="M78"/>
  <c r="M209"/>
  <c r="J212"/>
  <c r="L202"/>
  <c r="L211" s="1"/>
  <c r="H202"/>
  <c r="H211" s="1"/>
  <c r="M206"/>
  <c r="N154"/>
  <c r="N109"/>
  <c r="D87"/>
  <c r="M87" s="1"/>
  <c r="F210"/>
  <c r="M210" s="1"/>
  <c r="G202"/>
  <c r="G211" s="1"/>
  <c r="E202"/>
  <c r="E211" s="1"/>
  <c r="F198"/>
  <c r="F212" s="1"/>
  <c r="C196"/>
  <c r="C198" s="1"/>
  <c r="N69"/>
  <c r="O91"/>
  <c r="N91"/>
  <c r="N200"/>
  <c r="O200"/>
  <c r="N96"/>
  <c r="O96"/>
  <c r="N77"/>
  <c r="O77"/>
  <c r="O97"/>
  <c r="N97"/>
  <c r="O55"/>
  <c r="N55"/>
  <c r="O43"/>
  <c r="N43"/>
  <c r="O37"/>
  <c r="N37"/>
  <c r="O17"/>
  <c r="N17"/>
  <c r="D211"/>
  <c r="M202"/>
  <c r="N101"/>
  <c r="O101"/>
  <c r="N92"/>
  <c r="O92"/>
  <c r="O201"/>
  <c r="N201"/>
  <c r="O83"/>
  <c r="N83"/>
  <c r="N64"/>
  <c r="O64"/>
  <c r="N50"/>
  <c r="O50"/>
  <c r="L212"/>
  <c r="E198"/>
  <c r="E212" s="1"/>
  <c r="K202"/>
  <c r="K211" s="1"/>
  <c r="K212" s="1"/>
  <c r="C202"/>
  <c r="C211" s="1"/>
  <c r="M205"/>
  <c r="M204"/>
  <c r="D60"/>
  <c r="M60" s="1"/>
  <c r="N212" i="37"/>
  <c r="C105"/>
  <c r="C101" s="1"/>
  <c r="C87" s="1"/>
  <c r="C99"/>
  <c r="C58"/>
  <c r="Q58" s="1"/>
  <c r="C65"/>
  <c r="D101"/>
  <c r="P105"/>
  <c r="Q131"/>
  <c r="Q192"/>
  <c r="Q182"/>
  <c r="Q150"/>
  <c r="Q164"/>
  <c r="P59"/>
  <c r="Q59" s="1"/>
  <c r="P56"/>
  <c r="Q56" s="1"/>
  <c r="H38"/>
  <c r="Q36"/>
  <c r="Q65"/>
  <c r="J210"/>
  <c r="P210" s="1"/>
  <c r="Q210" s="1"/>
  <c r="P204"/>
  <c r="Q148"/>
  <c r="M211"/>
  <c r="I211"/>
  <c r="I212" s="1"/>
  <c r="E211"/>
  <c r="P201"/>
  <c r="Q201" s="1"/>
  <c r="M212"/>
  <c r="K212"/>
  <c r="G212"/>
  <c r="E212"/>
  <c r="D202"/>
  <c r="H197"/>
  <c r="P197" s="1"/>
  <c r="Q197" s="1"/>
  <c r="P44"/>
  <c r="Q44" s="1"/>
  <c r="P23"/>
  <c r="Q23" s="1"/>
  <c r="D209"/>
  <c r="P209" s="1"/>
  <c r="P200"/>
  <c r="Q180"/>
  <c r="D60"/>
  <c r="L212"/>
  <c r="J198"/>
  <c r="J212" s="1"/>
  <c r="P196"/>
  <c r="Q97"/>
  <c r="C204"/>
  <c r="Q17"/>
  <c r="P205"/>
  <c r="Q205" s="1"/>
  <c r="C200"/>
  <c r="P29"/>
  <c r="Q29" s="1"/>
  <c r="C209" l="1"/>
  <c r="Q200"/>
  <c r="N210" i="38"/>
  <c r="O210"/>
  <c r="N202"/>
  <c r="O202"/>
  <c r="O60"/>
  <c r="N60"/>
  <c r="O205"/>
  <c r="N205"/>
  <c r="N206"/>
  <c r="O206"/>
  <c r="O209"/>
  <c r="N209"/>
  <c r="D212"/>
  <c r="M198"/>
  <c r="M211"/>
  <c r="C212"/>
  <c r="M197"/>
  <c r="N204"/>
  <c r="O204"/>
  <c r="N87"/>
  <c r="O87"/>
  <c r="O78"/>
  <c r="N78"/>
  <c r="N196"/>
  <c r="O196"/>
  <c r="H212"/>
  <c r="P60" i="37"/>
  <c r="D211"/>
  <c r="P202"/>
  <c r="H206"/>
  <c r="H198"/>
  <c r="P38"/>
  <c r="Q38" s="1"/>
  <c r="C60"/>
  <c r="C198" s="1"/>
  <c r="C206"/>
  <c r="C85"/>
  <c r="Q85" s="1"/>
  <c r="Q99"/>
  <c r="C202"/>
  <c r="Q209"/>
  <c r="Q204"/>
  <c r="Q105"/>
  <c r="C196"/>
  <c r="Q196" s="1"/>
  <c r="P101"/>
  <c r="Q101" s="1"/>
  <c r="D87"/>
  <c r="P87" s="1"/>
  <c r="Q87" s="1"/>
  <c r="C211" l="1"/>
  <c r="N198" i="38"/>
  <c r="O198"/>
  <c r="O197"/>
  <c r="N197"/>
  <c r="O211"/>
  <c r="N211"/>
  <c r="M212"/>
  <c r="P206" i="37"/>
  <c r="Q206" s="1"/>
  <c r="H211"/>
  <c r="P211" s="1"/>
  <c r="Q211" s="1"/>
  <c r="C212"/>
  <c r="Q202"/>
  <c r="Q60"/>
  <c r="D198"/>
  <c r="N212" i="38" l="1"/>
  <c r="O212"/>
  <c r="D212" i="37"/>
  <c r="P198"/>
  <c r="H212"/>
  <c r="P212" l="1"/>
  <c r="Q198"/>
  <c r="Q212" s="1"/>
  <c r="I72" i="7" l="1"/>
  <c r="C71"/>
  <c r="M71"/>
  <c r="C18" i="26"/>
  <c r="H49" i="7"/>
  <c r="D14" i="9"/>
  <c r="C14"/>
  <c r="O173" i="6"/>
  <c r="E174"/>
  <c r="F174"/>
  <c r="G174"/>
  <c r="C174" s="1"/>
  <c r="H174"/>
  <c r="I174"/>
  <c r="J174"/>
  <c r="K174"/>
  <c r="L174"/>
  <c r="M174"/>
  <c r="N174"/>
  <c r="D174"/>
  <c r="E164"/>
  <c r="F164"/>
  <c r="G164"/>
  <c r="H164"/>
  <c r="I164"/>
  <c r="J164"/>
  <c r="K164"/>
  <c r="L164"/>
  <c r="M164"/>
  <c r="N164"/>
  <c r="D164"/>
  <c r="O159"/>
  <c r="O160"/>
  <c r="C159"/>
  <c r="C160"/>
  <c r="N161"/>
  <c r="B19" i="2"/>
  <c r="M106" i="7"/>
  <c r="M107"/>
  <c r="C112"/>
  <c r="M112"/>
  <c r="C168" i="6"/>
  <c r="H35" i="10"/>
  <c r="C106" i="7"/>
  <c r="C107"/>
  <c r="M93"/>
  <c r="M104"/>
  <c r="M105"/>
  <c r="C128"/>
  <c r="G129"/>
  <c r="H129"/>
  <c r="I129"/>
  <c r="J129"/>
  <c r="K129"/>
  <c r="L129"/>
  <c r="G130"/>
  <c r="H130"/>
  <c r="I130"/>
  <c r="J130"/>
  <c r="K130"/>
  <c r="L130"/>
  <c r="F129"/>
  <c r="D17" i="3"/>
  <c r="C17"/>
  <c r="M117" i="7"/>
  <c r="M118"/>
  <c r="C117"/>
  <c r="B21" i="2"/>
  <c r="D22"/>
  <c r="E22"/>
  <c r="F22"/>
  <c r="G22"/>
  <c r="H22"/>
  <c r="I22"/>
  <c r="J22"/>
  <c r="K22"/>
  <c r="L22"/>
  <c r="M22"/>
  <c r="D20" i="3"/>
  <c r="D50" s="1"/>
  <c r="F20"/>
  <c r="G20"/>
  <c r="H20"/>
  <c r="I20"/>
  <c r="J20"/>
  <c r="K20"/>
  <c r="C20"/>
  <c r="C50" s="1"/>
  <c r="H34" i="10"/>
  <c r="D69" i="9"/>
  <c r="D71"/>
  <c r="J50" i="3" l="1"/>
  <c r="F50"/>
  <c r="B47"/>
  <c r="B44"/>
  <c r="B41"/>
  <c r="B38"/>
  <c r="B35"/>
  <c r="B32"/>
  <c r="B29"/>
  <c r="B26"/>
  <c r="B23"/>
  <c r="B49" i="2"/>
  <c r="B46"/>
  <c r="B43"/>
  <c r="B40"/>
  <c r="B37"/>
  <c r="B34"/>
  <c r="B31"/>
  <c r="B28"/>
  <c r="B25"/>
  <c r="C93" i="7"/>
  <c r="I95"/>
  <c r="C105"/>
  <c r="H42" i="10"/>
  <c r="H31"/>
  <c r="C37" i="7"/>
  <c r="L38"/>
  <c r="H120"/>
  <c r="F27" i="6"/>
  <c r="G27"/>
  <c r="H27"/>
  <c r="I27"/>
  <c r="J27"/>
  <c r="K27"/>
  <c r="L27"/>
  <c r="M27"/>
  <c r="N27"/>
  <c r="C171"/>
  <c r="M177" i="7"/>
  <c r="M159"/>
  <c r="M156"/>
  <c r="M92"/>
  <c r="M94"/>
  <c r="M95"/>
  <c r="M58"/>
  <c r="E209"/>
  <c r="G209"/>
  <c r="G210" s="1"/>
  <c r="F17" i="3" s="1"/>
  <c r="L209" i="7"/>
  <c r="L210" s="1"/>
  <c r="K17" i="3" s="1"/>
  <c r="K50" s="1"/>
  <c r="E210" i="7"/>
  <c r="D210"/>
  <c r="D209"/>
  <c r="O161" i="6"/>
  <c r="O154"/>
  <c r="O155"/>
  <c r="O149"/>
  <c r="O151"/>
  <c r="O128"/>
  <c r="O125"/>
  <c r="O89"/>
  <c r="O86"/>
  <c r="C86"/>
  <c r="O79"/>
  <c r="O80"/>
  <c r="O81"/>
  <c r="O57"/>
  <c r="O59"/>
  <c r="O60"/>
  <c r="C60"/>
  <c r="C59"/>
  <c r="O48"/>
  <c r="O43"/>
  <c r="O44"/>
  <c r="O45"/>
  <c r="O22"/>
  <c r="O23"/>
  <c r="O24"/>
  <c r="O25"/>
  <c r="O26"/>
  <c r="M47" i="7"/>
  <c r="M48"/>
  <c r="C47"/>
  <c r="C48"/>
  <c r="H48"/>
  <c r="C40" i="6"/>
  <c r="C39"/>
  <c r="O30"/>
  <c r="O31"/>
  <c r="O32"/>
  <c r="O33"/>
  <c r="O34"/>
  <c r="O35"/>
  <c r="E36"/>
  <c r="C35"/>
  <c r="C34"/>
  <c r="C30"/>
  <c r="C31"/>
  <c r="C32"/>
  <c r="C33"/>
  <c r="E37"/>
  <c r="O37" s="1"/>
  <c r="C79"/>
  <c r="C80"/>
  <c r="C81"/>
  <c r="E82"/>
  <c r="E83" s="1"/>
  <c r="F82"/>
  <c r="G82"/>
  <c r="H82"/>
  <c r="H83" s="1"/>
  <c r="I82"/>
  <c r="J82"/>
  <c r="J83" s="1"/>
  <c r="K82"/>
  <c r="L82"/>
  <c r="L83" s="1"/>
  <c r="M82"/>
  <c r="N82"/>
  <c r="N83" s="1"/>
  <c r="D82"/>
  <c r="C92" i="7"/>
  <c r="C94"/>
  <c r="F95"/>
  <c r="C98" i="6"/>
  <c r="C89"/>
  <c r="C75"/>
  <c r="C69"/>
  <c r="C161"/>
  <c r="G150"/>
  <c r="O150" s="1"/>
  <c r="C131"/>
  <c r="C128"/>
  <c r="O131"/>
  <c r="C125"/>
  <c r="M15" i="7"/>
  <c r="C15"/>
  <c r="D16"/>
  <c r="M146"/>
  <c r="C146"/>
  <c r="C147"/>
  <c r="H148"/>
  <c r="M148" s="1"/>
  <c r="H147"/>
  <c r="M147" s="1"/>
  <c r="C118"/>
  <c r="G79" i="10"/>
  <c r="F79"/>
  <c r="H50"/>
  <c r="E50"/>
  <c r="H49"/>
  <c r="G49"/>
  <c r="F49"/>
  <c r="E49"/>
  <c r="D49"/>
  <c r="C49"/>
  <c r="C104" i="7"/>
  <c r="G30" i="10"/>
  <c r="H19"/>
  <c r="G18"/>
  <c r="H18" s="1"/>
  <c r="F18"/>
  <c r="G11"/>
  <c r="F11"/>
  <c r="C63" i="6"/>
  <c r="C57"/>
  <c r="C54"/>
  <c r="C51"/>
  <c r="C48"/>
  <c r="C22"/>
  <c r="C19"/>
  <c r="C16"/>
  <c r="C15"/>
  <c r="C13"/>
  <c r="O78"/>
  <c r="C78"/>
  <c r="G83"/>
  <c r="K83"/>
  <c r="D83"/>
  <c r="H36" i="10"/>
  <c r="G82"/>
  <c r="F82"/>
  <c r="H83"/>
  <c r="H82" s="1"/>
  <c r="C17" i="26"/>
  <c r="C141" i="7"/>
  <c r="M140"/>
  <c r="M141"/>
  <c r="E142"/>
  <c r="E143" s="1"/>
  <c r="F142"/>
  <c r="G142"/>
  <c r="G143" s="1"/>
  <c r="H142"/>
  <c r="I142"/>
  <c r="I143" s="1"/>
  <c r="J142"/>
  <c r="J209" s="1"/>
  <c r="J210" s="1"/>
  <c r="I17" i="3" s="1"/>
  <c r="I50" s="1"/>
  <c r="K142" i="7"/>
  <c r="K143" s="1"/>
  <c r="L142"/>
  <c r="D142"/>
  <c r="C140"/>
  <c r="H47" i="10"/>
  <c r="M204" i="7"/>
  <c r="M205"/>
  <c r="M195"/>
  <c r="M192"/>
  <c r="C195"/>
  <c r="C192"/>
  <c r="C189"/>
  <c r="C186"/>
  <c r="M186"/>
  <c r="M183"/>
  <c r="M180"/>
  <c r="C183"/>
  <c r="C180"/>
  <c r="C177"/>
  <c r="C174"/>
  <c r="M174"/>
  <c r="M171"/>
  <c r="M168"/>
  <c r="C171"/>
  <c r="C168"/>
  <c r="C165"/>
  <c r="C162"/>
  <c r="M162"/>
  <c r="M124"/>
  <c r="M133"/>
  <c r="C115"/>
  <c r="M115"/>
  <c r="C114"/>
  <c r="M114"/>
  <c r="C113"/>
  <c r="M113"/>
  <c r="C156"/>
  <c r="C159"/>
  <c r="M151"/>
  <c r="E152"/>
  <c r="F152"/>
  <c r="G152"/>
  <c r="H152"/>
  <c r="I152"/>
  <c r="J152"/>
  <c r="K152"/>
  <c r="L152"/>
  <c r="E153"/>
  <c r="F153"/>
  <c r="G153"/>
  <c r="H153"/>
  <c r="I153"/>
  <c r="J153"/>
  <c r="K153"/>
  <c r="L153"/>
  <c r="D153"/>
  <c r="D152"/>
  <c r="M139"/>
  <c r="F143"/>
  <c r="H143"/>
  <c r="L143"/>
  <c r="C136"/>
  <c r="C133"/>
  <c r="M98"/>
  <c r="M99"/>
  <c r="M100"/>
  <c r="M101"/>
  <c r="M102"/>
  <c r="M103"/>
  <c r="M108"/>
  <c r="M109"/>
  <c r="M110"/>
  <c r="M111"/>
  <c r="M116"/>
  <c r="M119"/>
  <c r="C124"/>
  <c r="E120"/>
  <c r="F120"/>
  <c r="F209" s="1"/>
  <c r="F210" s="1"/>
  <c r="E17" i="3" s="1"/>
  <c r="G120" i="7"/>
  <c r="I120"/>
  <c r="I209" s="1"/>
  <c r="I210" s="1"/>
  <c r="H17" i="3" s="1"/>
  <c r="H50" s="1"/>
  <c r="J120" i="7"/>
  <c r="K120"/>
  <c r="K209" s="1"/>
  <c r="K210" s="1"/>
  <c r="J17" i="3" s="1"/>
  <c r="L120" i="7"/>
  <c r="E121"/>
  <c r="F121"/>
  <c r="G121"/>
  <c r="J121"/>
  <c r="K121"/>
  <c r="L121"/>
  <c r="D120"/>
  <c r="M127"/>
  <c r="C127"/>
  <c r="C129"/>
  <c r="C98"/>
  <c r="C99"/>
  <c r="C100"/>
  <c r="C101"/>
  <c r="C102"/>
  <c r="C103"/>
  <c r="C108"/>
  <c r="C109"/>
  <c r="C110"/>
  <c r="C111"/>
  <c r="C116"/>
  <c r="C119"/>
  <c r="C95"/>
  <c r="M89"/>
  <c r="M84"/>
  <c r="C89"/>
  <c r="M79"/>
  <c r="M76"/>
  <c r="C76"/>
  <c r="M70"/>
  <c r="C70"/>
  <c r="E73"/>
  <c r="F73"/>
  <c r="G73"/>
  <c r="H73"/>
  <c r="J73"/>
  <c r="K73"/>
  <c r="L73"/>
  <c r="D73"/>
  <c r="C72"/>
  <c r="M67"/>
  <c r="C67"/>
  <c r="M61"/>
  <c r="M62"/>
  <c r="E63"/>
  <c r="F63"/>
  <c r="G63"/>
  <c r="H63"/>
  <c r="I63"/>
  <c r="J63"/>
  <c r="K63"/>
  <c r="L63"/>
  <c r="E64"/>
  <c r="F64"/>
  <c r="G64"/>
  <c r="H64"/>
  <c r="I64"/>
  <c r="J64"/>
  <c r="K64"/>
  <c r="L64"/>
  <c r="D63"/>
  <c r="M63" s="1"/>
  <c r="C61"/>
  <c r="C62"/>
  <c r="M49"/>
  <c r="M52"/>
  <c r="M53"/>
  <c r="C58"/>
  <c r="C52"/>
  <c r="C53"/>
  <c r="E54"/>
  <c r="F54"/>
  <c r="G54"/>
  <c r="H54"/>
  <c r="I54"/>
  <c r="J54"/>
  <c r="K54"/>
  <c r="L54"/>
  <c r="E55"/>
  <c r="F55"/>
  <c r="G55"/>
  <c r="H55"/>
  <c r="I55"/>
  <c r="J55"/>
  <c r="K55"/>
  <c r="L55"/>
  <c r="D54"/>
  <c r="M54" s="1"/>
  <c r="C49"/>
  <c r="M42"/>
  <c r="M36"/>
  <c r="M31"/>
  <c r="M32"/>
  <c r="M30"/>
  <c r="M26"/>
  <c r="C26"/>
  <c r="E27"/>
  <c r="F27"/>
  <c r="G27"/>
  <c r="H27"/>
  <c r="I27"/>
  <c r="J27"/>
  <c r="K27"/>
  <c r="L27"/>
  <c r="E28"/>
  <c r="F28"/>
  <c r="G28"/>
  <c r="H28"/>
  <c r="I28"/>
  <c r="J28"/>
  <c r="K28"/>
  <c r="L28"/>
  <c r="D27"/>
  <c r="C27" s="1"/>
  <c r="M23"/>
  <c r="C23"/>
  <c r="M20"/>
  <c r="C20"/>
  <c r="M14"/>
  <c r="E17"/>
  <c r="F17"/>
  <c r="G17"/>
  <c r="H17"/>
  <c r="J17"/>
  <c r="K17"/>
  <c r="L17"/>
  <c r="D17"/>
  <c r="C14"/>
  <c r="I16"/>
  <c r="M16" s="1"/>
  <c r="C84"/>
  <c r="J85"/>
  <c r="C85" s="1"/>
  <c r="C151"/>
  <c r="C153"/>
  <c r="C204"/>
  <c r="C205"/>
  <c r="L206"/>
  <c r="C206" s="1"/>
  <c r="G22" i="10"/>
  <c r="F22"/>
  <c r="H23"/>
  <c r="H22" s="1"/>
  <c r="H12"/>
  <c r="H11" s="1"/>
  <c r="H80"/>
  <c r="H79" s="1"/>
  <c r="H77"/>
  <c r="H76"/>
  <c r="C43" i="6"/>
  <c r="C44"/>
  <c r="C45"/>
  <c r="E34" i="25"/>
  <c r="F34"/>
  <c r="F35" s="1"/>
  <c r="G34"/>
  <c r="H34"/>
  <c r="H35" s="1"/>
  <c r="I34"/>
  <c r="J34"/>
  <c r="J35" s="1"/>
  <c r="K34"/>
  <c r="L34"/>
  <c r="L35" s="1"/>
  <c r="M34"/>
  <c r="N34"/>
  <c r="N28"/>
  <c r="N27"/>
  <c r="C26"/>
  <c r="C42" i="7"/>
  <c r="C41"/>
  <c r="H43"/>
  <c r="H44" s="1"/>
  <c r="C44" s="1"/>
  <c r="C36"/>
  <c r="I39"/>
  <c r="J39"/>
  <c r="K39"/>
  <c r="L39"/>
  <c r="H38"/>
  <c r="M38" s="1"/>
  <c r="I33"/>
  <c r="C33" s="1"/>
  <c r="C31"/>
  <c r="C32"/>
  <c r="C30"/>
  <c r="C25" i="6"/>
  <c r="C26"/>
  <c r="C24"/>
  <c r="E27"/>
  <c r="O27" s="1"/>
  <c r="C139" i="7"/>
  <c r="C79"/>
  <c r="F81"/>
  <c r="C81" s="1"/>
  <c r="F80"/>
  <c r="C80" s="1"/>
  <c r="C39" i="25"/>
  <c r="C37"/>
  <c r="G37" i="26"/>
  <c r="H37"/>
  <c r="I37"/>
  <c r="J37"/>
  <c r="K37"/>
  <c r="L37"/>
  <c r="G38"/>
  <c r="H38"/>
  <c r="I38"/>
  <c r="J38"/>
  <c r="K38"/>
  <c r="L38"/>
  <c r="D37"/>
  <c r="C34"/>
  <c r="C31"/>
  <c r="C28"/>
  <c r="C25"/>
  <c r="C14"/>
  <c r="C15"/>
  <c r="C16"/>
  <c r="C19"/>
  <c r="C20"/>
  <c r="E21"/>
  <c r="E37" s="1"/>
  <c r="E38" s="1"/>
  <c r="F21"/>
  <c r="F37" s="1"/>
  <c r="F38" s="1"/>
  <c r="E20" i="3" s="1"/>
  <c r="G21" i="26"/>
  <c r="H21"/>
  <c r="I21"/>
  <c r="J21"/>
  <c r="K21"/>
  <c r="L21"/>
  <c r="E22"/>
  <c r="F22"/>
  <c r="G22"/>
  <c r="H22"/>
  <c r="I22"/>
  <c r="J22"/>
  <c r="K22"/>
  <c r="L22"/>
  <c r="D22"/>
  <c r="D21"/>
  <c r="N35" i="25"/>
  <c r="E35"/>
  <c r="G35"/>
  <c r="I35"/>
  <c r="K35"/>
  <c r="M35"/>
  <c r="C25"/>
  <c r="D27"/>
  <c r="D34" s="1"/>
  <c r="C31"/>
  <c r="C22"/>
  <c r="C19"/>
  <c r="C13"/>
  <c r="H15"/>
  <c r="C15" s="1"/>
  <c r="D12" i="29"/>
  <c r="D16" i="11"/>
  <c r="D12"/>
  <c r="D20" s="1"/>
  <c r="H90" i="10"/>
  <c r="H89" s="1"/>
  <c r="G89"/>
  <c r="F89"/>
  <c r="H88"/>
  <c r="H87"/>
  <c r="G86"/>
  <c r="F86"/>
  <c r="H85"/>
  <c r="H84" s="1"/>
  <c r="G84"/>
  <c r="F84"/>
  <c r="H81"/>
  <c r="H78"/>
  <c r="H75"/>
  <c r="H74"/>
  <c r="G73"/>
  <c r="F73"/>
  <c r="H72"/>
  <c r="H71" s="1"/>
  <c r="G71"/>
  <c r="F71"/>
  <c r="H56"/>
  <c r="H55" s="1"/>
  <c r="H57" s="1"/>
  <c r="G55"/>
  <c r="G57" s="1"/>
  <c r="F55"/>
  <c r="F57" s="1"/>
  <c r="H53"/>
  <c r="H52" s="1"/>
  <c r="H54" s="1"/>
  <c r="G52"/>
  <c r="G54" s="1"/>
  <c r="F52"/>
  <c r="F54" s="1"/>
  <c r="H48"/>
  <c r="H46"/>
  <c r="H45" s="1"/>
  <c r="G45"/>
  <c r="F45"/>
  <c r="H44"/>
  <c r="H43"/>
  <c r="H41"/>
  <c r="H40"/>
  <c r="H39" s="1"/>
  <c r="G39"/>
  <c r="F39"/>
  <c r="H38"/>
  <c r="H37"/>
  <c r="H33"/>
  <c r="H32"/>
  <c r="F30"/>
  <c r="H27"/>
  <c r="H26"/>
  <c r="G25"/>
  <c r="F25"/>
  <c r="H21"/>
  <c r="H20" s="1"/>
  <c r="G20"/>
  <c r="F20"/>
  <c r="H17"/>
  <c r="H16" s="1"/>
  <c r="G16"/>
  <c r="F16"/>
  <c r="H15"/>
  <c r="H14" s="1"/>
  <c r="G14"/>
  <c r="F14"/>
  <c r="H13"/>
  <c r="D63" i="9"/>
  <c r="D68" s="1"/>
  <c r="D49"/>
  <c r="D44"/>
  <c r="D42"/>
  <c r="D40"/>
  <c r="D38"/>
  <c r="D30"/>
  <c r="D28"/>
  <c r="D24"/>
  <c r="D22"/>
  <c r="D16"/>
  <c r="D11"/>
  <c r="O33" i="17"/>
  <c r="N33"/>
  <c r="M33"/>
  <c r="L33"/>
  <c r="K33"/>
  <c r="J33"/>
  <c r="I33"/>
  <c r="H33"/>
  <c r="G33"/>
  <c r="F33"/>
  <c r="E33"/>
  <c r="D33"/>
  <c r="B32"/>
  <c r="B31"/>
  <c r="B30"/>
  <c r="B29"/>
  <c r="O28"/>
  <c r="O34" s="1"/>
  <c r="G28"/>
  <c r="B27"/>
  <c r="B26"/>
  <c r="N25"/>
  <c r="N28" s="1"/>
  <c r="N34" s="1"/>
  <c r="M25"/>
  <c r="M28" s="1"/>
  <c r="L25"/>
  <c r="K25"/>
  <c r="K28" s="1"/>
  <c r="J25"/>
  <c r="J28" s="1"/>
  <c r="I25"/>
  <c r="I28" s="1"/>
  <c r="H25"/>
  <c r="F25"/>
  <c r="F28" s="1"/>
  <c r="F34" s="1"/>
  <c r="E25"/>
  <c r="E28" s="1"/>
  <c r="D28" s="1"/>
  <c r="D25"/>
  <c r="C25"/>
  <c r="B25" s="1"/>
  <c r="B24"/>
  <c r="B23"/>
  <c r="B22"/>
  <c r="B17"/>
  <c r="N16"/>
  <c r="M16"/>
  <c r="L16"/>
  <c r="K16"/>
  <c r="J16"/>
  <c r="I16"/>
  <c r="H16"/>
  <c r="G16"/>
  <c r="F16"/>
  <c r="E16"/>
  <c r="D16"/>
  <c r="C16"/>
  <c r="B16" s="1"/>
  <c r="O15"/>
  <c r="B14"/>
  <c r="B13"/>
  <c r="N12"/>
  <c r="M12"/>
  <c r="L12"/>
  <c r="K12"/>
  <c r="J12"/>
  <c r="I12"/>
  <c r="H12"/>
  <c r="G12"/>
  <c r="F12"/>
  <c r="E12"/>
  <c r="D12"/>
  <c r="C12"/>
  <c r="B12" s="1"/>
  <c r="N11"/>
  <c r="M11"/>
  <c r="L11"/>
  <c r="K11"/>
  <c r="J11"/>
  <c r="I11"/>
  <c r="H11"/>
  <c r="G11"/>
  <c r="F11"/>
  <c r="E11"/>
  <c r="D11"/>
  <c r="C11"/>
  <c r="B10"/>
  <c r="N9"/>
  <c r="M9"/>
  <c r="L9"/>
  <c r="K9"/>
  <c r="J9"/>
  <c r="I9"/>
  <c r="H9"/>
  <c r="G9"/>
  <c r="F9"/>
  <c r="E9"/>
  <c r="D9"/>
  <c r="C9"/>
  <c r="H66" i="13"/>
  <c r="G66"/>
  <c r="F66"/>
  <c r="E66"/>
  <c r="D66"/>
  <c r="C66"/>
  <c r="B66"/>
  <c r="H65"/>
  <c r="H64"/>
  <c r="H63"/>
  <c r="H62"/>
  <c r="G62"/>
  <c r="F62"/>
  <c r="E62"/>
  <c r="D62"/>
  <c r="C62"/>
  <c r="B62"/>
  <c r="H61"/>
  <c r="H60"/>
  <c r="H59"/>
  <c r="H58"/>
  <c r="H57"/>
  <c r="G57"/>
  <c r="F57"/>
  <c r="E57"/>
  <c r="D57"/>
  <c r="C57"/>
  <c r="B57"/>
  <c r="H56"/>
  <c r="H55"/>
  <c r="H54"/>
  <c r="H53"/>
  <c r="G53"/>
  <c r="F53"/>
  <c r="E53"/>
  <c r="D53"/>
  <c r="C53"/>
  <c r="B53"/>
  <c r="H52"/>
  <c r="H51"/>
  <c r="H50"/>
  <c r="H49"/>
  <c r="G40"/>
  <c r="E40"/>
  <c r="D40"/>
  <c r="C40"/>
  <c r="B40"/>
  <c r="G39"/>
  <c r="G38"/>
  <c r="G37"/>
  <c r="G36"/>
  <c r="G35"/>
  <c r="G34"/>
  <c r="G33"/>
  <c r="G23"/>
  <c r="F23"/>
  <c r="E23"/>
  <c r="D23"/>
  <c r="C23"/>
  <c r="B23"/>
  <c r="G22"/>
  <c r="G21"/>
  <c r="G20"/>
  <c r="G19"/>
  <c r="G18"/>
  <c r="G17"/>
  <c r="G16"/>
  <c r="G15"/>
  <c r="G14"/>
  <c r="G13"/>
  <c r="G12"/>
  <c r="C12" i="29"/>
  <c r="C20" i="11"/>
  <c r="C16"/>
  <c r="C12"/>
  <c r="E90" i="10"/>
  <c r="E89" s="1"/>
  <c r="D89"/>
  <c r="C89"/>
  <c r="E88"/>
  <c r="E87"/>
  <c r="D86"/>
  <c r="C86"/>
  <c r="E85"/>
  <c r="E84" s="1"/>
  <c r="D84"/>
  <c r="C84"/>
  <c r="E81"/>
  <c r="E79"/>
  <c r="E78"/>
  <c r="E75"/>
  <c r="E74"/>
  <c r="E73" s="1"/>
  <c r="D73"/>
  <c r="C73"/>
  <c r="E72"/>
  <c r="E71" s="1"/>
  <c r="D71"/>
  <c r="D91" s="1"/>
  <c r="C71"/>
  <c r="E56"/>
  <c r="B11" i="17" l="1"/>
  <c r="B19"/>
  <c r="H28"/>
  <c r="H34" s="1"/>
  <c r="C28"/>
  <c r="L28"/>
  <c r="L34" s="1"/>
  <c r="G15"/>
  <c r="F15" s="1"/>
  <c r="E15" s="1"/>
  <c r="D15" s="1"/>
  <c r="K15"/>
  <c r="J15" s="1"/>
  <c r="I15" s="1"/>
  <c r="H15" s="1"/>
  <c r="N15"/>
  <c r="B9"/>
  <c r="C15"/>
  <c r="M15"/>
  <c r="L15" s="1"/>
  <c r="O20"/>
  <c r="D34"/>
  <c r="J34"/>
  <c r="B33"/>
  <c r="E34"/>
  <c r="C34"/>
  <c r="M34"/>
  <c r="K34"/>
  <c r="I34"/>
  <c r="B28"/>
  <c r="G34"/>
  <c r="H25" i="10"/>
  <c r="H30"/>
  <c r="E50" i="3"/>
  <c r="B20"/>
  <c r="D46" i="9"/>
  <c r="D50" s="1"/>
  <c r="M83" i="6"/>
  <c r="I83"/>
  <c r="C37"/>
  <c r="C36"/>
  <c r="O36"/>
  <c r="C82"/>
  <c r="J143" i="7"/>
  <c r="M142"/>
  <c r="I121"/>
  <c r="H121"/>
  <c r="H209"/>
  <c r="C27" i="6"/>
  <c r="M129" i="7"/>
  <c r="M153"/>
  <c r="M152"/>
  <c r="C142"/>
  <c r="C148"/>
  <c r="M85"/>
  <c r="F130"/>
  <c r="M206"/>
  <c r="F83" i="6"/>
  <c r="O83" s="1"/>
  <c r="O82"/>
  <c r="O164" s="1"/>
  <c r="C152" i="7"/>
  <c r="H58" i="10"/>
  <c r="G91"/>
  <c r="H86"/>
  <c r="F91"/>
  <c r="C21" i="26"/>
  <c r="C37"/>
  <c r="C22"/>
  <c r="D38"/>
  <c r="C38" s="1"/>
  <c r="D143" i="7"/>
  <c r="M120"/>
  <c r="D121"/>
  <c r="C120"/>
  <c r="H39"/>
  <c r="J86"/>
  <c r="C16"/>
  <c r="I17"/>
  <c r="C17" s="1"/>
  <c r="M27"/>
  <c r="M43"/>
  <c r="D55"/>
  <c r="C54"/>
  <c r="C63"/>
  <c r="M72"/>
  <c r="C38"/>
  <c r="D28"/>
  <c r="M33"/>
  <c r="M44"/>
  <c r="D64"/>
  <c r="I73"/>
  <c r="M73" s="1"/>
  <c r="M80"/>
  <c r="M81"/>
  <c r="C43"/>
  <c r="C91" i="10"/>
  <c r="E86"/>
  <c r="E91" s="1"/>
  <c r="H73"/>
  <c r="H91" s="1"/>
  <c r="F58"/>
  <c r="C34" i="25"/>
  <c r="D35"/>
  <c r="D28"/>
  <c r="C28" s="1"/>
  <c r="C27"/>
  <c r="H16"/>
  <c r="C16" s="1"/>
  <c r="G58" i="10"/>
  <c r="E55"/>
  <c r="D55"/>
  <c r="C55"/>
  <c r="E53"/>
  <c r="E52"/>
  <c r="E54" s="1"/>
  <c r="D52"/>
  <c r="D54" s="1"/>
  <c r="C52"/>
  <c r="C54" s="1"/>
  <c r="E48"/>
  <c r="E46"/>
  <c r="E45" s="1"/>
  <c r="D45"/>
  <c r="C45"/>
  <c r="E44"/>
  <c r="E43"/>
  <c r="E41"/>
  <c r="E40"/>
  <c r="E39" s="1"/>
  <c r="D39"/>
  <c r="C39"/>
  <c r="E38"/>
  <c r="E37"/>
  <c r="E33"/>
  <c r="E32"/>
  <c r="E31"/>
  <c r="E30"/>
  <c r="D30"/>
  <c r="C30"/>
  <c r="E27"/>
  <c r="E26"/>
  <c r="E25" s="1"/>
  <c r="G20" i="17" l="1"/>
  <c r="F20" s="1"/>
  <c r="E20" s="1"/>
  <c r="D20" s="1"/>
  <c r="I20"/>
  <c r="H20" s="1"/>
  <c r="N20"/>
  <c r="B15"/>
  <c r="M20"/>
  <c r="L20" s="1"/>
  <c r="K20" s="1"/>
  <c r="J20" s="1"/>
  <c r="C20"/>
  <c r="B20" s="1"/>
  <c r="B34"/>
  <c r="C35" i="25"/>
  <c r="C22" i="2"/>
  <c r="B22" s="1"/>
  <c r="C164" i="6"/>
  <c r="C83"/>
  <c r="C121" i="7"/>
  <c r="M121"/>
  <c r="M209"/>
  <c r="M210" s="1"/>
  <c r="M143"/>
  <c r="C209"/>
  <c r="H210"/>
  <c r="C86"/>
  <c r="M86"/>
  <c r="M130"/>
  <c r="C130"/>
  <c r="C73"/>
  <c r="C143"/>
  <c r="C64"/>
  <c r="M64"/>
  <c r="M28"/>
  <c r="C28"/>
  <c r="C55"/>
  <c r="M55"/>
  <c r="C39"/>
  <c r="M39"/>
  <c r="M17"/>
  <c r="D25" i="10"/>
  <c r="C25"/>
  <c r="E21"/>
  <c r="E20" s="1"/>
  <c r="D20"/>
  <c r="C20"/>
  <c r="E17"/>
  <c r="E16"/>
  <c r="D16"/>
  <c r="C16"/>
  <c r="E15"/>
  <c r="E14" s="1"/>
  <c r="D14"/>
  <c r="C14"/>
  <c r="E13"/>
  <c r="E11" s="1"/>
  <c r="E51" s="1"/>
  <c r="D11"/>
  <c r="C11"/>
  <c r="C63" i="9"/>
  <c r="C68" s="1"/>
  <c r="C71" s="1"/>
  <c r="C49"/>
  <c r="C44"/>
  <c r="C42"/>
  <c r="C40"/>
  <c r="C38"/>
  <c r="C30"/>
  <c r="C28"/>
  <c r="C24"/>
  <c r="C22"/>
  <c r="C16"/>
  <c r="C46" s="1"/>
  <c r="C11"/>
  <c r="C210" i="7" l="1"/>
  <c r="G17" i="3"/>
  <c r="C50" i="9"/>
  <c r="D51" i="10"/>
  <c r="B17" i="3" l="1"/>
  <c r="G50"/>
  <c r="B50" s="1"/>
  <c r="C51" i="10"/>
  <c r="L44" i="26" l="1"/>
  <c r="K44"/>
  <c r="J44"/>
  <c r="I44"/>
  <c r="H44"/>
  <c r="G44"/>
  <c r="F44"/>
  <c r="E44"/>
  <c r="D44"/>
  <c r="L43"/>
  <c r="K43"/>
  <c r="J43"/>
  <c r="I43"/>
  <c r="H43"/>
  <c r="G43"/>
  <c r="F43"/>
  <c r="E43"/>
  <c r="D43"/>
  <c r="C43"/>
  <c r="C41"/>
  <c r="C39"/>
  <c r="L36"/>
  <c r="K36"/>
  <c r="J36"/>
  <c r="I36"/>
  <c r="H36"/>
  <c r="G36"/>
  <c r="C44" l="1"/>
  <c r="F36"/>
  <c r="E36"/>
  <c r="D36"/>
  <c r="C36"/>
  <c r="C33"/>
  <c r="D30"/>
  <c r="C30" s="1"/>
  <c r="C27"/>
  <c r="C24"/>
  <c r="C13"/>
  <c r="L219" i="7"/>
  <c r="K219"/>
  <c r="J219"/>
  <c r="I219"/>
  <c r="H219"/>
  <c r="G219"/>
  <c r="G208" s="1"/>
  <c r="F208" s="1"/>
  <c r="F219"/>
  <c r="E219"/>
  <c r="D219"/>
  <c r="L216"/>
  <c r="K216"/>
  <c r="J216"/>
  <c r="I216"/>
  <c r="H216"/>
  <c r="G216"/>
  <c r="F216"/>
  <c r="E216"/>
  <c r="D216"/>
  <c r="C216"/>
  <c r="L215"/>
  <c r="K215"/>
  <c r="J215"/>
  <c r="I215"/>
  <c r="H215"/>
  <c r="G215"/>
  <c r="F215"/>
  <c r="E215"/>
  <c r="D215"/>
  <c r="L213"/>
  <c r="K213"/>
  <c r="J213"/>
  <c r="I213"/>
  <c r="H213"/>
  <c r="G213"/>
  <c r="F213"/>
  <c r="E213"/>
  <c r="D213"/>
  <c r="L208"/>
  <c r="K208" s="1"/>
  <c r="J208" s="1"/>
  <c r="I208" s="1"/>
  <c r="H208" s="1"/>
  <c r="M203"/>
  <c r="C203"/>
  <c r="M202"/>
  <c r="M200"/>
  <c r="M199"/>
  <c r="M197"/>
  <c r="M196"/>
  <c r="M194"/>
  <c r="C194"/>
  <c r="M193"/>
  <c r="M191"/>
  <c r="C191"/>
  <c r="M190"/>
  <c r="M188"/>
  <c r="C188"/>
  <c r="M187"/>
  <c r="M185"/>
  <c r="C185"/>
  <c r="M184"/>
  <c r="M182"/>
  <c r="C182"/>
  <c r="M181"/>
  <c r="M179"/>
  <c r="C179"/>
  <c r="M178"/>
  <c r="M176"/>
  <c r="C176"/>
  <c r="M175"/>
  <c r="M173"/>
  <c r="C173"/>
  <c r="M172"/>
  <c r="M170"/>
  <c r="C170"/>
  <c r="M169"/>
  <c r="M211" s="1"/>
  <c r="L211" s="1"/>
  <c r="M167"/>
  <c r="C167"/>
  <c r="M166"/>
  <c r="M164"/>
  <c r="C164"/>
  <c r="M163"/>
  <c r="M161"/>
  <c r="C161"/>
  <c r="M160"/>
  <c r="M158"/>
  <c r="C158"/>
  <c r="M157"/>
  <c r="M155"/>
  <c r="C155"/>
  <c r="M154"/>
  <c r="M150"/>
  <c r="C150"/>
  <c r="M149"/>
  <c r="M145"/>
  <c r="C145"/>
  <c r="M144"/>
  <c r="M138"/>
  <c r="C138"/>
  <c r="M137"/>
  <c r="M135"/>
  <c r="C135"/>
  <c r="M134"/>
  <c r="M132"/>
  <c r="C132"/>
  <c r="M131"/>
  <c r="M126"/>
  <c r="C126"/>
  <c r="M125"/>
  <c r="M123"/>
  <c r="C123"/>
  <c r="M122"/>
  <c r="M97"/>
  <c r="C97"/>
  <c r="M96"/>
  <c r="M91"/>
  <c r="C91"/>
  <c r="M90"/>
  <c r="M88"/>
  <c r="C88"/>
  <c r="M87"/>
  <c r="M83"/>
  <c r="C83"/>
  <c r="M82"/>
  <c r="M78"/>
  <c r="C78"/>
  <c r="M77"/>
  <c r="M75"/>
  <c r="C75"/>
  <c r="M74"/>
  <c r="M69"/>
  <c r="C69"/>
  <c r="C213" s="1"/>
  <c r="M68"/>
  <c r="M66"/>
  <c r="C66"/>
  <c r="M65"/>
  <c r="M60"/>
  <c r="C60"/>
  <c r="M59"/>
  <c r="M57"/>
  <c r="C57"/>
  <c r="M56"/>
  <c r="M51"/>
  <c r="C51"/>
  <c r="M50"/>
  <c r="M46"/>
  <c r="C46"/>
  <c r="M45"/>
  <c r="M35"/>
  <c r="C35"/>
  <c r="M25"/>
  <c r="C25"/>
  <c r="M24"/>
  <c r="M22"/>
  <c r="C22"/>
  <c r="M19"/>
  <c r="C19"/>
  <c r="M13"/>
  <c r="C13"/>
  <c r="C215" s="1"/>
  <c r="M219" l="1"/>
  <c r="E208"/>
  <c r="D208" s="1"/>
  <c r="C208" s="1"/>
  <c r="C211" s="1"/>
  <c r="K211"/>
  <c r="J211" s="1"/>
  <c r="I211" s="1"/>
  <c r="H211" s="1"/>
  <c r="G211" s="1"/>
  <c r="F211" s="1"/>
  <c r="M215"/>
  <c r="B46" i="3"/>
  <c r="B43"/>
  <c r="B40"/>
  <c r="B37"/>
  <c r="B34"/>
  <c r="B31"/>
  <c r="B28"/>
  <c r="B25"/>
  <c r="B22"/>
  <c r="K19"/>
  <c r="J19"/>
  <c r="I19"/>
  <c r="H19" s="1"/>
  <c r="G19"/>
  <c r="F19" s="1"/>
  <c r="E19" s="1"/>
  <c r="D19" s="1"/>
  <c r="C19"/>
  <c r="K16"/>
  <c r="K49" s="1"/>
  <c r="J16"/>
  <c r="I16"/>
  <c r="I49" s="1"/>
  <c r="H16"/>
  <c r="G16"/>
  <c r="G49" s="1"/>
  <c r="F16"/>
  <c r="E16"/>
  <c r="E49" s="1"/>
  <c r="H49" l="1"/>
  <c r="D16"/>
  <c r="M208" i="7"/>
  <c r="C16" i="3"/>
  <c r="C49" s="1"/>
  <c r="E211" i="7"/>
  <c r="D211" s="1"/>
  <c r="D49" i="3"/>
  <c r="F49"/>
  <c r="J49"/>
  <c r="B16"/>
  <c r="B19"/>
  <c r="C41" i="25"/>
  <c r="C40"/>
  <c r="C38"/>
  <c r="D36"/>
  <c r="C36" s="1"/>
  <c r="N33"/>
  <c r="M33"/>
  <c r="L33"/>
  <c r="K33"/>
  <c r="J33"/>
  <c r="I33"/>
  <c r="H33"/>
  <c r="G33"/>
  <c r="F33"/>
  <c r="E33"/>
  <c r="D30"/>
  <c r="D33" s="1"/>
  <c r="C33" s="1"/>
  <c r="C24"/>
  <c r="C21"/>
  <c r="C18"/>
  <c r="C12"/>
  <c r="N183" i="6"/>
  <c r="M183"/>
  <c r="L183"/>
  <c r="K183"/>
  <c r="J183"/>
  <c r="I183"/>
  <c r="H183"/>
  <c r="G183"/>
  <c r="F183"/>
  <c r="E183"/>
  <c r="N179"/>
  <c r="M179"/>
  <c r="L179"/>
  <c r="K179"/>
  <c r="J179"/>
  <c r="I179"/>
  <c r="H179"/>
  <c r="G179"/>
  <c r="F179"/>
  <c r="B49" i="3" l="1"/>
  <c r="C30" i="25"/>
  <c r="E179" i="6"/>
  <c r="N177"/>
  <c r="M177"/>
  <c r="L177"/>
  <c r="K177"/>
  <c r="J177"/>
  <c r="I177"/>
  <c r="H177"/>
  <c r="G177"/>
  <c r="F177"/>
  <c r="E177"/>
  <c r="D177"/>
  <c r="C170"/>
  <c r="C167"/>
  <c r="N163"/>
  <c r="N165" s="1"/>
  <c r="M16" i="2" s="1"/>
  <c r="M52" s="1"/>
  <c r="M163" i="6"/>
  <c r="M165" s="1"/>
  <c r="L16" i="2" s="1"/>
  <c r="L52" s="1"/>
  <c r="L163" i="6"/>
  <c r="L165" s="1"/>
  <c r="K16" i="2" s="1"/>
  <c r="K52" s="1"/>
  <c r="K163" i="6"/>
  <c r="I163"/>
  <c r="G163"/>
  <c r="G165" s="1"/>
  <c r="F16" i="2" s="1"/>
  <c r="F52" s="1"/>
  <c r="F163" i="6"/>
  <c r="O158"/>
  <c r="C158"/>
  <c r="O157"/>
  <c r="G156"/>
  <c r="O156" s="1"/>
  <c r="C156"/>
  <c r="C155"/>
  <c r="C154"/>
  <c r="O153"/>
  <c r="C153"/>
  <c r="O152"/>
  <c r="C151"/>
  <c r="C150"/>
  <c r="C149"/>
  <c r="O148"/>
  <c r="C148"/>
  <c r="O147"/>
  <c r="O145"/>
  <c r="C145"/>
  <c r="O144"/>
  <c r="O142"/>
  <c r="J163" l="1"/>
  <c r="J165" s="1"/>
  <c r="I16" i="2" s="1"/>
  <c r="I52" s="1"/>
  <c r="K165" i="6"/>
  <c r="J16" i="2" s="1"/>
  <c r="J52" s="1"/>
  <c r="G173" i="6"/>
  <c r="K173"/>
  <c r="J173" s="1"/>
  <c r="N173"/>
  <c r="E163"/>
  <c r="F165"/>
  <c r="E16" i="2" s="1"/>
  <c r="E52" s="1"/>
  <c r="H163" i="6"/>
  <c r="H165" s="1"/>
  <c r="G16" i="2" s="1"/>
  <c r="G52" s="1"/>
  <c r="I165" i="6"/>
  <c r="H16" i="2" s="1"/>
  <c r="H52" s="1"/>
  <c r="F173" i="6"/>
  <c r="I173"/>
  <c r="M173"/>
  <c r="L173"/>
  <c r="C142"/>
  <c r="O141"/>
  <c r="O139"/>
  <c r="C139"/>
  <c r="O138"/>
  <c r="O136"/>
  <c r="C136"/>
  <c r="O135"/>
  <c r="O133"/>
  <c r="C133"/>
  <c r="O132"/>
  <c r="O130"/>
  <c r="C130"/>
  <c r="O129"/>
  <c r="O127"/>
  <c r="C127"/>
  <c r="O126"/>
  <c r="O124"/>
  <c r="C124"/>
  <c r="O123"/>
  <c r="O121"/>
  <c r="C121"/>
  <c r="O120"/>
  <c r="O118"/>
  <c r="C118"/>
  <c r="O117"/>
  <c r="O115"/>
  <c r="C115"/>
  <c r="O114"/>
  <c r="O112"/>
  <c r="C112"/>
  <c r="O111"/>
  <c r="O109"/>
  <c r="C109"/>
  <c r="O108"/>
  <c r="O106"/>
  <c r="C106"/>
  <c r="O105"/>
  <c r="O103"/>
  <c r="C103"/>
  <c r="O102"/>
  <c r="O100"/>
  <c r="C100"/>
  <c r="O99"/>
  <c r="O97"/>
  <c r="C97"/>
  <c r="O96"/>
  <c r="O94"/>
  <c r="C94"/>
  <c r="C177" s="1"/>
  <c r="O93"/>
  <c r="O91"/>
  <c r="C91"/>
  <c r="O90"/>
  <c r="O88"/>
  <c r="C88"/>
  <c r="O87"/>
  <c r="O85"/>
  <c r="C85"/>
  <c r="O84"/>
  <c r="O77"/>
  <c r="C77"/>
  <c r="O76"/>
  <c r="O74"/>
  <c r="C74"/>
  <c r="O73"/>
  <c r="O71"/>
  <c r="C71"/>
  <c r="O70"/>
  <c r="O68"/>
  <c r="C68"/>
  <c r="O67"/>
  <c r="O65"/>
  <c r="C65"/>
  <c r="O64"/>
  <c r="O62"/>
  <c r="C62"/>
  <c r="O56"/>
  <c r="C56"/>
  <c r="O53"/>
  <c r="C53"/>
  <c r="O52"/>
  <c r="O50"/>
  <c r="C50"/>
  <c r="O49"/>
  <c r="O47"/>
  <c r="C47"/>
  <c r="O46"/>
  <c r="O42"/>
  <c r="C42"/>
  <c r="O41"/>
  <c r="O29"/>
  <c r="C29"/>
  <c r="O28"/>
  <c r="O21"/>
  <c r="C21"/>
  <c r="O20"/>
  <c r="O18"/>
  <c r="C18"/>
  <c r="O17"/>
  <c r="O15"/>
  <c r="O14"/>
  <c r="D12"/>
  <c r="H173" l="1"/>
  <c r="D183"/>
  <c r="D179"/>
  <c r="C12"/>
  <c r="C179" s="1"/>
  <c r="O12"/>
  <c r="E173"/>
  <c r="E165"/>
  <c r="D16" i="2" s="1"/>
  <c r="D52" s="1"/>
  <c r="O183" i="6"/>
  <c r="O163" s="1"/>
  <c r="O165" s="1"/>
  <c r="B48" i="2"/>
  <c r="B45"/>
  <c r="B42"/>
  <c r="B39"/>
  <c r="B36"/>
  <c r="B33"/>
  <c r="B30"/>
  <c r="B27"/>
  <c r="B24"/>
  <c r="M21"/>
  <c r="L21" s="1"/>
  <c r="K21"/>
  <c r="J21" s="1"/>
  <c r="I21"/>
  <c r="H21" s="1"/>
  <c r="G21"/>
  <c r="F21" s="1"/>
  <c r="E21"/>
  <c r="D21" s="1"/>
  <c r="C21"/>
  <c r="B18"/>
  <c r="M15"/>
  <c r="L15"/>
  <c r="K15"/>
  <c r="J15"/>
  <c r="I15"/>
  <c r="H15"/>
  <c r="G15"/>
  <c r="F15"/>
  <c r="E15"/>
  <c r="D15"/>
  <c r="C50" i="1"/>
  <c r="C49"/>
  <c r="E51" i="2" l="1"/>
  <c r="G51"/>
  <c r="K51"/>
  <c r="M51"/>
  <c r="D173" i="6"/>
  <c r="D163"/>
  <c r="D175" s="1"/>
  <c r="L51" i="2"/>
  <c r="F51"/>
  <c r="J51"/>
  <c r="I51" s="1"/>
  <c r="H51"/>
  <c r="D51"/>
  <c r="C48" i="1"/>
  <c r="C47"/>
  <c r="D44"/>
  <c r="C44"/>
  <c r="C43"/>
  <c r="C42"/>
  <c r="C41"/>
  <c r="D165" i="6" l="1"/>
  <c r="C163"/>
  <c r="C15" i="2"/>
  <c r="B15" s="1"/>
  <c r="D51" i="1"/>
  <c r="C40"/>
  <c r="D29" s="1"/>
  <c r="C29" s="1"/>
  <c r="D25"/>
  <c r="C25"/>
  <c r="D22"/>
  <c r="C22"/>
  <c r="D12"/>
  <c r="C12"/>
  <c r="C55"/>
  <c r="C165" i="6" l="1"/>
  <c r="C16" i="2"/>
  <c r="C173" i="6"/>
  <c r="C51" i="2"/>
  <c r="B51" s="1"/>
  <c r="C51" i="1"/>
  <c r="C56" s="1"/>
  <c r="C57" s="1"/>
  <c r="C57" i="10"/>
  <c r="C58" s="1"/>
  <c r="E57"/>
  <c r="E58" s="1"/>
  <c r="D57"/>
  <c r="D58"/>
  <c r="C52" i="2" l="1"/>
  <c r="B52" s="1"/>
  <c r="B16"/>
</calcChain>
</file>

<file path=xl/sharedStrings.xml><?xml version="1.0" encoding="utf-8"?>
<sst xmlns="http://schemas.openxmlformats.org/spreadsheetml/2006/main" count="1793" uniqueCount="646">
  <si>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</si>
  <si>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</si>
  <si>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</si>
  <si>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</si>
  <si>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</si>
  <si>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</si>
  <si>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</si>
  <si>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</si>
  <si>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</si>
  <si>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</si>
  <si>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</si>
  <si>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</si>
  <si>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</si>
  <si>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</si>
  <si>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</si>
  <si>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</si>
  <si>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</si>
  <si>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</si>
  <si>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</si>
  <si>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</si>
  <si>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</si>
  <si>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</si>
  <si>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</si>
  <si>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</si>
  <si>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</si>
  <si>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</si>
  <si>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</si>
  <si>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</si>
  <si>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</si>
  <si>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</si>
  <si>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</si>
  <si>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</si>
  <si>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</si>
  <si>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</si>
  <si>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</si>
  <si>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</si>
  <si>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</si>
  <si>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</si>
  <si>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</si>
  <si>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</si>
  <si>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</si>
  <si>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</si>
  <si>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</si>
  <si>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</si>
  <si>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</si>
  <si>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</si>
  <si>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>Kincstári Szervezet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</si>
  <si>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</si>
  <si>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</si>
  <si>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</si>
  <si>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</si>
  <si>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</si>
  <si>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</si>
  <si>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</si>
  <si>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</si>
  <si>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</si>
  <si>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Dorog Város Önkormányzat 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</si>
  <si>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</si>
  <si>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</si>
  <si>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</si>
  <si>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</si>
  <si>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</si>
  <si>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</si>
  <si>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</si>
  <si>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</si>
  <si>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</si>
  <si>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</si>
  <si>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Nyugdíjasok</t>
  </si>
  <si>
    <t>Mellékfoglalko-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</si>
  <si>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</si>
  <si>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</si>
  <si>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</si>
  <si>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</si>
  <si>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</si>
  <si>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</si>
  <si>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</si>
  <si>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</si>
  <si>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</si>
  <si>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</si>
  <si>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</si>
  <si>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</si>
  <si>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</si>
  <si>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</si>
  <si>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</si>
  <si>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</si>
  <si>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</si>
  <si>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</si>
  <si>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</si>
  <si>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</si>
  <si>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</si>
  <si>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</si>
  <si>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</si>
  <si>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</si>
  <si>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</si>
  <si>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</si>
  <si>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</si>
  <si>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</si>
  <si>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</si>
  <si>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</si>
  <si>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</si>
  <si>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</si>
  <si>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</si>
  <si>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</si>
  <si>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</si>
  <si>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</si>
  <si>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</si>
  <si>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</si>
  <si>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23. Felhalmozási kiadások összesen (18-21)</t>
  </si>
  <si>
    <t>Köztemetés</t>
  </si>
  <si>
    <t>Város, községgazdálkodási szolgáltatás</t>
  </si>
  <si>
    <t>Időskorúak nappali ellátása</t>
  </si>
  <si>
    <t>Dorogi Többcélú Kistérségi Társulás támogatása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</si>
  <si>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</si>
  <si>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</si>
  <si>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</si>
  <si>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</si>
  <si>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</si>
  <si>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</si>
  <si>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</si>
  <si>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</si>
  <si>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</si>
  <si>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</si>
  <si>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</si>
  <si>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</si>
  <si>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</si>
  <si>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</si>
  <si>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</si>
  <si>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1-7. cím összesen</t>
  </si>
  <si>
    <t xml:space="preserve">    -Védőnői Szolgálat</t>
  </si>
  <si>
    <t>VIII.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</si>
  <si>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</si>
  <si>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</si>
  <si>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</si>
  <si>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</si>
  <si>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</si>
  <si>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</si>
  <si>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</si>
  <si>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</si>
  <si>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</si>
  <si>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</si>
  <si>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</si>
  <si>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</si>
  <si>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</si>
  <si>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 xml:space="preserve">        Eredeti előirányzat bérlakás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</si>
  <si>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</si>
  <si>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</si>
  <si>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</si>
  <si>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</si>
  <si>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</si>
  <si>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</si>
  <si>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</si>
  <si>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</si>
  <si>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</si>
  <si>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</si>
  <si>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</si>
  <si>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</si>
  <si>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</si>
  <si>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</si>
  <si>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</si>
  <si>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</si>
  <si>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Pedagógiai Szakszolgálat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</si>
  <si>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</si>
  <si>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</si>
  <si>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</si>
  <si>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Erkel F. Zeneiskola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</si>
  <si>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</si>
  <si>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</si>
  <si>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</si>
  <si>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</si>
  <si>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</si>
  <si>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</si>
  <si>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 xml:space="preserve">        Eredeti előirányzat </t>
  </si>
  <si>
    <t>KÖT</t>
  </si>
  <si>
    <t>ÖNK</t>
  </si>
  <si>
    <t>ÁLLIG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</si>
  <si>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</si>
  <si>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</si>
  <si>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</si>
  <si>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</si>
  <si>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</si>
  <si>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</si>
  <si>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</si>
  <si>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</si>
  <si>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</si>
  <si>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</si>
  <si>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</si>
  <si>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</si>
  <si>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</si>
  <si>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Működési célú átvett pénzeszközök</t>
  </si>
  <si>
    <t>Felhalmozási célú átvett pénzeszközök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</si>
  <si>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</si>
  <si>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</si>
  <si>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</si>
  <si>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</si>
  <si>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</si>
  <si>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</si>
  <si>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</si>
  <si>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</si>
  <si>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</si>
  <si>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</si>
  <si>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</si>
  <si>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</si>
  <si>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</si>
  <si>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</si>
  <si>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</si>
  <si>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</si>
  <si>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</si>
  <si>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</si>
  <si>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</si>
  <si>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</si>
  <si>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</si>
  <si>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</si>
  <si>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</si>
  <si>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</si>
  <si>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</si>
  <si>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</si>
  <si>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</si>
  <si>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</si>
  <si>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</si>
  <si>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</si>
  <si>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</si>
  <si>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</si>
  <si>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</si>
  <si>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</si>
  <si>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</si>
  <si>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</si>
  <si>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</si>
  <si>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</si>
  <si>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</si>
  <si>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</si>
  <si>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</si>
  <si>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</si>
  <si>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</si>
  <si>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</si>
  <si>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</si>
  <si>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</si>
  <si>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</si>
  <si>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</si>
  <si>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</si>
  <si>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</si>
  <si>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</si>
  <si>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</si>
  <si>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</si>
  <si>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</si>
  <si>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</si>
  <si>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</si>
  <si>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</si>
  <si>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</si>
  <si>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</si>
  <si>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</si>
  <si>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</si>
  <si>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</si>
  <si>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</si>
  <si>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</si>
  <si>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</si>
  <si>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</si>
  <si>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</si>
  <si>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</si>
  <si>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</si>
  <si>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</si>
  <si>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</si>
  <si>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</si>
  <si>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</si>
  <si>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</si>
  <si>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</si>
  <si>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</si>
  <si>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</si>
  <si>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</si>
  <si>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</si>
  <si>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</si>
  <si>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1-37.</t>
  </si>
  <si>
    <t>1-35.</t>
  </si>
  <si>
    <t>Szociális étkeztetés</t>
  </si>
  <si>
    <t>Dorogi Többcélú Kistérségi Társulás tagsági támogatás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</si>
  <si>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</si>
  <si>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</si>
  <si>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</si>
  <si>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</si>
  <si>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Óvodai nevelés, ellátás működtetési feladatok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</si>
  <si>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</si>
  <si>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</si>
  <si>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</si>
  <si>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</si>
  <si>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</si>
  <si>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</si>
  <si>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</si>
  <si>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</si>
  <si>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</si>
  <si>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</si>
  <si>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</si>
  <si>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</si>
  <si>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</si>
  <si>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2-1</t>
  </si>
  <si>
    <t>2. Közhatalmi bevételek</t>
  </si>
  <si>
    <t>3. Működési bevételek</t>
  </si>
  <si>
    <t>4. Működési célú átvett pénzeszközök</t>
  </si>
  <si>
    <t>8. Működési bevételek összesen</t>
  </si>
  <si>
    <t>9. Felhalmozási bevételek</t>
  </si>
  <si>
    <t>6. Likviditási c. hitel felvét</t>
  </si>
  <si>
    <t xml:space="preserve">BEVÉTELEK ÖSSZESEN </t>
  </si>
  <si>
    <t>2-3. Országos és helyi népszavazással kapcsolatos tevékenységek</t>
  </si>
  <si>
    <t>2-4. Támogatási célú finanszírozási műveletek</t>
  </si>
  <si>
    <t>2-5. Gyermekvédelmi pénzbeli és term.beni ellát.</t>
  </si>
  <si>
    <t>2-3. Országos és helyi népszavazással kapcs.tev.</t>
  </si>
  <si>
    <t xml:space="preserve"> </t>
  </si>
  <si>
    <t>Ebből: - egyéb működési célú támogatás</t>
  </si>
  <si>
    <t>Polgárőrség támogatása</t>
  </si>
  <si>
    <t>Dorog Város Kulturális Közalapítvány támog.</t>
  </si>
  <si>
    <t>Védőnői Szolgálat</t>
  </si>
  <si>
    <t>Szünidei ingyenes gyermekétkeztetés</t>
  </si>
  <si>
    <t>Gyermekvédelmi pénzbeli és természetbeni ellátások</t>
  </si>
  <si>
    <t>Önkormányzat álltal folyósított ellátások összesen</t>
  </si>
  <si>
    <t>Önkormányzati vagyonnal való gazdálkodás</t>
  </si>
  <si>
    <t>Játszóterek fejlesztése</t>
  </si>
  <si>
    <t>Közvillágítás</t>
  </si>
  <si>
    <t>Díszkivilágítás bővítése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</si>
  <si>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</si>
  <si>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</si>
  <si>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</si>
  <si>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</si>
  <si>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</si>
  <si>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</si>
  <si>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</si>
  <si>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</si>
  <si>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12.</t>
  </si>
  <si>
    <t>Buzánszky Stadion vásárlási részlet</t>
  </si>
  <si>
    <t>Birkózó csarnok kialakítása</t>
  </si>
  <si>
    <t>Zrínyi I.Óvoda fém ablak csere</t>
  </si>
  <si>
    <t>Hétszínvirág Óvoda tetőfelújítás</t>
  </si>
  <si>
    <t>Járdafelújítások</t>
  </si>
  <si>
    <t>Közvilágítás fejlesztése</t>
  </si>
  <si>
    <t>Felhalmozási céltartalék</t>
  </si>
  <si>
    <t>3-7.</t>
  </si>
  <si>
    <t>1</t>
  </si>
  <si>
    <t>Felhalmozási  céltartalék</t>
  </si>
  <si>
    <t>3. cím költségvetési főösszege</t>
  </si>
  <si>
    <t>Költségv.kiadási főösszeg</t>
  </si>
  <si>
    <t>2017. évi előirányzat</t>
  </si>
  <si>
    <t>2017. évi létszám összesítő</t>
  </si>
  <si>
    <t>2017. évi létszám alakulása</t>
  </si>
  <si>
    <t>2017.</t>
  </si>
  <si>
    <t>Felhalmo-zási bevételek</t>
  </si>
  <si>
    <t>KÖT.</t>
  </si>
  <si>
    <t>ÖNK.</t>
  </si>
  <si>
    <t>Finanszí-rozási kiadások</t>
  </si>
  <si>
    <t xml:space="preserve">fogl. Eü. Exp. </t>
  </si>
  <si>
    <t>Exp</t>
  </si>
  <si>
    <t>fogl.eü.</t>
  </si>
  <si>
    <t>forg.k.díj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</si>
  <si>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</si>
  <si>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</si>
  <si>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</si>
  <si>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</si>
  <si>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 xml:space="preserve">         - talajterhelési díj</t>
  </si>
  <si>
    <t>ell</t>
  </si>
  <si>
    <t>Önk. És Önk. Hivatalok jogalk. És ált.igazgatási tevékenység</t>
  </si>
  <si>
    <t>Köztemető fenntartás és működtetés</t>
  </si>
  <si>
    <t>Zöldfelület fejlesztés</t>
  </si>
  <si>
    <t>D. külterület 0294/24 ingatlan vásárlás</t>
  </si>
  <si>
    <t>Schmidt parkoló felújítás II.ütem</t>
  </si>
  <si>
    <t>Távhővezeték bontása és kapcsolódó közműkiváltás</t>
  </si>
  <si>
    <t>Turizmus fejlesztési támogatások és tevékenységek</t>
  </si>
  <si>
    <t>D.1518/12 hrsz. Ingatlan vásárlás</t>
  </si>
  <si>
    <t>Szenyvízcsatorna felújítás (Vízmű)</t>
  </si>
  <si>
    <t>Város és községgazdálkodási egyéb szolgáltatások</t>
  </si>
  <si>
    <t>Református templom melleti tér közműkiváltás</t>
  </si>
  <si>
    <t>Református templom melleti tér közműkiváltás tervezés</t>
  </si>
  <si>
    <t>Kalandpark eszközbeszerzés</t>
  </si>
  <si>
    <t>Számítógép beszerzés rendőrségnek</t>
  </si>
  <si>
    <t>Sportcsarnok hőközpont fejlesztés</t>
  </si>
  <si>
    <t>Műfüves pálya kapu</t>
  </si>
  <si>
    <t>Zeneterem falburkolás</t>
  </si>
  <si>
    <t>Szenyvíz gyűjtése, tisztítása, elhelyezése</t>
  </si>
  <si>
    <t>Német Nemzetiségi tájház felújítása</t>
  </si>
  <si>
    <t>Festményvásárlás</t>
  </si>
  <si>
    <t>Gyermekek bölcsődei ellátása</t>
  </si>
  <si>
    <t>Ablakcsere</t>
  </si>
  <si>
    <t>Támogatási célú finanszírozási műveletek</t>
  </si>
  <si>
    <t>Normatív támogatás átadása DTKT-nak</t>
  </si>
  <si>
    <t>Bérkompenzáció</t>
  </si>
  <si>
    <t>Szoc.ágazati pótlék</t>
  </si>
  <si>
    <t>Járóbetegek gyógyító szakellátása</t>
  </si>
  <si>
    <t>Fogorvosi ügyelet ellátásának bizt.támogatása</t>
  </si>
  <si>
    <t>Bejegyzett polgári önszerveződések</t>
  </si>
  <si>
    <t>Német Nemzetiségi E. Bányász Fúvószenekar</t>
  </si>
  <si>
    <t>Cantilena Gyermekkórus</t>
  </si>
  <si>
    <t>Demens nappali ellátás</t>
  </si>
  <si>
    <t>Turizmusfejlesztési támogatások és tevékenységek</t>
  </si>
  <si>
    <t>TDM támogatása</t>
  </si>
  <si>
    <t>Önkorm. Elszámolása központi költségvetéssel</t>
  </si>
  <si>
    <t xml:space="preserve">Szolidaritási hozzájárulás </t>
  </si>
  <si>
    <t>Bérlakás lemondás</t>
  </si>
  <si>
    <t>Turizmusfejlesztési támogatások és fejlesztések</t>
  </si>
  <si>
    <t>Határon átnyúló kerékpáros zarándokút támogatás</t>
  </si>
  <si>
    <t>Felsőboldogfalva templom felújítás támogatás</t>
  </si>
  <si>
    <t>1-3. Köztemető-fenntartás és működtetés</t>
  </si>
  <si>
    <t>1-4. Önkotm.vagyonnal való gazd.kapcs.feladatok</t>
  </si>
  <si>
    <t>1-17</t>
  </si>
  <si>
    <t>1-4.</t>
  </si>
  <si>
    <t>1-6.</t>
  </si>
  <si>
    <t>1-33.</t>
  </si>
  <si>
    <t>1-1</t>
  </si>
  <si>
    <t>1-4</t>
  </si>
  <si>
    <t>1-11</t>
  </si>
  <si>
    <t>1-24</t>
  </si>
  <si>
    <t>Bimbó u. felújítása</t>
  </si>
  <si>
    <t>Előző évi normatíva elszámolás</t>
  </si>
  <si>
    <t>Előző évi normatíva elszámolás szoc. Jogcímek</t>
  </si>
  <si>
    <t>7. Finanszírozási bevételek</t>
  </si>
  <si>
    <t>1-5. Informatikai fejlesztése, szolgáltatások</t>
  </si>
  <si>
    <t>1-6. Önkorm.elszámolasai a központi költségvetéssel</t>
  </si>
  <si>
    <t>1-7. Központi költségvetési befizetések</t>
  </si>
  <si>
    <t>1-8. Támogatási célú fianszírozási műveletek</t>
  </si>
  <si>
    <t>1-9. Hosszabb időtartamú közfoglalkoztatás</t>
  </si>
  <si>
    <t>1-10 Állat egészségügy</t>
  </si>
  <si>
    <t>1-11. Út, autópálya építése</t>
  </si>
  <si>
    <t>1-12. Közutak, hidak,alagutak üzemeltet.fenntart.</t>
  </si>
  <si>
    <t>1-13. Turizmus fejlesztési támogatások és tevékenységek</t>
  </si>
  <si>
    <t>1-14. Nem veszélyes hulladék begyűjtsée</t>
  </si>
  <si>
    <t>1-15. Nem veszélyes hulladék kezelése és ártalmatlanítása</t>
  </si>
  <si>
    <t>1-16. Szennyvíz gyűjtése, tisztítása, elhelyezése</t>
  </si>
  <si>
    <t>1-17. Közvilágítás</t>
  </si>
  <si>
    <t>1-18. Zöldterület-kezelés</t>
  </si>
  <si>
    <t>1-19. Város és községgazd.egyéb szolgáltatások</t>
  </si>
  <si>
    <t>1-20. Járóbetegek gyógyító szakellátsa</t>
  </si>
  <si>
    <t>1-21. Sportlétesítmények működtetése és fejlesztése</t>
  </si>
  <si>
    <t>1-22. Iskolai, diáksport-tevéeknység és támogatása</t>
  </si>
  <si>
    <t>1-23. Szabadidősport tevékenység támogatása</t>
  </si>
  <si>
    <t>1-24. Közművelődés-közösségi részvétel fejl.</t>
  </si>
  <si>
    <t>1-25. Civil szervezetek működési támogatása</t>
  </si>
  <si>
    <t>1-26. Óvodai nevelés, ellátás működtetési feladatok</t>
  </si>
  <si>
    <t>1-27. Gyermekétkeztetés köznevelési intézményben</t>
  </si>
  <si>
    <t>1-28. Időskorúak tartós bentlakásos ellátása</t>
  </si>
  <si>
    <t>1-29. Demens betegek tartós bentlakásos ellátása</t>
  </si>
  <si>
    <t>1-30. Elhunyt személyek hátramaradott.pénzbeli ellátás</t>
  </si>
  <si>
    <t>1-31. Intézményen kívüli szünidei gyermekétkeztetés</t>
  </si>
  <si>
    <t>1-32. Gyermekek bölcsődei ellátása</t>
  </si>
  <si>
    <t>1-33. Gyermekvéd. pénzbeli és természetbeni ellátások</t>
  </si>
  <si>
    <t>1-34. Lakóingatlan szociális célú bérbeadása, üzemeltetése</t>
  </si>
  <si>
    <t>1-35. Egyéb szociális pénzbeli ellátások, támogatások</t>
  </si>
  <si>
    <t>1-36. Idősek nappali ellátása</t>
  </si>
  <si>
    <t>1-37. Szociális étkeztetés</t>
  </si>
  <si>
    <t>1-38. Házi Segítségnyújtás</t>
  </si>
  <si>
    <t>1-39. Demens nappali</t>
  </si>
  <si>
    <t>1-40.  Család és gyermekjóléti szolgálat</t>
  </si>
  <si>
    <t>1-41.  Központi költségvetés funkcióra nem sorolható bevétele</t>
  </si>
  <si>
    <t>1-43. Forgatási célú és befektetési célú finanszírozási műveletek</t>
  </si>
  <si>
    <t xml:space="preserve">1-42. Önkormányzatok funkcióra nem sorolható bevételei </t>
  </si>
  <si>
    <t>1-5. Informatikai fejlesztések, szolgáltatások</t>
  </si>
  <si>
    <t>1-10. Állat egészségügy</t>
  </si>
  <si>
    <t>1-30. Elhunyt személyek hátramaradott.pénzbeli elllátás</t>
  </si>
  <si>
    <t>1-39.   Demens nappali elltás</t>
  </si>
  <si>
    <t>I. félévi módosított előirányzat</t>
  </si>
  <si>
    <t xml:space="preserve">     Módosított előirányzat</t>
  </si>
  <si>
    <t xml:space="preserve">        Módosított előirányzat</t>
  </si>
  <si>
    <t>Módosított előirányzat</t>
  </si>
  <si>
    <t>Kötelező eredeti előirányzat</t>
  </si>
  <si>
    <t>Kötelező módosított előirányzat</t>
  </si>
  <si>
    <t>Önkéntes eredeti előirányzat</t>
  </si>
  <si>
    <t>Önkéntes módosított előirányzat</t>
  </si>
  <si>
    <t>Államigazgatási eredeti előirányzat</t>
  </si>
  <si>
    <t>Államigazgatási módosított előirányzat</t>
  </si>
  <si>
    <t xml:space="preserve">          Talaljterhelési díj</t>
  </si>
  <si>
    <t xml:space="preserve">          Módosítás összesen</t>
  </si>
  <si>
    <t>2017. évi költségvetésének I. félévi módosítása</t>
  </si>
  <si>
    <t xml:space="preserve">Önkéntes eredeti előirányzat </t>
  </si>
  <si>
    <t>Államigazgatási eredeti előőirányzat</t>
  </si>
  <si>
    <t xml:space="preserve">         Módosított előirányzat</t>
  </si>
  <si>
    <t xml:space="preserve">         Módsosított előirányzat</t>
  </si>
  <si>
    <t xml:space="preserve">          Módosított előirányzat</t>
  </si>
  <si>
    <t xml:space="preserve"> Dorog Város Önkormányzat</t>
  </si>
  <si>
    <t xml:space="preserve"> Működésre átadott pénzeszközök és</t>
  </si>
  <si>
    <t>egyéb támogatások</t>
  </si>
  <si>
    <t xml:space="preserve"> Önkormányzat által folyósított ellátások</t>
  </si>
  <si>
    <t xml:space="preserve"> Felhalmozási kiadások</t>
  </si>
  <si>
    <t xml:space="preserve"> BERUHÁZÁS</t>
  </si>
  <si>
    <t>FELÚJÍTÁS</t>
  </si>
  <si>
    <t>Felhalmozásra átadott pénzeszközök és</t>
  </si>
  <si>
    <t xml:space="preserve"> egyéb támogatások</t>
  </si>
  <si>
    <t xml:space="preserve">        Kamatbevétel, költségek visszatérülése</t>
  </si>
  <si>
    <t xml:space="preserve">        Módosítás összesen</t>
  </si>
  <si>
    <t xml:space="preserve">         Módosítás összesen</t>
  </si>
  <si>
    <t xml:space="preserve">        Finanszírozás változás</t>
  </si>
  <si>
    <t xml:space="preserve">        2016.dec.havi jutalmazás</t>
  </si>
  <si>
    <t xml:space="preserve">        Béren kívüli juttatás</t>
  </si>
  <si>
    <t xml:space="preserve">        Bérleti díj</t>
  </si>
  <si>
    <t xml:space="preserve">        Orvosi vizsgálat,képzések</t>
  </si>
  <si>
    <t xml:space="preserve">        Adók, díjak, egyéb befizetések</t>
  </si>
  <si>
    <t xml:space="preserve">          Humusz elszállítása zöldhull.lerakó telepről</t>
  </si>
  <si>
    <t xml:space="preserve">        Petőfi óvoda játszótér fejlesztés</t>
  </si>
  <si>
    <t xml:space="preserve">          Kitelepítés c.könyv szerkesztés, nyomdaktg</t>
  </si>
  <si>
    <t xml:space="preserve">        Bimbó út felújítás</t>
  </si>
  <si>
    <t xml:space="preserve">        Hám és Baross ltp.parkoló felújítás</t>
  </si>
  <si>
    <t xml:space="preserve">          Német delegáció szállásktg, városnézés</t>
  </si>
  <si>
    <t xml:space="preserve">        ASP progrm támogatás</t>
  </si>
  <si>
    <t xml:space="preserve">        Módosítás összesen:</t>
  </si>
  <si>
    <t xml:space="preserve">        Szolidaritási hozzájárulás</t>
  </si>
  <si>
    <t xml:space="preserve">        Előző évi pénzmaradvány</t>
  </si>
  <si>
    <t xml:space="preserve">        Előző évi pénzmaradvány igénybevétele</t>
  </si>
  <si>
    <t>Hám ltp. parkolófelújítás</t>
  </si>
  <si>
    <t xml:space="preserve">Baross ltp.parkolófelújítás </t>
  </si>
  <si>
    <t xml:space="preserve">          Légópincék bontás tervezése</t>
  </si>
  <si>
    <t xml:space="preserve">          Kórokozó vizsg.és kockázatbecslési dok.</t>
  </si>
  <si>
    <t xml:space="preserve">          Párkányi hulladékégető hatásvizsgálat</t>
  </si>
  <si>
    <t>Szenyvízközmű felújítás Pataksor alsó (szivattyú)</t>
  </si>
  <si>
    <t>D.1518/12hrsz épület bontása</t>
  </si>
  <si>
    <t>1-5</t>
  </si>
  <si>
    <t xml:space="preserve">        D.1518/12 hrsz épület bontása</t>
  </si>
  <si>
    <t xml:space="preserve">          Állampapír vásárlása</t>
  </si>
  <si>
    <t xml:space="preserve">        Betegszabadság</t>
  </si>
  <si>
    <t xml:space="preserve">        Táppénz hozzájárulás</t>
  </si>
  <si>
    <t xml:space="preserve">        Távhő</t>
  </si>
  <si>
    <t xml:space="preserve">          Bankköltség</t>
  </si>
  <si>
    <t xml:space="preserve">          Külföldi kiküldetés  (Erdély)</t>
  </si>
  <si>
    <t xml:space="preserve">          Értékpapír árfolyam különbözet</t>
  </si>
  <si>
    <t xml:space="preserve">          Adók díjak, egyéb befizetések</t>
  </si>
  <si>
    <t xml:space="preserve">         Módosítás összesen:</t>
  </si>
  <si>
    <t xml:space="preserve">          Szenyvízközmű felújítás Pataksor alsó (szivattyú)</t>
  </si>
  <si>
    <t xml:space="preserve">          Wendlingeni, felsőboldogfalvi delegáció </t>
  </si>
  <si>
    <t xml:space="preserve">          Iskolások tanulmányi kirándulás szállítás</t>
  </si>
  <si>
    <t xml:space="preserve">          Térítésmentesen átvett stadion székek áfa</t>
  </si>
  <si>
    <t xml:space="preserve">          Előző évi áthúzódó kötelezettség</t>
  </si>
  <si>
    <t xml:space="preserve">          Pedagógus nap</t>
  </si>
  <si>
    <t xml:space="preserve">          Semmelweis nap</t>
  </si>
  <si>
    <t xml:space="preserve">          Szociális munka napja</t>
  </si>
  <si>
    <t xml:space="preserve">          Tartalék változás</t>
  </si>
  <si>
    <t xml:space="preserve">          Német tájház festés karbantartás</t>
  </si>
  <si>
    <t xml:space="preserve">          Német tájház bútorbeszerz, zöldfelület fejl.</t>
  </si>
  <si>
    <t xml:space="preserve">        Megbízási díj ebnyilvántartás</t>
  </si>
  <si>
    <t>Eötvös iskola kézilabda terem felújítása (előző évi köt.)</t>
  </si>
  <si>
    <t>Inform eszköz beszerzés előző évről átúz.köt.</t>
  </si>
  <si>
    <t>Német tájház butorok, zöldefelület beruházás</t>
  </si>
  <si>
    <t xml:space="preserve">          Előző évről áthúzódó követelés (kézilabda p.)</t>
  </si>
  <si>
    <t>ASP rendszer</t>
  </si>
  <si>
    <t xml:space="preserve">          Reform.templom melletti tér közműkivált.</t>
  </si>
  <si>
    <t xml:space="preserve">          Játszótér fejlesztés </t>
  </si>
  <si>
    <t>1-26</t>
  </si>
  <si>
    <t>Óvodai nevelés ellátás működtetési feladatok</t>
  </si>
  <si>
    <t>Játszótér fejlesztés Petőfi óvoda</t>
  </si>
  <si>
    <t>Pro urbe díj Német Nemzetiségi Önkormányzat</t>
  </si>
  <si>
    <t xml:space="preserve">          Pro Urbe díj Német Nemz.Önk.</t>
  </si>
  <si>
    <t xml:space="preserve">        Pro-Urbe díj Német Nemz.Önk.</t>
  </si>
  <si>
    <t>Módosítás összesen</t>
  </si>
  <si>
    <t xml:space="preserve">          Ajánlat szakértői véleményezése</t>
  </si>
  <si>
    <t xml:space="preserve">          kulturális pótlék átvezetése</t>
  </si>
  <si>
    <t xml:space="preserve">          szociális pótlék átvezetése</t>
  </si>
  <si>
    <t xml:space="preserve">          bérpótlék átvezetése</t>
  </si>
  <si>
    <t xml:space="preserve">        kulturális pótlék</t>
  </si>
  <si>
    <t xml:space="preserve">        szociális pótlék</t>
  </si>
  <si>
    <t xml:space="preserve">        bérpótlék</t>
  </si>
  <si>
    <t xml:space="preserve">        bölcsődei pótlék</t>
  </si>
  <si>
    <t xml:space="preserve">        májusi normatíva változás (Térség)</t>
  </si>
  <si>
    <t xml:space="preserve">        májusi normatíva változás (Önkormányzat)</t>
  </si>
  <si>
    <t xml:space="preserve">        Térségi májusi normatíva plussz igény</t>
  </si>
  <si>
    <t xml:space="preserve">        Állami megelőlegezés</t>
  </si>
  <si>
    <t xml:space="preserve">          Uszoda gépészet</t>
  </si>
  <si>
    <t>Uszoda gépészet</t>
  </si>
  <si>
    <t xml:space="preserve">          Református egyházköz. Pe. Átadás</t>
  </si>
  <si>
    <t xml:space="preserve">         Bécsi út zöldfelület fejlesztés</t>
  </si>
  <si>
    <t>1-18</t>
  </si>
  <si>
    <t>Bécsi út zöldfelület fejlesztés</t>
  </si>
  <si>
    <t xml:space="preserve">          Térfigyelő rendszer bővítése</t>
  </si>
  <si>
    <t>3-5.</t>
  </si>
  <si>
    <t>Idősek Gondozási Központja</t>
  </si>
  <si>
    <t>Intézményi ellátottak pénzbeli juttatátása</t>
  </si>
  <si>
    <t xml:space="preserve">          Buszmegálló fejlesztés</t>
  </si>
  <si>
    <t xml:space="preserve">          Balatonföldvár üdülő festés</t>
  </si>
  <si>
    <t>Buszmegálló fejlesztés</t>
  </si>
  <si>
    <t>Térfigyelő rendszer bővítése</t>
  </si>
  <si>
    <t xml:space="preserve">          Zrínyi iskola kórus fellépés Csehország</t>
  </si>
  <si>
    <t xml:space="preserve">          Államkötvény visszaváltás</t>
  </si>
  <si>
    <t xml:space="preserve">       Módosítás összesen</t>
  </si>
  <si>
    <t>1-13</t>
  </si>
  <si>
    <t>1-19</t>
  </si>
  <si>
    <t>1-21</t>
  </si>
  <si>
    <t>1-16</t>
  </si>
  <si>
    <t>1-32</t>
  </si>
  <si>
    <t>1-8.</t>
  </si>
  <si>
    <t>Központi költségvetési befizetések</t>
  </si>
  <si>
    <t>1-13.</t>
  </si>
  <si>
    <t>1-19.</t>
  </si>
  <si>
    <t>1-20.</t>
  </si>
  <si>
    <t>1-25.</t>
  </si>
  <si>
    <t>1-36.</t>
  </si>
  <si>
    <t>1-39.</t>
  </si>
  <si>
    <t>1-40.</t>
  </si>
  <si>
    <t>Májusi normatíva növekedés térség</t>
  </si>
  <si>
    <t xml:space="preserve">        Előző évi kötelezettség dologi kiadásokra</t>
  </si>
  <si>
    <t xml:space="preserve">        Miniverzum tervezési ktg</t>
  </si>
  <si>
    <t>2016. évi pénzmaradvány</t>
  </si>
  <si>
    <t>Saját bev. többlet</t>
  </si>
  <si>
    <t>Módosítások összesen</t>
  </si>
  <si>
    <t>Egyéb műk. bev. növ.</t>
  </si>
  <si>
    <t>Műk. c. tám. egyéb c. szerv.</t>
  </si>
  <si>
    <t>Dorogi FC kieg. támogatása</t>
  </si>
  <si>
    <t xml:space="preserve">2017. évi nyári napközi </t>
  </si>
  <si>
    <t xml:space="preserve">      -   Intézmény működtetés </t>
  </si>
  <si>
    <t xml:space="preserve">                                       2017. évi költségvetésének I. félévi módosítása</t>
  </si>
  <si>
    <t>2017. éves költségvetésének I. félévi módosítása</t>
  </si>
  <si>
    <t xml:space="preserve">                              2017. évi költésgvetésének I. félévi módosítása</t>
  </si>
  <si>
    <t xml:space="preserve">                             2017. évi költségvetésének I. félévi módosítása</t>
  </si>
  <si>
    <t>1. Működési célú támogatások államháztarton belülről</t>
  </si>
  <si>
    <t xml:space="preserve">        Tanácsterem légkondicionáló berendezés</t>
  </si>
  <si>
    <t xml:space="preserve">        ASP program bevezetése</t>
  </si>
  <si>
    <t>Tanácsterem légkondicionáló berendezés</t>
  </si>
  <si>
    <t>református egyházköz.gyülekezési ház támog.</t>
  </si>
  <si>
    <t>1-7.</t>
  </si>
  <si>
    <t>Város, községgazdálkodási egyéb szolgáltatások</t>
  </si>
  <si>
    <t>Civil szervezetek működési támogatása</t>
  </si>
  <si>
    <t>Család és gyermekjóléti szolgálat</t>
  </si>
  <si>
    <t>Informatikai fejlesztések, szolgáltatások</t>
  </si>
  <si>
    <t>11. Felhalmozási c. átvett pénzeszközök EU-s forrás</t>
  </si>
  <si>
    <t>10 Felhalmozási c. átvett pénzeszköz hazai forrás</t>
  </si>
  <si>
    <t>12 Felhalmozási bevételek összsen</t>
  </si>
  <si>
    <t>13. Személyi juttatás</t>
  </si>
  <si>
    <t>14. Munkaadói járulék</t>
  </si>
  <si>
    <t>15. Dologi kiadás</t>
  </si>
  <si>
    <t>16. Ellátottak pénzbeli juttatásai</t>
  </si>
  <si>
    <t>17. Egyéb működési célú kiadások</t>
  </si>
  <si>
    <t xml:space="preserve">18. Likviditási c. hitel törlesztés </t>
  </si>
  <si>
    <t>19. Működési kiadások összesen (12-17)</t>
  </si>
  <si>
    <t>20. Beruházás</t>
  </si>
  <si>
    <t>21. Felújítás</t>
  </si>
  <si>
    <t>22. Felhalmozási pénzeszköz átadás</t>
  </si>
  <si>
    <t>24. Finanszírozási kiadások</t>
  </si>
  <si>
    <t>25. KIADÁSOK ÖSSZESEN</t>
  </si>
  <si>
    <t>2. melléklet a 9/2017. (VI.30.)  önkormányzati rendelethez</t>
  </si>
  <si>
    <t>3. melléklet a 9/2017. (VI.30.) önkormányzati rendelethez</t>
  </si>
  <si>
    <t>4. melléklet a 9/2017. (VI.30.) önkormányzati rendelethez</t>
  </si>
  <si>
    <t xml:space="preserve"> 4/1. melléklet a 1-43. Helyi önkormányzatok bevételei 9/2017 (VI.30.) önkormányzati rendelethez</t>
  </si>
  <si>
    <t>4/2. melléklet a 2-5. Polgármesteri Hivatal bevételei 9/2017. (VI.30.) önkormányzati rendelethez</t>
  </si>
  <si>
    <t>4/3. melléklet 3-9 Kincstári Szervezet bevételei a 9/2017. (VI.30.)  önkormányzati rendelethez</t>
  </si>
  <si>
    <t>5. melléklet a 9/2017. (VI.30.) önkormányzati rendelethez</t>
  </si>
  <si>
    <t>5/1. melléklet 1-43. Helyi önkormányzatok kiadásai a 9/2017.(VI.30.)  önkormányzati rendelethez</t>
  </si>
  <si>
    <t>5/2. melléklet 1-5. Polgármesteri Hivatal kiadásai a 9/2017 (VI.30.)  önkormányzati rendelethez</t>
  </si>
  <si>
    <t xml:space="preserve"> 5/3. melléklet a 3-9 Kincstári Szervezet kiadásai 9/2017. (VI.30.) önkormányzati rendelethez</t>
  </si>
  <si>
    <t>7. melléklet a 9/2017. (VI.30.) önkormányzati rendelethez</t>
  </si>
  <si>
    <t>8. melléklet a 9/2017. (VI.30.) számú önkormányzati rendelethez</t>
  </si>
  <si>
    <t>9/1. melléklet a 9/2017. (VI.30.) önkormányzati rendelethez</t>
  </si>
  <si>
    <t>9/2.  melléklet a 9/2017. (VI.30.) számú önkormányzati rendelethez</t>
  </si>
  <si>
    <t>9/3. melléklet a 9/2017. (VI.30.) önkormmányzati rendelethez</t>
  </si>
  <si>
    <t>10. melléklet a 9/2017. (VI.30.) önkormányzati rendelethez</t>
  </si>
  <si>
    <t>11/2. melléklet a 9/2017. (VI.30.) számú önkormányzati rendelethez</t>
  </si>
  <si>
    <t>11. melléklet az 9/2017. (VI.30.) számú önkormányzati  rendelethez</t>
  </si>
  <si>
    <t>11/1. melléklet a 9/2017. (VI.30.) önkormányzati rendelethez</t>
  </si>
  <si>
    <t xml:space="preserve">12. melléklet a 9/2017. (VI.30.) önkormányzati rendelethez </t>
  </si>
</sst>
</file>

<file path=xl/styles.xml><?xml version="1.0" encoding="utf-8"?>
<styleSheet xmlns="http://schemas.openxmlformats.org/spreadsheetml/2006/main"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sz val="10"/>
      <name val="Times New Roman CE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1" xfId="0" applyFont="1" applyBorder="1"/>
    <xf numFmtId="0" fontId="11" fillId="0" borderId="4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2" xfId="0" applyFont="1" applyBorder="1"/>
    <xf numFmtId="0" fontId="11" fillId="0" borderId="2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4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12" fillId="0" borderId="9" xfId="0" applyFont="1" applyBorder="1"/>
    <xf numFmtId="0" fontId="11" fillId="0" borderId="10" xfId="0" applyFont="1" applyBorder="1"/>
    <xf numFmtId="0" fontId="11" fillId="0" borderId="0" xfId="0" applyFont="1" applyAlignment="1">
      <alignment horizontal="center"/>
    </xf>
    <xf numFmtId="0" fontId="11" fillId="0" borderId="11" xfId="0" applyFont="1" applyBorder="1"/>
    <xf numFmtId="0" fontId="12" fillId="0" borderId="10" xfId="0" applyFont="1" applyBorder="1"/>
    <xf numFmtId="0" fontId="14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4" fillId="0" borderId="0" xfId="0" applyFont="1"/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3" fillId="0" borderId="1" xfId="0" applyFont="1" applyBorder="1"/>
    <xf numFmtId="0" fontId="11" fillId="0" borderId="3" xfId="0" applyFont="1" applyBorder="1"/>
    <xf numFmtId="0" fontId="15" fillId="0" borderId="4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2" xfId="0" applyFont="1" applyBorder="1"/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6" xfId="0" applyFont="1" applyBorder="1"/>
    <xf numFmtId="0" fontId="17" fillId="0" borderId="7" xfId="0" applyFont="1" applyBorder="1" applyAlignment="1">
      <alignment horizontal="center"/>
    </xf>
    <xf numFmtId="0" fontId="17" fillId="0" borderId="12" xfId="0" applyFont="1" applyBorder="1"/>
    <xf numFmtId="0" fontId="17" fillId="0" borderId="3" xfId="0" applyFont="1" applyBorder="1" applyAlignment="1">
      <alignment horizontal="center"/>
    </xf>
    <xf numFmtId="0" fontId="17" fillId="0" borderId="1" xfId="0" applyFont="1" applyBorder="1"/>
    <xf numFmtId="0" fontId="17" fillId="0" borderId="3" xfId="0" applyFont="1" applyBorder="1"/>
    <xf numFmtId="0" fontId="13" fillId="0" borderId="0" xfId="0" applyFont="1" applyBorder="1"/>
    <xf numFmtId="0" fontId="17" fillId="0" borderId="4" xfId="0" applyFont="1" applyBorder="1"/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9" fillId="0" borderId="0" xfId="0" applyFont="1" applyBorder="1"/>
    <xf numFmtId="0" fontId="18" fillId="0" borderId="0" xfId="0" applyFont="1" applyBorder="1" applyAlignment="1">
      <alignment horizontal="center"/>
    </xf>
    <xf numFmtId="0" fontId="17" fillId="0" borderId="0" xfId="0" applyFont="1" applyBorder="1"/>
    <xf numFmtId="0" fontId="0" fillId="0" borderId="0" xfId="0" applyBorder="1"/>
    <xf numFmtId="0" fontId="15" fillId="0" borderId="0" xfId="0" applyFont="1" applyAlignment="1">
      <alignment horizontal="left"/>
    </xf>
    <xf numFmtId="0" fontId="17" fillId="0" borderId="0" xfId="0" applyFont="1"/>
    <xf numFmtId="0" fontId="13" fillId="0" borderId="9" xfId="0" applyFont="1" applyBorder="1"/>
    <xf numFmtId="0" fontId="17" fillId="0" borderId="13" xfId="0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11" fillId="0" borderId="11" xfId="0" applyFont="1" applyBorder="1" applyAlignment="1">
      <alignment horizontal="center"/>
    </xf>
    <xf numFmtId="0" fontId="12" fillId="0" borderId="6" xfId="0" applyFont="1" applyBorder="1"/>
    <xf numFmtId="49" fontId="17" fillId="0" borderId="9" xfId="0" applyNumberFormat="1" applyFont="1" applyBorder="1" applyAlignment="1">
      <alignment horizontal="center"/>
    </xf>
    <xf numFmtId="49" fontId="17" fillId="0" borderId="1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5" fillId="0" borderId="15" xfId="0" applyFont="1" applyBorder="1"/>
    <xf numFmtId="0" fontId="11" fillId="0" borderId="15" xfId="0" applyFont="1" applyBorder="1"/>
    <xf numFmtId="0" fontId="11" fillId="0" borderId="16" xfId="0" applyFont="1" applyBorder="1"/>
    <xf numFmtId="0" fontId="17" fillId="0" borderId="17" xfId="0" applyFont="1" applyBorder="1"/>
    <xf numFmtId="0" fontId="15" fillId="0" borderId="2" xfId="0" applyFont="1" applyBorder="1" applyAlignment="1">
      <alignment horizontal="right"/>
    </xf>
    <xf numFmtId="49" fontId="17" fillId="0" borderId="10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49" fontId="17" fillId="0" borderId="1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21" fillId="0" borderId="1" xfId="0" applyFont="1" applyBorder="1"/>
    <xf numFmtId="3" fontId="11" fillId="0" borderId="4" xfId="0" applyNumberFormat="1" applyFont="1" applyBorder="1"/>
    <xf numFmtId="3" fontId="12" fillId="0" borderId="3" xfId="0" applyNumberFormat="1" applyFont="1" applyBorder="1"/>
    <xf numFmtId="3" fontId="12" fillId="0" borderId="12" xfId="0" applyNumberFormat="1" applyFont="1" applyBorder="1"/>
    <xf numFmtId="3" fontId="17" fillId="0" borderId="3" xfId="0" applyNumberFormat="1" applyFont="1" applyBorder="1"/>
    <xf numFmtId="0" fontId="21" fillId="0" borderId="1" xfId="0" applyFont="1" applyBorder="1" applyAlignment="1">
      <alignment vertical="center"/>
    </xf>
    <xf numFmtId="0" fontId="21" fillId="0" borderId="11" xfId="0" applyFont="1" applyBorder="1"/>
    <xf numFmtId="0" fontId="15" fillId="0" borderId="11" xfId="0" applyFont="1" applyBorder="1"/>
    <xf numFmtId="0" fontId="12" fillId="0" borderId="0" xfId="0" applyFont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49" fontId="19" fillId="0" borderId="1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3" fillId="0" borderId="1" xfId="0" applyNumberFormat="1" applyFont="1" applyBorder="1"/>
    <xf numFmtId="3" fontId="13" fillId="0" borderId="18" xfId="0" applyNumberFormat="1" applyFont="1" applyBorder="1"/>
    <xf numFmtId="3" fontId="15" fillId="0" borderId="19" xfId="0" applyNumberFormat="1" applyFont="1" applyBorder="1"/>
    <xf numFmtId="3" fontId="11" fillId="0" borderId="13" xfId="0" applyNumberFormat="1" applyFont="1" applyBorder="1"/>
    <xf numFmtId="3" fontId="11" fillId="0" borderId="19" xfId="0" applyNumberFormat="1" applyFont="1" applyBorder="1"/>
    <xf numFmtId="3" fontId="15" fillId="0" borderId="2" xfId="0" applyNumberFormat="1" applyFont="1" applyBorder="1"/>
    <xf numFmtId="3" fontId="11" fillId="0" borderId="2" xfId="0" applyNumberFormat="1" applyFont="1" applyBorder="1"/>
    <xf numFmtId="3" fontId="11" fillId="0" borderId="1" xfId="0" applyNumberFormat="1" applyFont="1" applyBorder="1"/>
    <xf numFmtId="3" fontId="11" fillId="0" borderId="0" xfId="0" applyNumberFormat="1" applyFont="1"/>
    <xf numFmtId="3" fontId="11" fillId="0" borderId="18" xfId="0" applyNumberFormat="1" applyFont="1" applyBorder="1"/>
    <xf numFmtId="3" fontId="11" fillId="0" borderId="9" xfId="0" applyNumberFormat="1" applyFont="1" applyBorder="1"/>
    <xf numFmtId="3" fontId="11" fillId="0" borderId="5" xfId="0" applyNumberFormat="1" applyFont="1" applyBorder="1"/>
    <xf numFmtId="3" fontId="11" fillId="0" borderId="10" xfId="0" applyNumberFormat="1" applyFont="1" applyBorder="1"/>
    <xf numFmtId="3" fontId="11" fillId="0" borderId="8" xfId="0" applyNumberFormat="1" applyFont="1" applyBorder="1"/>
    <xf numFmtId="3" fontId="11" fillId="0" borderId="0" xfId="0" applyNumberFormat="1" applyFont="1" applyBorder="1"/>
    <xf numFmtId="3" fontId="11" fillId="0" borderId="5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0" xfId="0" applyNumberFormat="1" applyFont="1" applyBorder="1"/>
    <xf numFmtId="3" fontId="12" fillId="0" borderId="11" xfId="0" applyNumberFormat="1" applyFont="1" applyBorder="1"/>
    <xf numFmtId="3" fontId="12" fillId="0" borderId="19" xfId="0" applyNumberFormat="1" applyFont="1" applyBorder="1"/>
    <xf numFmtId="3" fontId="12" fillId="0" borderId="13" xfId="0" applyNumberFormat="1" applyFont="1" applyBorder="1"/>
    <xf numFmtId="3" fontId="12" fillId="0" borderId="2" xfId="0" applyNumberFormat="1" applyFont="1" applyBorder="1"/>
    <xf numFmtId="3" fontId="12" fillId="0" borderId="1" xfId="0" applyNumberFormat="1" applyFont="1" applyBorder="1"/>
    <xf numFmtId="3" fontId="11" fillId="0" borderId="11" xfId="0" applyNumberFormat="1" applyFont="1" applyBorder="1"/>
    <xf numFmtId="3" fontId="12" fillId="0" borderId="5" xfId="0" applyNumberFormat="1" applyFont="1" applyBorder="1"/>
    <xf numFmtId="3" fontId="12" fillId="0" borderId="9" xfId="0" applyNumberFormat="1" applyFont="1" applyBorder="1"/>
    <xf numFmtId="3" fontId="12" fillId="0" borderId="18" xfId="0" applyNumberFormat="1" applyFont="1" applyBorder="1"/>
    <xf numFmtId="3" fontId="15" fillId="0" borderId="4" xfId="0" applyNumberFormat="1" applyFont="1" applyBorder="1"/>
    <xf numFmtId="3" fontId="12" fillId="0" borderId="10" xfId="0" applyNumberFormat="1" applyFont="1" applyBorder="1"/>
    <xf numFmtId="3" fontId="19" fillId="0" borderId="3" xfId="0" applyNumberFormat="1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3" fontId="11" fillId="0" borderId="20" xfId="0" applyNumberFormat="1" applyFont="1" applyBorder="1"/>
    <xf numFmtId="3" fontId="11" fillId="0" borderId="15" xfId="0" applyNumberFormat="1" applyFont="1" applyBorder="1"/>
    <xf numFmtId="3" fontId="11" fillId="0" borderId="16" xfId="0" applyNumberFormat="1" applyFont="1" applyBorder="1"/>
    <xf numFmtId="3" fontId="11" fillId="0" borderId="21" xfId="0" applyNumberFormat="1" applyFont="1" applyBorder="1"/>
    <xf numFmtId="3" fontId="17" fillId="0" borderId="17" xfId="0" applyNumberFormat="1" applyFont="1" applyBorder="1"/>
    <xf numFmtId="0" fontId="15" fillId="0" borderId="3" xfId="0" applyFont="1" applyBorder="1"/>
    <xf numFmtId="3" fontId="0" fillId="0" borderId="0" xfId="0" applyNumberFormat="1"/>
    <xf numFmtId="49" fontId="19" fillId="0" borderId="3" xfId="0" applyNumberFormat="1" applyFont="1" applyBorder="1" applyAlignment="1">
      <alignment horizontal="center" vertical="center"/>
    </xf>
    <xf numFmtId="3" fontId="21" fillId="0" borderId="1" xfId="0" applyNumberFormat="1" applyFont="1" applyBorder="1"/>
    <xf numFmtId="3" fontId="15" fillId="0" borderId="2" xfId="0" applyNumberFormat="1" applyFont="1" applyBorder="1" applyAlignment="1">
      <alignment horizontal="right"/>
    </xf>
    <xf numFmtId="3" fontId="24" fillId="0" borderId="5" xfId="0" applyNumberFormat="1" applyFont="1" applyBorder="1"/>
    <xf numFmtId="0" fontId="11" fillId="0" borderId="0" xfId="0" applyFont="1" applyBorder="1" applyAlignment="1">
      <alignment vertical="center"/>
    </xf>
    <xf numFmtId="3" fontId="7" fillId="0" borderId="0" xfId="0" applyNumberFormat="1" applyFont="1"/>
    <xf numFmtId="0" fontId="5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5" xfId="0" applyFont="1" applyBorder="1"/>
    <xf numFmtId="0" fontId="15" fillId="0" borderId="4" xfId="0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3" fontId="21" fillId="0" borderId="4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0" fontId="17" fillId="0" borderId="1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49" fontId="19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3" fontId="15" fillId="0" borderId="8" xfId="0" applyNumberFormat="1" applyFont="1" applyBorder="1" applyAlignment="1">
      <alignment vertical="center"/>
    </xf>
    <xf numFmtId="3" fontId="11" fillId="0" borderId="2" xfId="0" applyNumberFormat="1" applyFont="1" applyFill="1" applyBorder="1"/>
    <xf numFmtId="3" fontId="11" fillId="0" borderId="4" xfId="0" applyNumberFormat="1" applyFont="1" applyFill="1" applyBorder="1"/>
    <xf numFmtId="16" fontId="7" fillId="0" borderId="0" xfId="0" applyNumberFormat="1" applyFont="1"/>
    <xf numFmtId="3" fontId="15" fillId="0" borderId="19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28" fillId="0" borderId="0" xfId="0" applyFont="1"/>
    <xf numFmtId="0" fontId="17" fillId="0" borderId="2" xfId="0" applyFont="1" applyBorder="1" applyAlignment="1">
      <alignment horizontal="right"/>
    </xf>
    <xf numFmtId="0" fontId="29" fillId="0" borderId="1" xfId="0" applyFont="1" applyBorder="1"/>
    <xf numFmtId="3" fontId="21" fillId="0" borderId="3" xfId="0" applyNumberFormat="1" applyFont="1" applyBorder="1"/>
    <xf numFmtId="3" fontId="11" fillId="0" borderId="1" xfId="0" applyNumberFormat="1" applyFont="1" applyFill="1" applyBorder="1"/>
    <xf numFmtId="0" fontId="15" fillId="0" borderId="0" xfId="0" applyFont="1" applyBorder="1" applyAlignment="1">
      <alignment vertical="center"/>
    </xf>
    <xf numFmtId="0" fontId="22" fillId="0" borderId="4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49" fontId="15" fillId="0" borderId="4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vertical="center"/>
    </xf>
    <xf numFmtId="0" fontId="21" fillId="0" borderId="1" xfId="2" applyFont="1" applyFill="1" applyBorder="1"/>
    <xf numFmtId="3" fontId="11" fillId="0" borderId="5" xfId="1" applyNumberFormat="1" applyFont="1" applyFill="1" applyBorder="1"/>
    <xf numFmtId="3" fontId="11" fillId="0" borderId="1" xfId="1" applyNumberFormat="1" applyFont="1" applyFill="1" applyBorder="1"/>
    <xf numFmtId="3" fontId="11" fillId="0" borderId="4" xfId="1" applyNumberFormat="1" applyFont="1" applyFill="1" applyBorder="1"/>
    <xf numFmtId="3" fontId="11" fillId="0" borderId="2" xfId="1" applyNumberFormat="1" applyFont="1" applyFill="1" applyBorder="1"/>
    <xf numFmtId="3" fontId="11" fillId="0" borderId="0" xfId="1" applyNumberFormat="1" applyFont="1" applyFill="1" applyBorder="1"/>
    <xf numFmtId="0" fontId="21" fillId="0" borderId="1" xfId="1" applyFont="1" applyFill="1" applyBorder="1"/>
    <xf numFmtId="3" fontId="11" fillId="0" borderId="10" xfId="1" applyNumberFormat="1" applyFont="1" applyFill="1" applyBorder="1"/>
    <xf numFmtId="3" fontId="11" fillId="0" borderId="5" xfId="2" applyNumberFormat="1" applyFont="1" applyFill="1" applyBorder="1"/>
    <xf numFmtId="3" fontId="11" fillId="0" borderId="1" xfId="2" applyNumberFormat="1" applyFont="1" applyFill="1" applyBorder="1"/>
    <xf numFmtId="0" fontId="11" fillId="0" borderId="2" xfId="2" applyFont="1" applyFill="1" applyBorder="1"/>
    <xf numFmtId="3" fontId="11" fillId="0" borderId="2" xfId="2" applyNumberFormat="1" applyFont="1" applyFill="1" applyBorder="1"/>
    <xf numFmtId="0" fontId="17" fillId="0" borderId="4" xfId="2" applyFont="1" applyFill="1" applyBorder="1" applyAlignment="1"/>
    <xf numFmtId="3" fontId="11" fillId="0" borderId="0" xfId="2" applyNumberFormat="1" applyFont="1" applyFill="1" applyBorder="1"/>
    <xf numFmtId="3" fontId="11" fillId="0" borderId="4" xfId="2" applyNumberFormat="1" applyFont="1" applyFill="1" applyBorder="1"/>
    <xf numFmtId="0" fontId="17" fillId="0" borderId="4" xfId="2" applyFont="1" applyFill="1" applyBorder="1"/>
    <xf numFmtId="0" fontId="17" fillId="0" borderId="1" xfId="2" applyFont="1" applyFill="1" applyBorder="1"/>
    <xf numFmtId="0" fontId="16" fillId="0" borderId="0" xfId="1" applyFont="1" applyFill="1"/>
    <xf numFmtId="0" fontId="11" fillId="0" borderId="0" xfId="1" applyFont="1" applyFill="1"/>
    <xf numFmtId="0" fontId="0" fillId="0" borderId="0" xfId="0" applyFill="1"/>
    <xf numFmtId="0" fontId="11" fillId="0" borderId="0" xfId="2" applyFont="1" applyFill="1"/>
    <xf numFmtId="0" fontId="11" fillId="0" borderId="0" xfId="2" applyFont="1" applyFill="1" applyBorder="1"/>
    <xf numFmtId="3" fontId="11" fillId="0" borderId="0" xfId="2" applyNumberFormat="1" applyFont="1" applyFill="1"/>
    <xf numFmtId="0" fontId="11" fillId="0" borderId="4" xfId="2" applyFont="1" applyFill="1" applyBorder="1"/>
    <xf numFmtId="0" fontId="17" fillId="0" borderId="9" xfId="0" applyFont="1" applyBorder="1"/>
    <xf numFmtId="16" fontId="7" fillId="0" borderId="0" xfId="0" applyNumberFormat="1" applyFont="1" applyAlignment="1">
      <alignment horizontal="left"/>
    </xf>
    <xf numFmtId="3" fontId="24" fillId="0" borderId="4" xfId="0" applyNumberFormat="1" applyFont="1" applyBorder="1"/>
    <xf numFmtId="0" fontId="1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" fontId="3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9" fillId="0" borderId="4" xfId="0" applyFont="1" applyBorder="1"/>
    <xf numFmtId="0" fontId="21" fillId="0" borderId="18" xfId="0" applyFont="1" applyBorder="1" applyAlignment="1">
      <alignment horizontal="center"/>
    </xf>
    <xf numFmtId="0" fontId="12" fillId="0" borderId="3" xfId="1" applyFont="1" applyFill="1" applyBorder="1"/>
    <xf numFmtId="49" fontId="11" fillId="0" borderId="11" xfId="0" applyNumberFormat="1" applyFont="1" applyBorder="1" applyAlignment="1">
      <alignment horizontal="center"/>
    </xf>
    <xf numFmtId="0" fontId="27" fillId="0" borderId="0" xfId="0" applyFont="1"/>
    <xf numFmtId="0" fontId="17" fillId="0" borderId="10" xfId="0" applyFont="1" applyBorder="1"/>
    <xf numFmtId="0" fontId="6" fillId="0" borderId="0" xfId="0" applyFont="1"/>
    <xf numFmtId="0" fontId="32" fillId="0" borderId="0" xfId="0" applyFont="1"/>
    <xf numFmtId="0" fontId="21" fillId="0" borderId="2" xfId="0" applyFont="1" applyBorder="1" applyAlignment="1">
      <alignment horizontal="center"/>
    </xf>
    <xf numFmtId="0" fontId="21" fillId="0" borderId="13" xfId="0" applyFont="1" applyBorder="1"/>
    <xf numFmtId="0" fontId="13" fillId="0" borderId="7" xfId="0" applyFont="1" applyBorder="1"/>
    <xf numFmtId="3" fontId="13" fillId="0" borderId="3" xfId="0" applyNumberFormat="1" applyFont="1" applyBorder="1"/>
    <xf numFmtId="49" fontId="11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3" xfId="0" applyFont="1" applyBorder="1" applyAlignment="1"/>
    <xf numFmtId="0" fontId="21" fillId="0" borderId="4" xfId="1" applyFont="1" applyFill="1" applyBorder="1"/>
    <xf numFmtId="0" fontId="23" fillId="0" borderId="3" xfId="0" applyFont="1" applyBorder="1" applyAlignment="1">
      <alignment horizontal="left"/>
    </xf>
    <xf numFmtId="3" fontId="12" fillId="0" borderId="2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3" fontId="17" fillId="0" borderId="10" xfId="0" applyNumberFormat="1" applyFont="1" applyBorder="1" applyAlignment="1">
      <alignment horizontal="center"/>
    </xf>
    <xf numFmtId="3" fontId="11" fillId="2" borderId="4" xfId="0" applyNumberFormat="1" applyFont="1" applyFill="1" applyBorder="1"/>
    <xf numFmtId="0" fontId="12" fillId="0" borderId="4" xfId="0" applyFont="1" applyBorder="1" applyAlignment="1">
      <alignment horizontal="right"/>
    </xf>
    <xf numFmtId="3" fontId="17" fillId="0" borderId="2" xfId="0" applyNumberFormat="1" applyFont="1" applyBorder="1" applyAlignment="1">
      <alignment horizontal="right"/>
    </xf>
    <xf numFmtId="0" fontId="21" fillId="0" borderId="9" xfId="0" applyFont="1" applyBorder="1"/>
    <xf numFmtId="3" fontId="13" fillId="0" borderId="18" xfId="0" applyNumberFormat="1" applyFont="1" applyBorder="1" applyAlignment="1">
      <alignment vertical="center"/>
    </xf>
    <xf numFmtId="49" fontId="15" fillId="0" borderId="11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/>
    </xf>
    <xf numFmtId="0" fontId="33" fillId="0" borderId="0" xfId="0" applyFont="1"/>
    <xf numFmtId="0" fontId="13" fillId="0" borderId="11" xfId="0" applyFont="1" applyBorder="1"/>
    <xf numFmtId="3" fontId="13" fillId="0" borderId="4" xfId="0" applyNumberFormat="1" applyFont="1" applyBorder="1"/>
    <xf numFmtId="49" fontId="15" fillId="0" borderId="10" xfId="0" applyNumberFormat="1" applyFont="1" applyBorder="1" applyAlignment="1">
      <alignment horizontal="center"/>
    </xf>
    <xf numFmtId="0" fontId="15" fillId="0" borderId="10" xfId="0" applyFont="1" applyBorder="1"/>
    <xf numFmtId="0" fontId="10" fillId="0" borderId="0" xfId="0" applyFont="1" applyProtection="1">
      <protection locked="0"/>
    </xf>
    <xf numFmtId="3" fontId="21" fillId="0" borderId="12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3" fontId="15" fillId="0" borderId="19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21" fillId="0" borderId="2" xfId="0" applyNumberFormat="1" applyFont="1" applyBorder="1"/>
    <xf numFmtId="0" fontId="17" fillId="2" borderId="9" xfId="0" applyFont="1" applyFill="1" applyBorder="1"/>
    <xf numFmtId="0" fontId="13" fillId="0" borderId="22" xfId="0" applyFont="1" applyBorder="1"/>
    <xf numFmtId="0" fontId="13" fillId="0" borderId="21" xfId="0" applyFont="1" applyBorder="1"/>
    <xf numFmtId="0" fontId="13" fillId="0" borderId="16" xfId="0" applyFont="1" applyBorder="1"/>
    <xf numFmtId="3" fontId="13" fillId="0" borderId="16" xfId="0" applyNumberFormat="1" applyFont="1" applyBorder="1"/>
    <xf numFmtId="3" fontId="13" fillId="0" borderId="0" xfId="0" applyNumberFormat="1" applyFont="1" applyBorder="1"/>
    <xf numFmtId="0" fontId="13" fillId="0" borderId="0" xfId="0" applyFont="1"/>
    <xf numFmtId="0" fontId="12" fillId="0" borderId="17" xfId="0" applyFont="1" applyBorder="1"/>
    <xf numFmtId="3" fontId="12" fillId="0" borderId="17" xfId="0" applyNumberFormat="1" applyFont="1" applyBorder="1"/>
    <xf numFmtId="0" fontId="13" fillId="0" borderId="15" xfId="0" applyFont="1" applyBorder="1"/>
    <xf numFmtId="3" fontId="21" fillId="0" borderId="16" xfId="0" applyNumberFormat="1" applyFont="1" applyBorder="1"/>
    <xf numFmtId="3" fontId="13" fillId="0" borderId="15" xfId="0" applyNumberFormat="1" applyFont="1" applyBorder="1"/>
    <xf numFmtId="3" fontId="13" fillId="0" borderId="8" xfId="0" applyNumberFormat="1" applyFont="1" applyBorder="1"/>
    <xf numFmtId="0" fontId="13" fillId="0" borderId="8" xfId="0" applyFont="1" applyBorder="1"/>
    <xf numFmtId="0" fontId="33" fillId="0" borderId="8" xfId="0" applyFont="1" applyBorder="1"/>
    <xf numFmtId="0" fontId="11" fillId="0" borderId="21" xfId="0" applyFont="1" applyBorder="1"/>
    <xf numFmtId="0" fontId="21" fillId="0" borderId="23" xfId="0" applyFont="1" applyBorder="1"/>
    <xf numFmtId="3" fontId="21" fillId="0" borderId="24" xfId="0" applyNumberFormat="1" applyFont="1" applyBorder="1"/>
    <xf numFmtId="0" fontId="11" fillId="0" borderId="1" xfId="0" applyFont="1" applyBorder="1" applyAlignment="1">
      <alignment horizontal="center"/>
    </xf>
    <xf numFmtId="3" fontId="12" fillId="0" borderId="4" xfId="0" applyNumberFormat="1" applyFont="1" applyBorder="1" applyAlignment="1">
      <alignment horizontal="right"/>
    </xf>
    <xf numFmtId="0" fontId="21" fillId="0" borderId="6" xfId="0" applyFont="1" applyBorder="1"/>
    <xf numFmtId="0" fontId="15" fillId="0" borderId="4" xfId="0" applyFont="1" applyBorder="1" applyAlignment="1">
      <alignment horizontal="left"/>
    </xf>
    <xf numFmtId="0" fontId="5" fillId="0" borderId="6" xfId="0" applyFont="1" applyBorder="1"/>
    <xf numFmtId="3" fontId="5" fillId="0" borderId="12" xfId="0" applyNumberFormat="1" applyFont="1" applyBorder="1"/>
    <xf numFmtId="0" fontId="17" fillId="0" borderId="3" xfId="0" applyFont="1" applyFill="1" applyBorder="1"/>
    <xf numFmtId="0" fontId="21" fillId="0" borderId="11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49" fontId="15" fillId="0" borderId="2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right"/>
    </xf>
    <xf numFmtId="49" fontId="21" fillId="0" borderId="6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right"/>
    </xf>
    <xf numFmtId="3" fontId="34" fillId="0" borderId="0" xfId="0" applyNumberFormat="1" applyFont="1"/>
    <xf numFmtId="3" fontId="11" fillId="2" borderId="2" xfId="1" applyNumberFormat="1" applyFont="1" applyFill="1" applyBorder="1"/>
    <xf numFmtId="3" fontId="17" fillId="0" borderId="4" xfId="1" applyNumberFormat="1" applyFont="1" applyFill="1" applyBorder="1"/>
    <xf numFmtId="0" fontId="12" fillId="0" borderId="0" xfId="1" applyFont="1" applyFill="1" applyBorder="1"/>
    <xf numFmtId="0" fontId="17" fillId="2" borderId="1" xfId="0" applyFont="1" applyFill="1" applyBorder="1"/>
    <xf numFmtId="0" fontId="10" fillId="0" borderId="0" xfId="0" applyFont="1" applyAlignment="1">
      <alignment horizontal="center"/>
    </xf>
    <xf numFmtId="0" fontId="15" fillId="0" borderId="1" xfId="2" applyFont="1" applyFill="1" applyBorder="1"/>
    <xf numFmtId="0" fontId="17" fillId="0" borderId="4" xfId="1" applyFont="1" applyFill="1" applyBorder="1"/>
    <xf numFmtId="0" fontId="15" fillId="0" borderId="2" xfId="2" applyFont="1" applyFill="1" applyBorder="1"/>
    <xf numFmtId="0" fontId="15" fillId="0" borderId="4" xfId="2" applyFont="1" applyFill="1" applyBorder="1"/>
    <xf numFmtId="0" fontId="21" fillId="0" borderId="4" xfId="2" applyFont="1" applyFill="1" applyBorder="1"/>
    <xf numFmtId="0" fontId="21" fillId="0" borderId="4" xfId="2" applyFont="1" applyFill="1" applyBorder="1" applyAlignment="1"/>
    <xf numFmtId="0" fontId="12" fillId="0" borderId="4" xfId="1" applyFont="1" applyFill="1" applyBorder="1"/>
    <xf numFmtId="3" fontId="17" fillId="0" borderId="19" xfId="1" applyNumberFormat="1" applyFont="1" applyFill="1" applyBorder="1"/>
    <xf numFmtId="3" fontId="17" fillId="0" borderId="0" xfId="2" applyNumberFormat="1" applyFont="1" applyFill="1" applyBorder="1"/>
    <xf numFmtId="3" fontId="17" fillId="0" borderId="4" xfId="2" applyNumberFormat="1" applyFont="1" applyFill="1" applyBorder="1"/>
    <xf numFmtId="0" fontId="30" fillId="0" borderId="4" xfId="2" applyFont="1" applyFill="1" applyBorder="1"/>
    <xf numFmtId="0" fontId="11" fillId="0" borderId="8" xfId="0" applyFont="1" applyBorder="1" applyAlignment="1">
      <alignment horizontal="right"/>
    </xf>
    <xf numFmtId="3" fontId="11" fillId="3" borderId="2" xfId="0" applyNumberFormat="1" applyFont="1" applyFill="1" applyBorder="1"/>
    <xf numFmtId="3" fontId="11" fillId="2" borderId="2" xfId="0" applyNumberFormat="1" applyFont="1" applyFill="1" applyBorder="1"/>
    <xf numFmtId="3" fontId="12" fillId="0" borderId="1" xfId="0" applyNumberFormat="1" applyFont="1" applyBorder="1" applyAlignment="1">
      <alignment horizontal="right"/>
    </xf>
    <xf numFmtId="0" fontId="21" fillId="0" borderId="4" xfId="0" applyFont="1" applyBorder="1" applyAlignment="1">
      <alignment horizontal="left"/>
    </xf>
    <xf numFmtId="0" fontId="15" fillId="0" borderId="4" xfId="0" applyFont="1" applyBorder="1" applyAlignment="1">
      <alignment horizontal="right"/>
    </xf>
    <xf numFmtId="49" fontId="19" fillId="0" borderId="10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vertical="center"/>
    </xf>
    <xf numFmtId="3" fontId="21" fillId="0" borderId="5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0" fontId="26" fillId="0" borderId="4" xfId="0" applyFont="1" applyBorder="1" applyAlignment="1">
      <alignment horizontal="left"/>
    </xf>
    <xf numFmtId="3" fontId="13" fillId="0" borderId="4" xfId="0" applyNumberFormat="1" applyFont="1" applyBorder="1" applyAlignment="1">
      <alignment vertical="center"/>
    </xf>
    <xf numFmtId="3" fontId="21" fillId="2" borderId="4" xfId="0" applyNumberFormat="1" applyFont="1" applyFill="1" applyBorder="1" applyAlignment="1">
      <alignment horizontal="right"/>
    </xf>
    <xf numFmtId="3" fontId="17" fillId="0" borderId="4" xfId="0" applyNumberFormat="1" applyFont="1" applyBorder="1" applyAlignment="1">
      <alignment horizontal="right"/>
    </xf>
    <xf numFmtId="0" fontId="6" fillId="0" borderId="0" xfId="0" applyFont="1" applyBorder="1"/>
    <xf numFmtId="0" fontId="15" fillId="0" borderId="2" xfId="0" applyFont="1" applyBorder="1"/>
    <xf numFmtId="3" fontId="21" fillId="0" borderId="18" xfId="0" applyNumberFormat="1" applyFont="1" applyBorder="1"/>
    <xf numFmtId="49" fontId="17" fillId="0" borderId="3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49" fontId="17" fillId="0" borderId="1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3" fontId="21" fillId="0" borderId="18" xfId="0" applyNumberFormat="1" applyFont="1" applyBorder="1" applyAlignment="1">
      <alignment horizontal="right"/>
    </xf>
    <xf numFmtId="3" fontId="11" fillId="2" borderId="2" xfId="2" applyNumberFormat="1" applyFont="1" applyFill="1" applyBorder="1"/>
    <xf numFmtId="49" fontId="21" fillId="0" borderId="11" xfId="0" applyNumberFormat="1" applyFont="1" applyBorder="1" applyAlignment="1">
      <alignment horizontal="center"/>
    </xf>
    <xf numFmtId="0" fontId="11" fillId="2" borderId="2" xfId="0" applyFont="1" applyFill="1" applyBorder="1"/>
    <xf numFmtId="0" fontId="22" fillId="0" borderId="2" xfId="0" applyFont="1" applyBorder="1" applyAlignment="1">
      <alignment horizontal="left"/>
    </xf>
    <xf numFmtId="0" fontId="0" fillId="0" borderId="4" xfId="0" applyBorder="1"/>
    <xf numFmtId="0" fontId="12" fillId="3" borderId="1" xfId="0" applyFont="1" applyFill="1" applyBorder="1"/>
    <xf numFmtId="0" fontId="12" fillId="3" borderId="4" xfId="0" applyFont="1" applyFill="1" applyBorder="1"/>
    <xf numFmtId="0" fontId="10" fillId="0" borderId="0" xfId="0" applyFont="1" applyAlignment="1">
      <alignment horizontal="center"/>
    </xf>
    <xf numFmtId="0" fontId="0" fillId="0" borderId="4" xfId="0" applyBorder="1"/>
    <xf numFmtId="0" fontId="0" fillId="0" borderId="2" xfId="0" applyBorder="1"/>
    <xf numFmtId="0" fontId="10" fillId="0" borderId="0" xfId="0" applyFont="1" applyAlignment="1">
      <alignment horizontal="center"/>
    </xf>
    <xf numFmtId="0" fontId="0" fillId="0" borderId="4" xfId="0" applyBorder="1"/>
    <xf numFmtId="0" fontId="0" fillId="0" borderId="2" xfId="0" applyBorder="1"/>
    <xf numFmtId="3" fontId="12" fillId="2" borderId="4" xfId="0" applyNumberFormat="1" applyFont="1" applyFill="1" applyBorder="1" applyAlignment="1">
      <alignment horizontal="right"/>
    </xf>
    <xf numFmtId="3" fontId="24" fillId="0" borderId="0" xfId="0" applyNumberFormat="1" applyFont="1" applyBorder="1"/>
    <xf numFmtId="0" fontId="17" fillId="2" borderId="11" xfId="0" applyFont="1" applyFill="1" applyBorder="1"/>
    <xf numFmtId="0" fontId="12" fillId="2" borderId="4" xfId="0" applyFont="1" applyFill="1" applyBorder="1"/>
    <xf numFmtId="0" fontId="17" fillId="0" borderId="2" xfId="0" applyFont="1" applyBorder="1" applyAlignment="1">
      <alignment horizontal="left"/>
    </xf>
    <xf numFmtId="3" fontId="17" fillId="0" borderId="19" xfId="0" applyNumberFormat="1" applyFont="1" applyBorder="1"/>
    <xf numFmtId="3" fontId="0" fillId="0" borderId="11" xfId="0" applyNumberFormat="1" applyBorder="1"/>
    <xf numFmtId="3" fontId="12" fillId="0" borderId="13" xfId="0" applyNumberFormat="1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11" fillId="3" borderId="4" xfId="0" applyFont="1" applyFill="1" applyBorder="1"/>
    <xf numFmtId="3" fontId="11" fillId="3" borderId="4" xfId="0" applyNumberFormat="1" applyFont="1" applyFill="1" applyBorder="1"/>
    <xf numFmtId="3" fontId="11" fillId="0" borderId="0" xfId="0" applyNumberFormat="1" applyFont="1" applyFill="1" applyBorder="1"/>
    <xf numFmtId="0" fontId="17" fillId="0" borderId="11" xfId="0" applyFont="1" applyBorder="1"/>
    <xf numFmtId="0" fontId="15" fillId="0" borderId="1" xfId="0" applyFont="1" applyBorder="1"/>
    <xf numFmtId="3" fontId="17" fillId="0" borderId="9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right"/>
    </xf>
    <xf numFmtId="3" fontId="15" fillId="0" borderId="0" xfId="0" applyNumberFormat="1" applyFont="1" applyBorder="1"/>
    <xf numFmtId="0" fontId="7" fillId="0" borderId="0" xfId="0" applyFont="1" applyBorder="1"/>
    <xf numFmtId="0" fontId="7" fillId="0" borderId="2" xfId="0" applyFont="1" applyBorder="1"/>
    <xf numFmtId="3" fontId="11" fillId="3" borderId="0" xfId="0" applyNumberFormat="1" applyFont="1" applyFill="1" applyBorder="1"/>
    <xf numFmtId="0" fontId="11" fillId="0" borderId="19" xfId="0" applyFont="1" applyBorder="1" applyAlignment="1">
      <alignment horizontal="center"/>
    </xf>
    <xf numFmtId="0" fontId="11" fillId="0" borderId="2" xfId="0" applyFont="1" applyFill="1" applyBorder="1"/>
    <xf numFmtId="3" fontId="22" fillId="0" borderId="2" xfId="0" applyNumberFormat="1" applyFont="1" applyBorder="1"/>
    <xf numFmtId="0" fontId="11" fillId="0" borderId="1" xfId="0" applyFont="1" applyFill="1" applyBorder="1"/>
    <xf numFmtId="3" fontId="22" fillId="0" borderId="1" xfId="0" applyNumberFormat="1" applyFont="1" applyBorder="1"/>
    <xf numFmtId="3" fontId="11" fillId="2" borderId="1" xfId="0" applyNumberFormat="1" applyFont="1" applyFill="1" applyBorder="1"/>
    <xf numFmtId="3" fontId="11" fillId="0" borderId="2" xfId="0" applyNumberFormat="1" applyFont="1" applyBorder="1" applyAlignment="1">
      <alignment horizontal="center"/>
    </xf>
    <xf numFmtId="0" fontId="35" fillId="0" borderId="2" xfId="0" applyFont="1" applyBorder="1"/>
    <xf numFmtId="3" fontId="7" fillId="0" borderId="2" xfId="0" applyNumberFormat="1" applyFont="1" applyBorder="1"/>
    <xf numFmtId="0" fontId="35" fillId="0" borderId="1" xfId="0" applyFont="1" applyBorder="1"/>
    <xf numFmtId="3" fontId="11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7" fillId="0" borderId="1" xfId="0" applyFont="1" applyBorder="1"/>
    <xf numFmtId="0" fontId="0" fillId="0" borderId="4" xfId="0" applyBorder="1"/>
    <xf numFmtId="3" fontId="17" fillId="0" borderId="11" xfId="0" applyNumberFormat="1" applyFont="1" applyBorder="1" applyAlignment="1">
      <alignment horizontal="right"/>
    </xf>
    <xf numFmtId="3" fontId="11" fillId="2" borderId="0" xfId="0" applyNumberFormat="1" applyFont="1" applyFill="1" applyBorder="1"/>
    <xf numFmtId="0" fontId="12" fillId="2" borderId="1" xfId="0" applyFont="1" applyFill="1" applyBorder="1" applyAlignment="1">
      <alignment horizontal="center"/>
    </xf>
    <xf numFmtId="3" fontId="11" fillId="2" borderId="18" xfId="0" applyNumberFormat="1" applyFont="1" applyFill="1" applyBorder="1"/>
    <xf numFmtId="3" fontId="11" fillId="2" borderId="5" xfId="0" applyNumberFormat="1" applyFont="1" applyFill="1" applyBorder="1"/>
    <xf numFmtId="3" fontId="11" fillId="2" borderId="9" xfId="0" applyNumberFormat="1" applyFont="1" applyFill="1" applyBorder="1"/>
    <xf numFmtId="0" fontId="11" fillId="2" borderId="4" xfId="0" applyFont="1" applyFill="1" applyBorder="1" applyAlignment="1">
      <alignment horizontal="center"/>
    </xf>
    <xf numFmtId="3" fontId="11" fillId="2" borderId="19" xfId="0" applyNumberFormat="1" applyFont="1" applyFill="1" applyBorder="1"/>
    <xf numFmtId="3" fontId="11" fillId="2" borderId="11" xfId="0" applyNumberFormat="1" applyFont="1" applyFill="1" applyBorder="1"/>
    <xf numFmtId="0" fontId="11" fillId="2" borderId="2" xfId="0" applyFont="1" applyFill="1" applyBorder="1" applyAlignment="1">
      <alignment horizontal="center"/>
    </xf>
    <xf numFmtId="3" fontId="11" fillId="2" borderId="13" xfId="0" applyNumberFormat="1" applyFont="1" applyFill="1" applyBorder="1"/>
    <xf numFmtId="3" fontId="11" fillId="2" borderId="8" xfId="0" applyNumberFormat="1" applyFont="1" applyFill="1" applyBorder="1"/>
    <xf numFmtId="3" fontId="11" fillId="2" borderId="10" xfId="0" applyNumberFormat="1" applyFont="1" applyFill="1" applyBorder="1"/>
    <xf numFmtId="3" fontId="17" fillId="0" borderId="1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5" fillId="0" borderId="4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49" fontId="15" fillId="0" borderId="4" xfId="0" applyNumberFormat="1" applyFont="1" applyBorder="1" applyAlignment="1">
      <alignment horizontal="center"/>
    </xf>
    <xf numFmtId="0" fontId="15" fillId="3" borderId="4" xfId="0" applyFont="1" applyFill="1" applyBorder="1" applyAlignment="1">
      <alignment vertical="center"/>
    </xf>
    <xf numFmtId="3" fontId="15" fillId="3" borderId="4" xfId="0" applyNumberFormat="1" applyFont="1" applyFill="1" applyBorder="1" applyAlignment="1">
      <alignment vertical="center"/>
    </xf>
    <xf numFmtId="0" fontId="11" fillId="2" borderId="4" xfId="0" applyFont="1" applyFill="1" applyBorder="1"/>
    <xf numFmtId="0" fontId="22" fillId="3" borderId="4" xfId="0" applyFont="1" applyFill="1" applyBorder="1" applyAlignment="1">
      <alignment horizontal="left"/>
    </xf>
    <xf numFmtId="3" fontId="11" fillId="3" borderId="4" xfId="0" applyNumberFormat="1" applyFont="1" applyFill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3" fontId="36" fillId="0" borderId="8" xfId="0" applyNumberFormat="1" applyFont="1" applyBorder="1"/>
    <xf numFmtId="3" fontId="17" fillId="0" borderId="13" xfId="0" applyNumberFormat="1" applyFont="1" applyBorder="1"/>
    <xf numFmtId="3" fontId="17" fillId="0" borderId="2" xfId="0" applyNumberFormat="1" applyFont="1" applyBorder="1"/>
    <xf numFmtId="0" fontId="17" fillId="2" borderId="4" xfId="0" applyFont="1" applyFill="1" applyBorder="1"/>
    <xf numFmtId="3" fontId="12" fillId="2" borderId="19" xfId="0" applyNumberFormat="1" applyFont="1" applyFill="1" applyBorder="1"/>
    <xf numFmtId="3" fontId="11" fillId="3" borderId="19" xfId="0" applyNumberFormat="1" applyFont="1" applyFill="1" applyBorder="1"/>
    <xf numFmtId="0" fontId="16" fillId="0" borderId="0" xfId="1" applyFont="1" applyFill="1" applyAlignment="1">
      <alignment horizontal="center"/>
    </xf>
    <xf numFmtId="0" fontId="10" fillId="0" borderId="0" xfId="7" applyFont="1"/>
    <xf numFmtId="0" fontId="10" fillId="0" borderId="0" xfId="7" applyFont="1" applyFill="1" applyAlignment="1">
      <alignment horizontal="center"/>
    </xf>
    <xf numFmtId="3" fontId="1" fillId="4" borderId="0" xfId="7" applyNumberFormat="1" applyFill="1"/>
    <xf numFmtId="0" fontId="1" fillId="0" borderId="0" xfId="7" applyFill="1"/>
    <xf numFmtId="0" fontId="1" fillId="2" borderId="0" xfId="7" applyFill="1"/>
    <xf numFmtId="0" fontId="12" fillId="0" borderId="1" xfId="7" applyFont="1" applyBorder="1" applyAlignment="1">
      <alignment horizontal="center"/>
    </xf>
    <xf numFmtId="0" fontId="12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 applyAlignment="1"/>
    <xf numFmtId="0" fontId="12" fillId="0" borderId="3" xfId="7" applyFont="1" applyBorder="1" applyAlignment="1">
      <alignment horizontal="center"/>
    </xf>
    <xf numFmtId="3" fontId="1" fillId="0" borderId="0" xfId="7" applyNumberFormat="1" applyFill="1"/>
    <xf numFmtId="3" fontId="1" fillId="0" borderId="0" xfId="7" applyNumberFormat="1" applyFill="1" applyBorder="1"/>
    <xf numFmtId="0" fontId="1" fillId="0" borderId="0" xfId="7" applyFill="1" applyBorder="1"/>
    <xf numFmtId="0" fontId="11" fillId="0" borderId="11" xfId="2" applyFont="1" applyFill="1" applyBorder="1"/>
    <xf numFmtId="0" fontId="13" fillId="0" borderId="11" xfId="7" applyFont="1" applyFill="1" applyBorder="1"/>
    <xf numFmtId="3" fontId="15" fillId="0" borderId="0" xfId="7" applyNumberFormat="1" applyFont="1" applyFill="1" applyBorder="1"/>
    <xf numFmtId="3" fontId="15" fillId="0" borderId="4" xfId="7" applyNumberFormat="1" applyFont="1" applyFill="1" applyBorder="1"/>
    <xf numFmtId="0" fontId="1" fillId="0" borderId="4" xfId="7" applyFill="1" applyBorder="1"/>
    <xf numFmtId="0" fontId="15" fillId="0" borderId="11" xfId="7" applyFont="1" applyFill="1" applyBorder="1" applyAlignment="1">
      <alignment horizontal="left"/>
    </xf>
    <xf numFmtId="3" fontId="11" fillId="0" borderId="4" xfId="7" applyNumberFormat="1" applyFont="1" applyFill="1" applyBorder="1"/>
    <xf numFmtId="0" fontId="15" fillId="0" borderId="10" xfId="7" applyFont="1" applyFill="1" applyBorder="1" applyAlignment="1">
      <alignment horizontal="left"/>
    </xf>
    <xf numFmtId="3" fontId="11" fillId="0" borderId="2" xfId="7" applyNumberFormat="1" applyFont="1" applyFill="1" applyBorder="1"/>
    <xf numFmtId="0" fontId="12" fillId="0" borderId="11" xfId="7" applyFont="1" applyFill="1" applyBorder="1"/>
    <xf numFmtId="0" fontId="15" fillId="0" borderId="4" xfId="7" applyFont="1" applyFill="1" applyBorder="1" applyAlignment="1">
      <alignment horizontal="left"/>
    </xf>
    <xf numFmtId="0" fontId="15" fillId="0" borderId="2" xfId="7" applyFont="1" applyFill="1" applyBorder="1" applyAlignment="1">
      <alignment horizontal="left"/>
    </xf>
    <xf numFmtId="0" fontId="15" fillId="2" borderId="4" xfId="7" applyFont="1" applyFill="1" applyBorder="1" applyAlignment="1">
      <alignment horizontal="left"/>
    </xf>
    <xf numFmtId="3" fontId="11" fillId="2" borderId="4" xfId="1" applyNumberFormat="1" applyFont="1" applyFill="1" applyBorder="1"/>
    <xf numFmtId="3" fontId="15" fillId="2" borderId="0" xfId="7" applyNumberFormat="1" applyFont="1" applyFill="1" applyBorder="1"/>
    <xf numFmtId="3" fontId="15" fillId="2" borderId="4" xfId="7" applyNumberFormat="1" applyFont="1" applyFill="1" applyBorder="1"/>
    <xf numFmtId="0" fontId="1" fillId="2" borderId="4" xfId="7" applyFill="1" applyBorder="1"/>
    <xf numFmtId="0" fontId="1" fillId="2" borderId="0" xfId="7" applyFill="1" applyBorder="1"/>
    <xf numFmtId="0" fontId="15" fillId="2" borderId="2" xfId="7" applyFont="1" applyFill="1" applyBorder="1" applyAlignment="1">
      <alignment horizontal="left"/>
    </xf>
    <xf numFmtId="3" fontId="11" fillId="0" borderId="11" xfId="1" applyNumberFormat="1" applyFont="1" applyFill="1" applyBorder="1"/>
    <xf numFmtId="3" fontId="17" fillId="0" borderId="0" xfId="1" applyNumberFormat="1" applyFont="1" applyFill="1" applyBorder="1"/>
    <xf numFmtId="3" fontId="15" fillId="0" borderId="19" xfId="1" applyNumberFormat="1" applyFont="1" applyFill="1" applyBorder="1"/>
    <xf numFmtId="3" fontId="15" fillId="0" borderId="4" xfId="1" applyNumberFormat="1" applyFont="1" applyFill="1" applyBorder="1"/>
    <xf numFmtId="0" fontId="23" fillId="0" borderId="0" xfId="7" applyFont="1" applyFill="1" applyBorder="1"/>
    <xf numFmtId="0" fontId="12" fillId="0" borderId="1" xfId="1" applyFont="1" applyFill="1" applyBorder="1"/>
    <xf numFmtId="0" fontId="1" fillId="0" borderId="1" xfId="7" applyFill="1" applyBorder="1"/>
    <xf numFmtId="3" fontId="22" fillId="0" borderId="1" xfId="7" applyNumberFormat="1" applyFont="1" applyFill="1" applyBorder="1"/>
    <xf numFmtId="3" fontId="22" fillId="0" borderId="4" xfId="7" applyNumberFormat="1" applyFont="1" applyFill="1" applyBorder="1"/>
    <xf numFmtId="0" fontId="1" fillId="0" borderId="3" xfId="7" applyFill="1" applyBorder="1"/>
    <xf numFmtId="0" fontId="22" fillId="0" borderId="3" xfId="7" applyFont="1" applyFill="1" applyBorder="1"/>
    <xf numFmtId="3" fontId="22" fillId="0" borderId="19" xfId="7" applyNumberFormat="1" applyFont="1" applyFill="1" applyBorder="1"/>
    <xf numFmtId="0" fontId="11" fillId="0" borderId="0" xfId="7" applyFont="1"/>
    <xf numFmtId="3" fontId="11" fillId="0" borderId="19" xfId="2" applyNumberFormat="1" applyFont="1" applyFill="1" applyBorder="1"/>
    <xf numFmtId="0" fontId="13" fillId="0" borderId="4" xfId="7" applyFont="1" applyFill="1" applyBorder="1"/>
    <xf numFmtId="3" fontId="15" fillId="0" borderId="19" xfId="7" applyNumberFormat="1" applyFont="1" applyFill="1" applyBorder="1"/>
    <xf numFmtId="0" fontId="22" fillId="0" borderId="4" xfId="7" applyFont="1" applyFill="1" applyBorder="1"/>
    <xf numFmtId="0" fontId="22" fillId="0" borderId="0" xfId="7" applyFont="1" applyFill="1"/>
    <xf numFmtId="0" fontId="12" fillId="0" borderId="4" xfId="7" applyFont="1" applyFill="1" applyBorder="1"/>
    <xf numFmtId="3" fontId="11" fillId="0" borderId="0" xfId="7" applyNumberFormat="1" applyFont="1" applyFill="1" applyBorder="1"/>
    <xf numFmtId="0" fontId="1" fillId="0" borderId="8" xfId="7" applyFill="1" applyBorder="1"/>
    <xf numFmtId="0" fontId="21" fillId="0" borderId="1" xfId="7" applyFont="1" applyFill="1" applyBorder="1" applyAlignment="1">
      <alignment horizontal="left"/>
    </xf>
    <xf numFmtId="3" fontId="11" fillId="0" borderId="5" xfId="7" applyNumberFormat="1" applyFont="1" applyFill="1" applyBorder="1"/>
    <xf numFmtId="3" fontId="15" fillId="0" borderId="1" xfId="7" applyNumberFormat="1" applyFont="1" applyFill="1" applyBorder="1"/>
    <xf numFmtId="3" fontId="15" fillId="0" borderId="5" xfId="7" applyNumberFormat="1" applyFont="1" applyFill="1" applyBorder="1"/>
    <xf numFmtId="3" fontId="15" fillId="0" borderId="18" xfId="7" applyNumberFormat="1" applyFont="1" applyFill="1" applyBorder="1"/>
    <xf numFmtId="3" fontId="11" fillId="0" borderId="1" xfId="7" applyNumberFormat="1" applyFont="1" applyFill="1" applyBorder="1"/>
    <xf numFmtId="3" fontId="11" fillId="2" borderId="4" xfId="2" applyNumberFormat="1" applyFont="1" applyFill="1" applyBorder="1"/>
    <xf numFmtId="3" fontId="11" fillId="2" borderId="0" xfId="7" applyNumberFormat="1" applyFont="1" applyFill="1" applyBorder="1"/>
    <xf numFmtId="3" fontId="11" fillId="2" borderId="4" xfId="7" applyNumberFormat="1" applyFont="1" applyFill="1" applyBorder="1"/>
    <xf numFmtId="0" fontId="1" fillId="0" borderId="5" xfId="7" applyFill="1" applyBorder="1"/>
    <xf numFmtId="3" fontId="22" fillId="0" borderId="18" xfId="7" applyNumberFormat="1" applyFont="1" applyFill="1" applyBorder="1"/>
    <xf numFmtId="0" fontId="22" fillId="0" borderId="12" xfId="7" applyFont="1" applyFill="1" applyBorder="1"/>
    <xf numFmtId="0" fontId="22" fillId="0" borderId="0" xfId="7" applyFont="1" applyFill="1" applyBorder="1"/>
    <xf numFmtId="3" fontId="22" fillId="0" borderId="0" xfId="7" applyNumberFormat="1" applyFont="1" applyFill="1"/>
    <xf numFmtId="0" fontId="21" fillId="0" borderId="4" xfId="7" applyFont="1" applyFill="1" applyBorder="1" applyAlignment="1">
      <alignment horizontal="left"/>
    </xf>
    <xf numFmtId="3" fontId="11" fillId="0" borderId="19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horizontal="center"/>
    </xf>
    <xf numFmtId="3" fontId="22" fillId="0" borderId="4" xfId="0" applyNumberFormat="1" applyFont="1" applyBorder="1"/>
    <xf numFmtId="3" fontId="7" fillId="0" borderId="0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6" xfId="7" applyFont="1" applyBorder="1" applyAlignment="1">
      <alignment horizontal="center"/>
    </xf>
    <xf numFmtId="0" fontId="1" fillId="0" borderId="12" xfId="7" applyBorder="1" applyAlignment="1">
      <alignment horizontal="center"/>
    </xf>
    <xf numFmtId="0" fontId="12" fillId="0" borderId="1" xfId="7" applyFont="1" applyBorder="1" applyAlignment="1">
      <alignment horizontal="center" vertical="center" wrapText="1"/>
    </xf>
    <xf numFmtId="0" fontId="1" fillId="0" borderId="4" xfId="7" applyBorder="1" applyAlignment="1">
      <alignment horizontal="center" vertical="center" wrapText="1"/>
    </xf>
    <xf numFmtId="0" fontId="1" fillId="0" borderId="2" xfId="7" applyBorder="1" applyAlignment="1">
      <alignment horizontal="center" vertical="center" wrapText="1"/>
    </xf>
    <xf numFmtId="0" fontId="12" fillId="0" borderId="9" xfId="7" applyFont="1" applyBorder="1" applyAlignment="1">
      <alignment horizontal="center" wrapText="1"/>
    </xf>
    <xf numFmtId="0" fontId="12" fillId="0" borderId="18" xfId="7" applyFont="1" applyBorder="1" applyAlignment="1">
      <alignment horizontal="center" wrapText="1"/>
    </xf>
    <xf numFmtId="0" fontId="12" fillId="0" borderId="11" xfId="7" applyFont="1" applyBorder="1" applyAlignment="1">
      <alignment horizontal="center" wrapText="1"/>
    </xf>
    <xf numFmtId="0" fontId="12" fillId="0" borderId="19" xfId="7" applyFont="1" applyBorder="1" applyAlignment="1">
      <alignment horizontal="center" wrapText="1"/>
    </xf>
    <xf numFmtId="0" fontId="16" fillId="0" borderId="0" xfId="1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11" fillId="0" borderId="8" xfId="1" applyFont="1" applyFill="1" applyBorder="1" applyAlignment="1">
      <alignment horizontal="center"/>
    </xf>
    <xf numFmtId="0" fontId="12" fillId="0" borderId="4" xfId="7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12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1" fillId="0" borderId="8" xfId="2" applyFont="1" applyFill="1" applyBorder="1" applyAlignment="1">
      <alignment horizontal="right"/>
    </xf>
    <xf numFmtId="0" fontId="12" fillId="0" borderId="18" xfId="7" applyFont="1" applyBorder="1" applyAlignment="1">
      <alignment horizontal="center" vertical="center" wrapText="1"/>
    </xf>
    <xf numFmtId="0" fontId="12" fillId="0" borderId="19" xfId="7" applyFont="1" applyBorder="1" applyAlignment="1">
      <alignment horizontal="center" vertical="center" wrapText="1"/>
    </xf>
    <xf numFmtId="0" fontId="12" fillId="0" borderId="13" xfId="7" applyFont="1" applyBorder="1" applyAlignment="1">
      <alignment horizontal="center" vertical="center" wrapText="1"/>
    </xf>
    <xf numFmtId="0" fontId="12" fillId="0" borderId="6" xfId="7" applyFont="1" applyBorder="1" applyAlignment="1">
      <alignment horizontal="center" vertical="center"/>
    </xf>
    <xf numFmtId="0" fontId="1" fillId="0" borderId="7" xfId="7" applyBorder="1" applyAlignment="1">
      <alignment horizontal="center" vertical="center"/>
    </xf>
    <xf numFmtId="0" fontId="1" fillId="0" borderId="12" xfId="7" applyBorder="1" applyAlignment="1">
      <alignment horizontal="center" vertical="center"/>
    </xf>
    <xf numFmtId="0" fontId="12" fillId="0" borderId="7" xfId="7" applyFont="1" applyBorder="1" applyAlignment="1">
      <alignment horizontal="center" vertical="center"/>
    </xf>
    <xf numFmtId="0" fontId="1" fillId="0" borderId="7" xfId="7" applyBorder="1" applyAlignment="1">
      <alignment vertical="center"/>
    </xf>
    <xf numFmtId="0" fontId="12" fillId="0" borderId="9" xfId="7" applyFont="1" applyBorder="1" applyAlignment="1">
      <alignment horizontal="center" vertical="center" wrapText="1"/>
    </xf>
    <xf numFmtId="0" fontId="1" fillId="0" borderId="11" xfId="7" applyBorder="1" applyAlignment="1">
      <alignment horizontal="center" vertical="center" wrapText="1"/>
    </xf>
    <xf numFmtId="0" fontId="1" fillId="0" borderId="10" xfId="7" applyBorder="1" applyAlignment="1">
      <alignment horizontal="center" vertical="center" wrapText="1"/>
    </xf>
    <xf numFmtId="0" fontId="1" fillId="0" borderId="19" xfId="7" applyBorder="1" applyAlignment="1">
      <alignment horizontal="center" vertical="center" wrapText="1"/>
    </xf>
    <xf numFmtId="0" fontId="1" fillId="0" borderId="13" xfId="7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/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</cellXfs>
  <cellStyles count="8">
    <cellStyle name="Normál" xfId="0" builtinId="0"/>
    <cellStyle name="Normál 2" xfId="4"/>
    <cellStyle name="Normál 3" xfId="5"/>
    <cellStyle name="Normál 4" xfId="6"/>
    <cellStyle name="Normál 4 2" xfId="7"/>
    <cellStyle name="Normál_Munka1" xfId="1"/>
    <cellStyle name="Normál_Munka2" xfId="2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va/Documents/Test&#252;leti2017/0210/1.%20K&#246;lts&#233;gvet&#233;s/Kincst&#225;r_eredeti_2017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&#233;l&#233;ves%20mod%20kincst&#225;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ad"/>
      <sheetName val="bev."/>
      <sheetName val="létsz"/>
      <sheetName val="kedv."/>
    </sheetNames>
    <sheetDataSet>
      <sheetData sheetId="0" refreshError="1">
        <row r="13">
          <cell r="C13">
            <v>139010</v>
          </cell>
        </row>
        <row r="31">
          <cell r="C31">
            <v>70498</v>
          </cell>
        </row>
        <row r="33">
          <cell r="C33">
            <v>10806</v>
          </cell>
        </row>
        <row r="35">
          <cell r="C35">
            <v>11418</v>
          </cell>
        </row>
        <row r="49">
          <cell r="C49">
            <v>27731</v>
          </cell>
        </row>
        <row r="51">
          <cell r="C51">
            <v>6065</v>
          </cell>
        </row>
        <row r="59">
          <cell r="C59">
            <v>24907</v>
          </cell>
        </row>
        <row r="63">
          <cell r="C63">
            <v>42880</v>
          </cell>
        </row>
        <row r="71">
          <cell r="C71">
            <v>32126</v>
          </cell>
        </row>
        <row r="73">
          <cell r="C73">
            <v>12121</v>
          </cell>
        </row>
        <row r="79">
          <cell r="C79">
            <v>7307</v>
          </cell>
        </row>
        <row r="81">
          <cell r="C81">
            <v>49508</v>
          </cell>
        </row>
        <row r="87">
          <cell r="C87">
            <v>62</v>
          </cell>
        </row>
        <row r="93">
          <cell r="C93">
            <v>1640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"/>
      <sheetName val="5.mell"/>
      <sheetName val="5.1"/>
      <sheetName val="5.2"/>
      <sheetName val="5.3"/>
      <sheetName val="6.mell."/>
      <sheetName val="7-8.mell."/>
      <sheetName val="9.1-9.2"/>
      <sheetName val="9.3. mell."/>
      <sheetName val="10 mell"/>
      <sheetName val="11-11.2"/>
      <sheetName val="12 mell"/>
      <sheetName val="13 mell."/>
      <sheetName val="14 mell."/>
    </sheetNames>
    <sheetDataSet>
      <sheetData sheetId="0"/>
      <sheetData sheetId="1"/>
      <sheetData sheetId="2"/>
      <sheetData sheetId="3"/>
      <sheetData sheetId="4">
        <row r="13">
          <cell r="C13">
            <v>139027</v>
          </cell>
        </row>
        <row r="14">
          <cell r="C14">
            <v>1057</v>
          </cell>
        </row>
        <row r="15">
          <cell r="C15">
            <v>1865</v>
          </cell>
        </row>
        <row r="16">
          <cell r="C16">
            <v>2922</v>
          </cell>
        </row>
        <row r="17">
          <cell r="C17">
            <v>141949</v>
          </cell>
        </row>
        <row r="19">
          <cell r="C19">
            <v>120943</v>
          </cell>
        </row>
        <row r="20">
          <cell r="C20">
            <v>1070</v>
          </cell>
        </row>
        <row r="21">
          <cell r="C21">
            <v>1364</v>
          </cell>
        </row>
        <row r="22">
          <cell r="C22">
            <v>2434</v>
          </cell>
        </row>
        <row r="23">
          <cell r="C23">
            <v>123377</v>
          </cell>
        </row>
        <row r="25">
          <cell r="C25">
            <v>60991</v>
          </cell>
        </row>
        <row r="26">
          <cell r="C26">
            <v>1694</v>
          </cell>
        </row>
        <row r="27">
          <cell r="C27">
            <v>4715</v>
          </cell>
        </row>
        <row r="28">
          <cell r="C28">
            <v>6409</v>
          </cell>
        </row>
        <row r="29">
          <cell r="C29">
            <v>67400</v>
          </cell>
        </row>
        <row r="31">
          <cell r="C31">
            <v>31024</v>
          </cell>
        </row>
        <row r="32">
          <cell r="C32">
            <v>770</v>
          </cell>
        </row>
        <row r="33">
          <cell r="C33">
            <v>770</v>
          </cell>
        </row>
        <row r="34">
          <cell r="C34">
            <v>31794</v>
          </cell>
        </row>
        <row r="36">
          <cell r="C36">
            <v>174336</v>
          </cell>
        </row>
        <row r="37">
          <cell r="C37">
            <v>10127</v>
          </cell>
        </row>
        <row r="38">
          <cell r="C38">
            <v>184463</v>
          </cell>
        </row>
        <row r="40">
          <cell r="C40">
            <v>103702</v>
          </cell>
        </row>
        <row r="41">
          <cell r="C41">
            <v>4699</v>
          </cell>
        </row>
        <row r="42">
          <cell r="C42">
            <v>900</v>
          </cell>
        </row>
        <row r="43">
          <cell r="C43">
            <v>5599</v>
          </cell>
        </row>
        <row r="44">
          <cell r="C44">
            <v>109301</v>
          </cell>
        </row>
        <row r="46">
          <cell r="C46">
            <v>70634</v>
          </cell>
        </row>
        <row r="47">
          <cell r="C47">
            <v>4428</v>
          </cell>
        </row>
        <row r="48">
          <cell r="C48">
            <v>100</v>
          </cell>
        </row>
        <row r="49">
          <cell r="C49">
            <v>4528</v>
          </cell>
        </row>
        <row r="50">
          <cell r="C50">
            <v>75162</v>
          </cell>
        </row>
        <row r="52">
          <cell r="C52">
            <v>49392</v>
          </cell>
        </row>
        <row r="53">
          <cell r="C53">
            <v>867</v>
          </cell>
        </row>
        <row r="54">
          <cell r="C54">
            <v>140</v>
          </cell>
        </row>
        <row r="55">
          <cell r="C55">
            <v>1007</v>
          </cell>
        </row>
        <row r="56">
          <cell r="C56">
            <v>50399</v>
          </cell>
        </row>
        <row r="58">
          <cell r="C58">
            <v>149893</v>
          </cell>
        </row>
        <row r="59">
          <cell r="C59">
            <v>5743</v>
          </cell>
        </row>
        <row r="60">
          <cell r="C60">
            <v>155636</v>
          </cell>
        </row>
        <row r="62">
          <cell r="C62">
            <v>70498</v>
          </cell>
        </row>
        <row r="63">
          <cell r="C63">
            <v>2743</v>
          </cell>
        </row>
        <row r="64">
          <cell r="C64">
            <v>2743</v>
          </cell>
        </row>
        <row r="65">
          <cell r="C65">
            <v>73241</v>
          </cell>
        </row>
        <row r="67">
          <cell r="C67">
            <v>10806</v>
          </cell>
        </row>
        <row r="68">
          <cell r="C68">
            <v>0</v>
          </cell>
        </row>
        <row r="69">
          <cell r="C69">
            <v>10806</v>
          </cell>
        </row>
        <row r="71">
          <cell r="C71">
            <v>11418</v>
          </cell>
        </row>
        <row r="72">
          <cell r="C72">
            <v>0</v>
          </cell>
        </row>
        <row r="73">
          <cell r="C73">
            <v>11418</v>
          </cell>
        </row>
        <row r="75">
          <cell r="C75">
            <v>57171</v>
          </cell>
        </row>
        <row r="76">
          <cell r="C76">
            <v>3000</v>
          </cell>
        </row>
        <row r="77">
          <cell r="C77">
            <v>3000</v>
          </cell>
        </row>
        <row r="78">
          <cell r="C78">
            <v>60171</v>
          </cell>
        </row>
        <row r="80">
          <cell r="C80">
            <v>49624</v>
          </cell>
        </row>
        <row r="81">
          <cell r="C81">
            <v>1456</v>
          </cell>
        </row>
        <row r="82">
          <cell r="C82">
            <v>1456</v>
          </cell>
        </row>
        <row r="83">
          <cell r="C83">
            <v>51080</v>
          </cell>
        </row>
        <row r="85">
          <cell r="C85">
            <v>391261</v>
          </cell>
        </row>
        <row r="86">
          <cell r="C86">
            <v>13927</v>
          </cell>
        </row>
        <row r="87">
          <cell r="C87">
            <v>405188</v>
          </cell>
        </row>
        <row r="89">
          <cell r="C89">
            <v>38362</v>
          </cell>
        </row>
        <row r="90">
          <cell r="C90">
            <v>8503</v>
          </cell>
        </row>
        <row r="91">
          <cell r="C91">
            <v>8503</v>
          </cell>
        </row>
        <row r="92">
          <cell r="C92">
            <v>46865</v>
          </cell>
        </row>
        <row r="94">
          <cell r="C94">
            <v>26935</v>
          </cell>
        </row>
        <row r="95">
          <cell r="C95">
            <v>2164</v>
          </cell>
        </row>
        <row r="96">
          <cell r="C96">
            <v>2164</v>
          </cell>
        </row>
        <row r="97">
          <cell r="C97">
            <v>29099</v>
          </cell>
        </row>
        <row r="99">
          <cell r="C99">
            <v>325964</v>
          </cell>
        </row>
        <row r="100">
          <cell r="C100">
            <v>3260</v>
          </cell>
        </row>
        <row r="101">
          <cell r="C101">
            <v>329224</v>
          </cell>
        </row>
        <row r="103">
          <cell r="C103">
            <v>27731</v>
          </cell>
        </row>
        <row r="104">
          <cell r="C104">
            <v>0</v>
          </cell>
        </row>
        <row r="105">
          <cell r="C105">
            <v>27731</v>
          </cell>
        </row>
        <row r="107">
          <cell r="C107">
            <v>6065</v>
          </cell>
        </row>
        <row r="108">
          <cell r="C108">
            <v>0</v>
          </cell>
        </row>
        <row r="109">
          <cell r="C109">
            <v>6065</v>
          </cell>
        </row>
        <row r="111">
          <cell r="C111">
            <v>8906</v>
          </cell>
        </row>
        <row r="112">
          <cell r="C112">
            <v>0</v>
          </cell>
        </row>
        <row r="113">
          <cell r="C113">
            <v>8906</v>
          </cell>
        </row>
        <row r="115">
          <cell r="C115">
            <v>8015</v>
          </cell>
        </row>
        <row r="116">
          <cell r="C116">
            <v>0</v>
          </cell>
        </row>
        <row r="117">
          <cell r="C117">
            <v>8015</v>
          </cell>
        </row>
        <row r="119">
          <cell r="C119">
            <v>11450</v>
          </cell>
        </row>
        <row r="120">
          <cell r="C120">
            <v>0</v>
          </cell>
        </row>
        <row r="121">
          <cell r="C121">
            <v>11450</v>
          </cell>
        </row>
        <row r="123">
          <cell r="C123">
            <v>24907</v>
          </cell>
        </row>
        <row r="124">
          <cell r="C124">
            <v>0</v>
          </cell>
        </row>
        <row r="125">
          <cell r="C125">
            <v>24907</v>
          </cell>
        </row>
        <row r="127">
          <cell r="C127">
            <v>29694</v>
          </cell>
        </row>
        <row r="128">
          <cell r="C128">
            <v>0</v>
          </cell>
        </row>
        <row r="129">
          <cell r="C129">
            <v>29694</v>
          </cell>
        </row>
        <row r="131">
          <cell r="C131">
            <v>42880</v>
          </cell>
        </row>
        <row r="132">
          <cell r="C132">
            <v>3260</v>
          </cell>
        </row>
        <row r="133">
          <cell r="C133">
            <v>3260</v>
          </cell>
        </row>
        <row r="134">
          <cell r="C134">
            <v>46140</v>
          </cell>
        </row>
        <row r="136">
          <cell r="C136">
            <v>432</v>
          </cell>
        </row>
        <row r="137">
          <cell r="C137">
            <v>0</v>
          </cell>
        </row>
        <row r="138">
          <cell r="C138">
            <v>432</v>
          </cell>
        </row>
        <row r="140">
          <cell r="C140">
            <v>7053</v>
          </cell>
        </row>
        <row r="141">
          <cell r="C141">
            <v>0</v>
          </cell>
        </row>
        <row r="142">
          <cell r="C142">
            <v>7053</v>
          </cell>
        </row>
        <row r="144">
          <cell r="C144">
            <v>14416</v>
          </cell>
        </row>
        <row r="145">
          <cell r="C145">
            <v>0</v>
          </cell>
        </row>
        <row r="146">
          <cell r="C146">
            <v>14416</v>
          </cell>
        </row>
        <row r="148">
          <cell r="C148">
            <v>32126</v>
          </cell>
        </row>
        <row r="149">
          <cell r="C149">
            <v>0</v>
          </cell>
        </row>
        <row r="150">
          <cell r="C150">
            <v>32126</v>
          </cell>
        </row>
        <row r="152">
          <cell r="C152">
            <v>12121</v>
          </cell>
        </row>
        <row r="153">
          <cell r="C153">
            <v>0</v>
          </cell>
        </row>
        <row r="154">
          <cell r="C154">
            <v>12121</v>
          </cell>
        </row>
        <row r="156">
          <cell r="C156">
            <v>630</v>
          </cell>
        </row>
        <row r="157">
          <cell r="C157">
            <v>0</v>
          </cell>
        </row>
        <row r="158">
          <cell r="C158">
            <v>630</v>
          </cell>
        </row>
        <row r="160">
          <cell r="C160">
            <v>15508</v>
          </cell>
        </row>
        <row r="161">
          <cell r="C161">
            <v>0</v>
          </cell>
        </row>
        <row r="162">
          <cell r="C162">
            <v>15508</v>
          </cell>
        </row>
        <row r="164">
          <cell r="C164">
            <v>7307</v>
          </cell>
        </row>
        <row r="165">
          <cell r="C165">
            <v>0</v>
          </cell>
        </row>
        <row r="166">
          <cell r="C166">
            <v>7307</v>
          </cell>
        </row>
        <row r="168">
          <cell r="C168">
            <v>49508</v>
          </cell>
        </row>
        <row r="169">
          <cell r="C169">
            <v>0</v>
          </cell>
        </row>
        <row r="170">
          <cell r="C170">
            <v>49508</v>
          </cell>
        </row>
        <row r="172">
          <cell r="C172">
            <v>14218</v>
          </cell>
        </row>
        <row r="173">
          <cell r="C173">
            <v>0</v>
          </cell>
        </row>
        <row r="174">
          <cell r="C174">
            <v>14218</v>
          </cell>
        </row>
        <row r="176">
          <cell r="C176">
            <v>4513</v>
          </cell>
        </row>
        <row r="177">
          <cell r="C177">
            <v>0</v>
          </cell>
        </row>
        <row r="178">
          <cell r="C178">
            <v>4513</v>
          </cell>
        </row>
        <row r="180">
          <cell r="C180">
            <v>62</v>
          </cell>
        </row>
        <row r="181">
          <cell r="C181">
            <v>0</v>
          </cell>
        </row>
        <row r="182">
          <cell r="C182">
            <v>62</v>
          </cell>
        </row>
        <row r="184">
          <cell r="C184">
            <v>76</v>
          </cell>
        </row>
        <row r="185">
          <cell r="C185">
            <v>0</v>
          </cell>
        </row>
        <row r="186">
          <cell r="C186">
            <v>76</v>
          </cell>
        </row>
        <row r="188">
          <cell r="C188">
            <v>6706</v>
          </cell>
        </row>
        <row r="189">
          <cell r="C189">
            <v>0</v>
          </cell>
        </row>
        <row r="190">
          <cell r="C190">
            <v>6706</v>
          </cell>
        </row>
        <row r="192">
          <cell r="C192">
            <v>1640</v>
          </cell>
        </row>
        <row r="193">
          <cell r="C193">
            <v>0</v>
          </cell>
        </row>
        <row r="194">
          <cell r="C194">
            <v>1640</v>
          </cell>
        </row>
        <row r="196">
          <cell r="C196">
            <v>1166491</v>
          </cell>
        </row>
        <row r="197">
          <cell r="C197">
            <v>44795</v>
          </cell>
        </row>
        <row r="198">
          <cell r="C198">
            <v>1211286</v>
          </cell>
        </row>
        <row r="200">
          <cell r="C200">
            <v>827902</v>
          </cell>
        </row>
        <row r="201">
          <cell r="C201">
            <v>31925</v>
          </cell>
        </row>
        <row r="202">
          <cell r="C202">
            <v>859827</v>
          </cell>
        </row>
        <row r="204">
          <cell r="C204">
            <v>338589</v>
          </cell>
        </row>
        <row r="205">
          <cell r="C205">
            <v>12870</v>
          </cell>
        </row>
        <row r="206">
          <cell r="C206">
            <v>351459</v>
          </cell>
        </row>
        <row r="207">
          <cell r="C207">
            <v>0</v>
          </cell>
        </row>
        <row r="209">
          <cell r="C209">
            <v>1166491</v>
          </cell>
        </row>
        <row r="210">
          <cell r="C210">
            <v>44795</v>
          </cell>
        </row>
        <row r="211">
          <cell r="C211">
            <v>1211286</v>
          </cell>
        </row>
        <row r="212">
          <cell r="C21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view="pageBreakPreview" topLeftCell="A19" zoomScaleNormal="100" workbookViewId="0">
      <selection activeCell="B34" sqref="B34"/>
    </sheetView>
  </sheetViews>
  <sheetFormatPr defaultRowHeight="12.75"/>
  <cols>
    <col min="1" max="1" width="6.7109375" customWidth="1"/>
    <col min="2" max="2" width="53.5703125" customWidth="1"/>
    <col min="3" max="3" width="20.140625" customWidth="1"/>
    <col min="4" max="4" width="20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6" t="s">
        <v>626</v>
      </c>
      <c r="B1" s="26"/>
      <c r="C1" s="26"/>
      <c r="D1" s="24"/>
      <c r="E1" s="24"/>
      <c r="F1" s="26"/>
      <c r="G1" s="26"/>
      <c r="H1" s="26"/>
      <c r="I1" s="24"/>
      <c r="J1" s="24"/>
    </row>
    <row r="2" spans="1:10" ht="15.75">
      <c r="A2" s="26"/>
      <c r="B2" s="26"/>
      <c r="C2" s="26"/>
      <c r="D2" s="24"/>
      <c r="E2" s="24"/>
      <c r="F2" s="26"/>
      <c r="G2" s="26"/>
      <c r="H2" s="26"/>
      <c r="I2" s="24"/>
      <c r="J2" s="24"/>
    </row>
    <row r="3" spans="1:10" ht="15.75">
      <c r="A3" s="39"/>
      <c r="B3" s="4" t="s">
        <v>0</v>
      </c>
      <c r="C3" s="39"/>
      <c r="D3" s="29"/>
      <c r="E3" s="20"/>
      <c r="F3" s="39"/>
      <c r="G3" s="4"/>
      <c r="H3" s="39"/>
      <c r="I3" s="29"/>
      <c r="J3" s="20"/>
    </row>
    <row r="4" spans="1:10" ht="15.75">
      <c r="A4" s="39"/>
      <c r="B4" s="39" t="s">
        <v>597</v>
      </c>
      <c r="C4" s="39"/>
      <c r="D4" s="20"/>
      <c r="E4" s="25"/>
      <c r="F4" s="39"/>
      <c r="G4" s="39"/>
      <c r="H4" s="39"/>
      <c r="I4" s="20"/>
      <c r="J4" s="25"/>
    </row>
    <row r="5" spans="1:10" ht="15.75">
      <c r="A5" s="39"/>
      <c r="B5" s="39" t="s">
        <v>1</v>
      </c>
      <c r="C5" s="39"/>
      <c r="D5" s="35"/>
      <c r="E5" s="25"/>
      <c r="F5" s="39"/>
      <c r="G5" s="39"/>
      <c r="H5" s="39"/>
      <c r="I5" s="35"/>
      <c r="J5" s="25"/>
    </row>
    <row r="6" spans="1:10" ht="15.75">
      <c r="A6" s="39"/>
      <c r="B6" s="39"/>
      <c r="C6" s="39"/>
      <c r="D6" s="35"/>
      <c r="E6" s="25"/>
      <c r="F6" s="39"/>
      <c r="G6" s="39"/>
      <c r="H6" s="39"/>
      <c r="I6" s="35"/>
      <c r="J6" s="25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494" t="s">
        <v>49</v>
      </c>
      <c r="D8" s="494" t="s">
        <v>452</v>
      </c>
      <c r="E8" s="20"/>
      <c r="F8" s="20"/>
      <c r="G8" s="20"/>
      <c r="H8" s="20"/>
    </row>
    <row r="9" spans="1:10" ht="14.1" customHeight="1">
      <c r="A9" s="19" t="s">
        <v>7</v>
      </c>
      <c r="B9" s="20"/>
      <c r="C9" s="495"/>
      <c r="D9" s="495"/>
      <c r="E9" s="20"/>
      <c r="F9" s="20"/>
      <c r="G9" s="20"/>
      <c r="H9" s="20"/>
    </row>
    <row r="10" spans="1:10" s="230" customFormat="1" ht="18" customHeight="1">
      <c r="A10" s="17" t="s">
        <v>58</v>
      </c>
      <c r="B10" s="71" t="s">
        <v>178</v>
      </c>
      <c r="C10" s="90">
        <v>616198</v>
      </c>
      <c r="D10" s="90">
        <v>639962</v>
      </c>
      <c r="E10" s="25"/>
      <c r="F10" s="25"/>
      <c r="G10" s="25"/>
      <c r="H10" s="25"/>
    </row>
    <row r="11" spans="1:10" s="228" customFormat="1" ht="18" customHeight="1">
      <c r="A11" s="17" t="s">
        <v>179</v>
      </c>
      <c r="B11" s="71" t="s">
        <v>180</v>
      </c>
      <c r="C11" s="90">
        <v>0</v>
      </c>
      <c r="D11" s="90">
        <v>0</v>
      </c>
      <c r="E11" s="24"/>
      <c r="F11" s="24"/>
      <c r="G11" s="24"/>
      <c r="H11" s="24"/>
    </row>
    <row r="12" spans="1:10" s="228" customFormat="1" ht="18" customHeight="1">
      <c r="A12" s="22" t="s">
        <v>60</v>
      </c>
      <c r="B12" s="266" t="s">
        <v>146</v>
      </c>
      <c r="C12" s="108">
        <f>SUM(C13:C19)</f>
        <v>1600072</v>
      </c>
      <c r="D12" s="108">
        <f>SUM(D13:D19)</f>
        <v>1600072</v>
      </c>
      <c r="E12" s="24"/>
      <c r="F12" s="24"/>
      <c r="G12" s="24"/>
      <c r="H12" s="24"/>
    </row>
    <row r="13" spans="1:10" ht="18" customHeight="1">
      <c r="A13" s="227"/>
      <c r="B13" s="30" t="s">
        <v>181</v>
      </c>
      <c r="C13" s="89">
        <v>28000</v>
      </c>
      <c r="D13" s="89">
        <v>28000</v>
      </c>
      <c r="E13" s="25"/>
      <c r="F13" s="25"/>
      <c r="G13" s="25"/>
      <c r="H13" s="25"/>
    </row>
    <row r="14" spans="1:10" ht="18" customHeight="1">
      <c r="A14" s="227"/>
      <c r="B14" s="30" t="s">
        <v>182</v>
      </c>
      <c r="C14" s="89">
        <v>271000</v>
      </c>
      <c r="D14" s="89">
        <v>271000</v>
      </c>
      <c r="E14" s="25"/>
      <c r="F14" s="25"/>
      <c r="G14" s="25"/>
      <c r="H14" s="25"/>
    </row>
    <row r="15" spans="1:10" ht="18" customHeight="1">
      <c r="A15" s="227"/>
      <c r="B15" s="30" t="s">
        <v>183</v>
      </c>
      <c r="C15" s="89">
        <v>1047000</v>
      </c>
      <c r="D15" s="89">
        <v>1047000</v>
      </c>
      <c r="E15" s="25"/>
      <c r="F15" s="25"/>
      <c r="G15" s="25"/>
      <c r="H15" s="25"/>
    </row>
    <row r="16" spans="1:10" ht="18" customHeight="1">
      <c r="A16" s="227"/>
      <c r="B16" s="30" t="s">
        <v>351</v>
      </c>
      <c r="C16" s="89">
        <v>246165</v>
      </c>
      <c r="D16" s="89">
        <v>246165</v>
      </c>
      <c r="E16" s="25"/>
      <c r="F16" s="25"/>
      <c r="G16" s="25"/>
      <c r="H16" s="25"/>
    </row>
    <row r="17" spans="1:10" ht="18" customHeight="1">
      <c r="A17" s="227"/>
      <c r="B17" s="30" t="s">
        <v>352</v>
      </c>
      <c r="C17" s="89">
        <v>183</v>
      </c>
      <c r="D17" s="89">
        <v>183</v>
      </c>
      <c r="E17" s="25"/>
      <c r="F17" s="25"/>
      <c r="G17" s="25"/>
      <c r="H17" s="25"/>
    </row>
    <row r="18" spans="1:10" ht="18" customHeight="1">
      <c r="A18" s="227"/>
      <c r="B18" s="30" t="s">
        <v>353</v>
      </c>
      <c r="C18" s="89">
        <v>1000</v>
      </c>
      <c r="D18" s="89">
        <v>1000</v>
      </c>
      <c r="E18" s="25"/>
      <c r="F18" s="25"/>
      <c r="G18" s="25"/>
      <c r="H18" s="25"/>
    </row>
    <row r="19" spans="1:10" ht="18" customHeight="1">
      <c r="A19" s="236"/>
      <c r="B19" s="28" t="s">
        <v>184</v>
      </c>
      <c r="C19" s="114">
        <v>6724</v>
      </c>
      <c r="D19" s="114">
        <v>6724</v>
      </c>
      <c r="E19" s="25"/>
      <c r="F19" s="25"/>
      <c r="G19" s="25"/>
      <c r="H19" s="25"/>
    </row>
    <row r="20" spans="1:10" s="230" customFormat="1" ht="18" customHeight="1">
      <c r="A20" s="17" t="s">
        <v>96</v>
      </c>
      <c r="B20" s="71" t="s">
        <v>185</v>
      </c>
      <c r="C20" s="90">
        <v>355138</v>
      </c>
      <c r="D20" s="90">
        <v>365337</v>
      </c>
      <c r="E20" s="25"/>
      <c r="F20" s="25"/>
      <c r="G20" s="25"/>
      <c r="H20" s="25"/>
    </row>
    <row r="21" spans="1:10" s="228" customFormat="1" ht="18" customHeight="1">
      <c r="A21" s="17" t="s">
        <v>186</v>
      </c>
      <c r="B21" s="71" t="s">
        <v>187</v>
      </c>
      <c r="C21" s="183">
        <v>46449</v>
      </c>
      <c r="D21" s="183">
        <v>46449</v>
      </c>
      <c r="E21" s="24"/>
      <c r="F21" s="24"/>
      <c r="G21" s="24"/>
      <c r="H21" s="24"/>
    </row>
    <row r="22" spans="1:10" ht="18" customHeight="1">
      <c r="A22" s="72" t="s">
        <v>98</v>
      </c>
      <c r="B22" s="217" t="s">
        <v>188</v>
      </c>
      <c r="C22" s="153">
        <f>SUM(C23:C24)</f>
        <v>103030</v>
      </c>
      <c r="D22" s="153">
        <f>SUM(D23:D24)</f>
        <v>81184</v>
      </c>
      <c r="E22" s="25"/>
      <c r="F22" s="25"/>
      <c r="G22" s="25"/>
      <c r="H22" s="25"/>
    </row>
    <row r="23" spans="1:10" ht="18" customHeight="1">
      <c r="A23" s="227"/>
      <c r="B23" s="30" t="s">
        <v>199</v>
      </c>
      <c r="C23" s="89">
        <v>103030</v>
      </c>
      <c r="D23" s="89">
        <v>81184</v>
      </c>
      <c r="E23" s="25"/>
      <c r="F23" s="25"/>
      <c r="G23" s="25"/>
      <c r="H23" s="25"/>
    </row>
    <row r="24" spans="1:10" ht="18" customHeight="1">
      <c r="A24" s="236"/>
      <c r="B24" s="28" t="s">
        <v>201</v>
      </c>
      <c r="C24" s="114">
        <v>0</v>
      </c>
      <c r="D24" s="114">
        <v>0</v>
      </c>
      <c r="E24" s="25"/>
      <c r="F24" s="25"/>
      <c r="G24" s="25"/>
      <c r="H24" s="25"/>
    </row>
    <row r="25" spans="1:10" ht="18" customHeight="1">
      <c r="A25" s="72" t="s">
        <v>99</v>
      </c>
      <c r="B25" s="217" t="s">
        <v>189</v>
      </c>
      <c r="C25" s="153">
        <f>SUM(C26:C27)</f>
        <v>72814</v>
      </c>
      <c r="D25" s="153">
        <f>SUM(D26:D27)</f>
        <v>81814</v>
      </c>
      <c r="E25" s="25"/>
      <c r="F25" s="25"/>
      <c r="G25" s="25"/>
      <c r="H25" s="25"/>
    </row>
    <row r="26" spans="1:10" ht="18" customHeight="1">
      <c r="A26" s="227"/>
      <c r="B26" s="30" t="s">
        <v>199</v>
      </c>
      <c r="C26" s="89">
        <v>72814</v>
      </c>
      <c r="D26" s="89">
        <v>72814</v>
      </c>
      <c r="E26" s="25"/>
      <c r="F26" s="25"/>
      <c r="G26" s="25"/>
      <c r="H26" s="25"/>
    </row>
    <row r="27" spans="1:10" ht="18" customHeight="1">
      <c r="A27" s="236"/>
      <c r="B27" s="28" t="s">
        <v>201</v>
      </c>
      <c r="C27" s="114"/>
      <c r="D27" s="114">
        <v>9000</v>
      </c>
      <c r="E27" s="25"/>
      <c r="F27" s="25"/>
      <c r="G27" s="25"/>
      <c r="H27" s="25"/>
    </row>
    <row r="28" spans="1:10" ht="18" customHeight="1">
      <c r="A28" s="83" t="s">
        <v>129</v>
      </c>
      <c r="B28" s="49" t="s">
        <v>190</v>
      </c>
      <c r="C28" s="92">
        <v>417601</v>
      </c>
      <c r="D28" s="92">
        <v>1080553</v>
      </c>
      <c r="E28" s="55"/>
      <c r="F28" s="55"/>
      <c r="G28" s="55"/>
      <c r="H28" s="55"/>
    </row>
    <row r="29" spans="1:10" ht="21.75" customHeight="1">
      <c r="A29" s="9"/>
      <c r="B29" s="234" t="s">
        <v>200</v>
      </c>
      <c r="C29" s="235">
        <f>SUM(C10,C12,C11,C20:C22,C25,C28)</f>
        <v>3211302</v>
      </c>
      <c r="D29" s="235">
        <f>SUM(D10,D12,D11,D20:D22,D25,D28)</f>
        <v>3895371</v>
      </c>
      <c r="E29" s="36"/>
      <c r="F29" s="36"/>
      <c r="G29" s="36"/>
      <c r="H29" s="36"/>
    </row>
    <row r="30" spans="1:10" ht="12.75" customHeight="1">
      <c r="A30" s="20"/>
      <c r="B30" s="24"/>
      <c r="C30" s="24"/>
      <c r="D30" s="24"/>
      <c r="E30" s="24"/>
      <c r="F30" s="36"/>
      <c r="G30" s="36"/>
      <c r="H30" s="36"/>
      <c r="I30" s="36"/>
      <c r="J30" s="36"/>
    </row>
    <row r="31" spans="1:10" ht="15.75">
      <c r="A31" s="26" t="s">
        <v>627</v>
      </c>
      <c r="B31" s="26"/>
      <c r="C31" s="26"/>
      <c r="D31" s="24"/>
      <c r="E31" s="24"/>
      <c r="F31" s="36"/>
      <c r="G31" s="36"/>
      <c r="H31" s="36"/>
      <c r="I31" s="36"/>
      <c r="J31" s="36"/>
    </row>
    <row r="32" spans="1:10" ht="15.75">
      <c r="A32" s="35"/>
      <c r="B32" s="20"/>
      <c r="C32" s="20"/>
      <c r="D32" s="20"/>
      <c r="E32" s="20"/>
      <c r="F32" s="36"/>
      <c r="G32" s="36"/>
      <c r="H32" s="36"/>
      <c r="I32" s="36"/>
      <c r="J32" s="36"/>
    </row>
    <row r="33" spans="1:10" ht="15.75">
      <c r="A33" s="39"/>
      <c r="B33" s="4" t="s">
        <v>0</v>
      </c>
      <c r="C33" s="39"/>
      <c r="D33" s="29"/>
      <c r="E33" s="20"/>
      <c r="F33" s="36"/>
      <c r="G33" s="36"/>
      <c r="H33" s="36"/>
      <c r="I33" s="36"/>
      <c r="J33" s="36"/>
    </row>
    <row r="34" spans="1:10" ht="15.75">
      <c r="A34" s="39"/>
      <c r="B34" s="39" t="s">
        <v>304</v>
      </c>
      <c r="C34" s="39"/>
      <c r="D34" s="20"/>
      <c r="E34" s="25"/>
      <c r="F34" s="36"/>
      <c r="G34" s="36"/>
      <c r="H34" s="36"/>
      <c r="I34" s="36"/>
      <c r="J34" s="36"/>
    </row>
    <row r="35" spans="1:10" ht="15.75">
      <c r="A35" s="39"/>
      <c r="B35" s="39" t="s">
        <v>1</v>
      </c>
      <c r="C35" s="39"/>
      <c r="D35" s="35"/>
      <c r="E35" s="25"/>
      <c r="F35" s="36"/>
      <c r="G35" s="36"/>
      <c r="H35" s="36"/>
      <c r="I35" s="36"/>
      <c r="J35" s="36"/>
    </row>
    <row r="36" spans="1:10" ht="15" customHeight="1">
      <c r="A36" s="20"/>
      <c r="B36" s="20"/>
      <c r="C36" s="20"/>
      <c r="D36" s="20"/>
      <c r="E36" s="20"/>
      <c r="F36" s="36"/>
      <c r="G36" s="36"/>
      <c r="H36" s="36"/>
      <c r="I36" s="36"/>
      <c r="J36" s="36"/>
    </row>
    <row r="37" spans="1:10" ht="15" customHeight="1">
      <c r="A37" s="4" t="s">
        <v>20</v>
      </c>
      <c r="B37" s="4"/>
      <c r="C37" s="5" t="s">
        <v>21</v>
      </c>
      <c r="D37" s="5"/>
      <c r="E37" s="5"/>
      <c r="F37" s="36"/>
      <c r="G37" s="36"/>
      <c r="H37" s="36"/>
      <c r="I37" s="36"/>
      <c r="J37" s="36"/>
    </row>
    <row r="38" spans="1:10" ht="18" customHeight="1">
      <c r="A38" s="7" t="s">
        <v>4</v>
      </c>
      <c r="B38" s="7" t="s">
        <v>5</v>
      </c>
      <c r="C38" s="494" t="s">
        <v>49</v>
      </c>
      <c r="D38" s="494" t="s">
        <v>452</v>
      </c>
      <c r="E38" s="36"/>
      <c r="F38" s="36"/>
      <c r="G38" s="36"/>
      <c r="H38" s="36"/>
    </row>
    <row r="39" spans="1:10" ht="18" customHeight="1">
      <c r="A39" s="19" t="s">
        <v>7</v>
      </c>
      <c r="B39" s="19"/>
      <c r="C39" s="495"/>
      <c r="D39" s="495"/>
      <c r="E39" s="36"/>
      <c r="F39" s="36"/>
      <c r="G39" s="36"/>
      <c r="H39" s="36"/>
    </row>
    <row r="40" spans="1:10" s="230" customFormat="1" ht="18" customHeight="1">
      <c r="A40" s="22" t="s">
        <v>58</v>
      </c>
      <c r="B40" s="27" t="s">
        <v>78</v>
      </c>
      <c r="C40" s="131">
        <f>SUM('5.mell'!C49)</f>
        <v>823435</v>
      </c>
      <c r="D40" s="131">
        <v>829530</v>
      </c>
      <c r="E40" s="3"/>
      <c r="F40" s="3"/>
      <c r="G40" s="3"/>
      <c r="H40" s="3"/>
    </row>
    <row r="41" spans="1:10" s="228" customFormat="1" ht="18" customHeight="1">
      <c r="A41" s="17" t="s">
        <v>59</v>
      </c>
      <c r="B41" s="71" t="s">
        <v>79</v>
      </c>
      <c r="C41" s="90">
        <f>SUM('5.mell'!D49)</f>
        <v>177190</v>
      </c>
      <c r="D41" s="90">
        <v>178800</v>
      </c>
      <c r="E41" s="231"/>
      <c r="F41" s="231"/>
      <c r="G41" s="231"/>
      <c r="H41" s="231"/>
    </row>
    <row r="42" spans="1:10" s="228" customFormat="1" ht="18" customHeight="1">
      <c r="A42" s="17" t="s">
        <v>60</v>
      </c>
      <c r="B42" s="71" t="s">
        <v>100</v>
      </c>
      <c r="C42" s="90">
        <f>SUM('5.mell'!E49)</f>
        <v>861069</v>
      </c>
      <c r="D42" s="90">
        <v>944417</v>
      </c>
      <c r="E42" s="231"/>
      <c r="F42" s="231"/>
      <c r="G42" s="231"/>
      <c r="H42" s="231"/>
    </row>
    <row r="43" spans="1:10" s="228" customFormat="1" ht="18" customHeight="1">
      <c r="A43" s="17" t="s">
        <v>96</v>
      </c>
      <c r="B43" s="71" t="s">
        <v>191</v>
      </c>
      <c r="C43" s="90">
        <f>SUM('5.mell'!F49)</f>
        <v>14244</v>
      </c>
      <c r="D43" s="90">
        <v>14394</v>
      </c>
      <c r="E43" s="231"/>
      <c r="F43" s="231"/>
      <c r="G43" s="231"/>
      <c r="H43" s="231"/>
    </row>
    <row r="44" spans="1:10" s="228" customFormat="1" ht="18" customHeight="1">
      <c r="A44" s="22" t="s">
        <v>97</v>
      </c>
      <c r="B44" s="27" t="s">
        <v>192</v>
      </c>
      <c r="C44" s="108">
        <f>SUM(C45:C46)</f>
        <v>373807</v>
      </c>
      <c r="D44" s="108">
        <f>SUM(D45:D46)</f>
        <v>442372</v>
      </c>
      <c r="E44" s="231"/>
      <c r="F44" s="231"/>
      <c r="G44" s="231"/>
      <c r="H44" s="231"/>
    </row>
    <row r="45" spans="1:10" s="230" customFormat="1" ht="18" customHeight="1">
      <c r="A45" s="70"/>
      <c r="B45" s="30" t="s">
        <v>305</v>
      </c>
      <c r="C45" s="89">
        <v>226687</v>
      </c>
      <c r="D45" s="89">
        <v>230912</v>
      </c>
      <c r="E45" s="3"/>
      <c r="F45" s="3"/>
      <c r="G45" s="3"/>
      <c r="H45" s="3"/>
    </row>
    <row r="46" spans="1:10" ht="18" customHeight="1">
      <c r="A46" s="237"/>
      <c r="B46" s="28" t="s">
        <v>193</v>
      </c>
      <c r="C46" s="114">
        <v>147120</v>
      </c>
      <c r="D46" s="114">
        <v>211460</v>
      </c>
      <c r="E46" s="3"/>
      <c r="F46" s="3"/>
      <c r="G46" s="3"/>
      <c r="H46" s="3"/>
    </row>
    <row r="47" spans="1:10" s="228" customFormat="1" ht="18" customHeight="1">
      <c r="A47" s="17" t="s">
        <v>98</v>
      </c>
      <c r="B47" s="71" t="s">
        <v>102</v>
      </c>
      <c r="C47" s="90">
        <f>SUM('5.mell'!H49)</f>
        <v>399163</v>
      </c>
      <c r="D47" s="90">
        <v>494294</v>
      </c>
      <c r="E47" s="231"/>
      <c r="F47" s="231"/>
      <c r="G47" s="231"/>
      <c r="H47" s="231"/>
    </row>
    <row r="48" spans="1:10" s="230" customFormat="1" ht="18" customHeight="1">
      <c r="A48" s="17" t="s">
        <v>194</v>
      </c>
      <c r="B48" s="71" t="s">
        <v>101</v>
      </c>
      <c r="C48" s="90">
        <f>SUM('5.mell'!I49)</f>
        <v>127000</v>
      </c>
      <c r="D48" s="90">
        <v>150335</v>
      </c>
      <c r="E48" s="3"/>
      <c r="F48" s="3"/>
      <c r="G48" s="3"/>
      <c r="H48" s="3"/>
    </row>
    <row r="49" spans="1:10" s="228" customFormat="1" ht="18" customHeight="1">
      <c r="A49" s="17" t="s">
        <v>129</v>
      </c>
      <c r="B49" s="71" t="s">
        <v>195</v>
      </c>
      <c r="C49" s="90">
        <f>SUM('5.mell'!J49)</f>
        <v>17793</v>
      </c>
      <c r="D49" s="90">
        <v>2793</v>
      </c>
      <c r="E49" s="231"/>
      <c r="F49" s="231"/>
      <c r="G49" s="231"/>
      <c r="H49" s="231"/>
    </row>
    <row r="50" spans="1:10" s="228" customFormat="1" ht="18" customHeight="1">
      <c r="A50" s="23" t="s">
        <v>196</v>
      </c>
      <c r="B50" s="31" t="s">
        <v>197</v>
      </c>
      <c r="C50" s="130">
        <f>SUM('5.mell'!K49)</f>
        <v>417601</v>
      </c>
      <c r="D50" s="130">
        <v>838436</v>
      </c>
      <c r="E50" s="231"/>
      <c r="F50" s="231"/>
      <c r="G50" s="231"/>
      <c r="H50" s="231"/>
    </row>
    <row r="51" spans="1:10" ht="18" customHeight="1">
      <c r="A51" s="232"/>
      <c r="B51" s="233" t="s">
        <v>22</v>
      </c>
      <c r="C51" s="265">
        <f>SUM(C40,C41,C42,C43,C44,C47,C48,C49,C50)</f>
        <v>3211302</v>
      </c>
      <c r="D51" s="265">
        <f>SUM(D40,D41,D42,D43,D44,D47,D48,D49,D50)</f>
        <v>3895371</v>
      </c>
      <c r="E51" s="3"/>
      <c r="F51" s="3"/>
      <c r="G51" s="3"/>
      <c r="H51" s="3"/>
    </row>
    <row r="52" spans="1:10" ht="20.100000000000001" customHeight="1">
      <c r="A52" s="3"/>
      <c r="B52" s="3"/>
      <c r="C52" s="3"/>
      <c r="D52" s="3"/>
      <c r="E52" s="3"/>
      <c r="G52" s="3"/>
      <c r="H52" s="3"/>
      <c r="I52" s="3"/>
      <c r="J52" s="3"/>
    </row>
    <row r="53" spans="1:10" ht="20.100000000000001" customHeight="1">
      <c r="A53" s="5"/>
      <c r="B53" s="5" t="s">
        <v>198</v>
      </c>
      <c r="C53" s="5"/>
      <c r="D53" s="5"/>
      <c r="E53" s="5"/>
      <c r="G53" s="3"/>
      <c r="H53" s="3"/>
      <c r="I53" s="3"/>
      <c r="J53" s="3"/>
    </row>
    <row r="54" spans="1:10" ht="20.100000000000001" customHeight="1">
      <c r="A54" s="5"/>
      <c r="B54" s="58"/>
      <c r="C54" s="57"/>
      <c r="D54" s="5"/>
      <c r="E54" s="5"/>
      <c r="G54" s="3"/>
      <c r="H54" s="3"/>
      <c r="I54" s="3"/>
      <c r="J54" s="3"/>
    </row>
    <row r="55" spans="1:10" ht="15" customHeight="1">
      <c r="A55" s="5"/>
      <c r="B55" s="5" t="s">
        <v>23</v>
      </c>
      <c r="C55" s="116">
        <f>SUM(C29)</f>
        <v>3211302</v>
      </c>
      <c r="D55" s="5"/>
      <c r="E55" s="5"/>
      <c r="G55" s="3"/>
      <c r="H55" s="3"/>
      <c r="I55" s="3"/>
      <c r="J55" s="3"/>
    </row>
    <row r="56" spans="1:10" ht="15" customHeight="1">
      <c r="A56" s="5"/>
      <c r="B56" s="5" t="s">
        <v>24</v>
      </c>
      <c r="C56" s="299">
        <f>SUM(C51)</f>
        <v>3211302</v>
      </c>
      <c r="D56" s="5"/>
      <c r="E56" s="126"/>
      <c r="G56" s="3"/>
      <c r="H56" s="3"/>
      <c r="I56" s="3"/>
      <c r="J56" s="3"/>
    </row>
    <row r="57" spans="1:10" ht="15" customHeight="1">
      <c r="A57" s="5"/>
      <c r="B57" s="5" t="s">
        <v>25</v>
      </c>
      <c r="C57" s="116">
        <f>C55-C56</f>
        <v>0</v>
      </c>
      <c r="D57" s="5"/>
      <c r="E57" s="116"/>
      <c r="G57" s="3"/>
      <c r="H57" s="3"/>
      <c r="I57" s="3"/>
      <c r="J57" s="3"/>
    </row>
    <row r="58" spans="1:10" ht="15" customHeight="1">
      <c r="A58" s="5"/>
      <c r="B58" s="25"/>
      <c r="C58" s="25"/>
      <c r="D58" s="5"/>
      <c r="E58" s="5"/>
      <c r="G58" s="3"/>
      <c r="H58" s="3"/>
      <c r="I58" s="3"/>
      <c r="J58" s="3"/>
    </row>
    <row r="59" spans="1:10" ht="15" customHeight="1">
      <c r="A59" s="20"/>
      <c r="B59" s="25"/>
      <c r="C59" s="25"/>
      <c r="D59" s="55"/>
      <c r="E59" s="55"/>
      <c r="G59" s="3"/>
      <c r="H59" s="3"/>
      <c r="I59" s="3"/>
      <c r="J59" s="3"/>
    </row>
    <row r="60" spans="1:10" ht="15" customHeight="1">
      <c r="A60" s="33"/>
      <c r="B60" s="25"/>
      <c r="C60" s="25"/>
      <c r="D60" s="25"/>
      <c r="E60" s="25"/>
      <c r="G60" s="3"/>
      <c r="H60" s="3"/>
      <c r="I60" s="3"/>
      <c r="J60" s="3"/>
    </row>
    <row r="61" spans="1:10" ht="15" customHeight="1">
      <c r="A61" s="33"/>
      <c r="B61" s="25"/>
      <c r="C61" s="25"/>
      <c r="D61" s="25"/>
      <c r="E61" s="25"/>
      <c r="F61" s="3"/>
      <c r="G61" s="3"/>
      <c r="H61" s="3"/>
      <c r="I61" s="3"/>
      <c r="J61" s="3"/>
    </row>
    <row r="62" spans="1:10" ht="15" customHeight="1">
      <c r="A62" s="20"/>
      <c r="B62" s="24"/>
      <c r="C62" s="24"/>
      <c r="D62" s="24"/>
      <c r="E62" s="24"/>
      <c r="F62" s="3"/>
      <c r="G62" s="3"/>
      <c r="H62" s="3"/>
      <c r="I62" s="3"/>
      <c r="J62" s="3"/>
    </row>
    <row r="63" spans="1:10" ht="15" customHeight="1">
      <c r="A63" s="20"/>
      <c r="B63" s="24"/>
      <c r="C63" s="24"/>
      <c r="D63" s="24"/>
      <c r="E63" s="24"/>
      <c r="F63" s="3"/>
      <c r="G63" s="3"/>
      <c r="H63" s="3"/>
      <c r="I63" s="3"/>
      <c r="J63" s="3"/>
    </row>
    <row r="64" spans="1:10" ht="15.75">
      <c r="A64" s="61"/>
      <c r="B64" s="61"/>
      <c r="C64" s="61"/>
      <c r="D64" s="61"/>
      <c r="E64" s="61"/>
      <c r="F64" s="3"/>
      <c r="G64" s="3"/>
      <c r="H64" s="3"/>
      <c r="I64" s="3"/>
      <c r="J64" s="3"/>
    </row>
    <row r="65" spans="1:10" ht="15.75">
      <c r="A65" s="25"/>
      <c r="B65" s="25"/>
      <c r="C65" s="25"/>
      <c r="D65" s="25"/>
      <c r="E65" s="25"/>
      <c r="F65" s="3"/>
      <c r="G65" s="3"/>
      <c r="H65" s="3"/>
      <c r="I65" s="3"/>
      <c r="J65" s="3"/>
    </row>
    <row r="66" spans="1:10" ht="15.75">
      <c r="A66" s="25"/>
      <c r="B66" s="39"/>
      <c r="C66" s="62"/>
      <c r="D66" s="25"/>
      <c r="E66" s="25"/>
      <c r="F66" s="3"/>
      <c r="G66" s="3"/>
      <c r="H66" s="3"/>
      <c r="I66" s="3"/>
      <c r="J66" s="3"/>
    </row>
    <row r="67" spans="1:10" ht="15.75">
      <c r="A67" s="25"/>
      <c r="B67" s="25"/>
      <c r="C67" s="25"/>
      <c r="D67" s="25"/>
      <c r="E67" s="25"/>
      <c r="F67" s="3"/>
      <c r="G67" s="3"/>
      <c r="H67" s="3"/>
      <c r="I67" s="3"/>
      <c r="J67" s="3"/>
    </row>
    <row r="68" spans="1:10" ht="15.75">
      <c r="A68" s="25"/>
      <c r="B68" s="25"/>
      <c r="C68" s="25"/>
      <c r="D68" s="25"/>
      <c r="E68" s="25"/>
      <c r="F68" s="3"/>
      <c r="G68" s="3"/>
      <c r="H68" s="3"/>
      <c r="I68" s="3"/>
      <c r="J68" s="3"/>
    </row>
    <row r="69" spans="1:10" ht="15.75">
      <c r="A69" s="25"/>
      <c r="B69" s="25"/>
      <c r="C69" s="25"/>
      <c r="D69" s="25"/>
      <c r="E69" s="25"/>
      <c r="F69" s="3"/>
      <c r="G69" s="3"/>
      <c r="H69" s="3"/>
      <c r="I69" s="3"/>
      <c r="J69" s="3"/>
    </row>
    <row r="70" spans="1:10" ht="15.75">
      <c r="A70" s="25"/>
      <c r="B70" s="25"/>
      <c r="C70" s="25"/>
      <c r="D70" s="25"/>
      <c r="E70" s="25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</sheetData>
  <mergeCells count="4">
    <mergeCell ref="C8:C9"/>
    <mergeCell ref="D8:D9"/>
    <mergeCell ref="C38:C39"/>
    <mergeCell ref="D38:D39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84" orientation="portrait" horizontalDpi="300" verticalDpi="300" r:id="rId1"/>
  <headerFooter alignWithMargins="0">
    <oddFooter>&amp;P. oldal</oddFooter>
  </headerFooter>
  <rowBreaks count="1" manualBreakCount="1"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71"/>
  <sheetViews>
    <sheetView view="pageBreakPreview" topLeftCell="A43" zoomScaleNormal="100" workbookViewId="0">
      <selection activeCell="B55" sqref="B55"/>
    </sheetView>
  </sheetViews>
  <sheetFormatPr defaultRowHeight="12.75"/>
  <cols>
    <col min="1" max="1" width="8.7109375" customWidth="1"/>
    <col min="2" max="2" width="49.140625" customWidth="1"/>
    <col min="3" max="3" width="14.5703125" customWidth="1"/>
    <col min="4" max="4" width="10.85546875" customWidth="1"/>
  </cols>
  <sheetData>
    <row r="1" spans="1:4" ht="15.75">
      <c r="A1" s="4" t="s">
        <v>636</v>
      </c>
      <c r="B1" s="43"/>
      <c r="C1" s="66"/>
      <c r="D1" s="5"/>
    </row>
    <row r="2" spans="1:4" ht="15.75">
      <c r="A2" s="43"/>
      <c r="B2" s="43"/>
      <c r="C2" s="5"/>
      <c r="D2" s="5"/>
    </row>
    <row r="3" spans="1:4" ht="15.75">
      <c r="A3" s="545" t="s">
        <v>470</v>
      </c>
      <c r="B3" s="546"/>
      <c r="C3" s="546"/>
      <c r="D3" s="546"/>
    </row>
    <row r="4" spans="1:4" ht="15.75">
      <c r="A4" s="547" t="s">
        <v>464</v>
      </c>
      <c r="B4" s="548"/>
      <c r="C4" s="548"/>
      <c r="D4" s="548"/>
    </row>
    <row r="5" spans="1:4" ht="15.75">
      <c r="A5" s="547" t="s">
        <v>471</v>
      </c>
      <c r="B5" s="548"/>
      <c r="C5" s="548"/>
      <c r="D5" s="548"/>
    </row>
    <row r="6" spans="1:4" ht="15.75">
      <c r="A6" s="547" t="s">
        <v>472</v>
      </c>
      <c r="B6" s="548"/>
      <c r="C6" s="548"/>
      <c r="D6" s="548"/>
    </row>
    <row r="7" spans="1:4" ht="15.75">
      <c r="A7" s="43"/>
      <c r="B7" s="43"/>
      <c r="C7" s="5"/>
      <c r="D7" s="5"/>
    </row>
    <row r="8" spans="1:4">
      <c r="A8" s="5"/>
      <c r="B8" s="5" t="s">
        <v>52</v>
      </c>
      <c r="C8" s="5"/>
      <c r="D8" s="5"/>
    </row>
    <row r="9" spans="1:4" ht="15" customHeight="1">
      <c r="A9" s="59" t="s">
        <v>53</v>
      </c>
      <c r="B9" s="46" t="s">
        <v>5</v>
      </c>
      <c r="C9" s="544" t="s">
        <v>337</v>
      </c>
      <c r="D9" s="544" t="s">
        <v>455</v>
      </c>
    </row>
    <row r="10" spans="1:4" ht="15" customHeight="1">
      <c r="A10" s="60" t="s">
        <v>54</v>
      </c>
      <c r="B10" s="48"/>
      <c r="C10" s="495"/>
      <c r="D10" s="495"/>
    </row>
    <row r="11" spans="1:4" ht="15" customHeight="1">
      <c r="A11" s="85" t="s">
        <v>399</v>
      </c>
      <c r="B11" s="88" t="s">
        <v>389</v>
      </c>
      <c r="C11" s="333">
        <f>SUM(C12:C13)</f>
        <v>49216</v>
      </c>
      <c r="D11" s="333">
        <f>SUM(D12:D13)</f>
        <v>348</v>
      </c>
    </row>
    <row r="12" spans="1:4" ht="15" customHeight="1">
      <c r="A12" s="344"/>
      <c r="B12" s="42" t="s">
        <v>406</v>
      </c>
      <c r="C12" s="110">
        <v>348</v>
      </c>
      <c r="D12" s="110">
        <v>348</v>
      </c>
    </row>
    <row r="13" spans="1:4" ht="15" customHeight="1">
      <c r="A13" s="73"/>
      <c r="B13" s="332" t="s">
        <v>390</v>
      </c>
      <c r="C13" s="113">
        <v>48868</v>
      </c>
      <c r="D13" s="113">
        <v>0</v>
      </c>
    </row>
    <row r="14" spans="1:4" ht="15" customHeight="1">
      <c r="A14" s="85" t="s">
        <v>606</v>
      </c>
      <c r="B14" s="88" t="s">
        <v>578</v>
      </c>
      <c r="C14" s="333">
        <f>SUM(C15)</f>
        <v>0</v>
      </c>
      <c r="D14" s="333">
        <f>SUM(D15)</f>
        <v>48868</v>
      </c>
    </row>
    <row r="15" spans="1:4" ht="15" customHeight="1">
      <c r="A15" s="73"/>
      <c r="B15" s="332" t="s">
        <v>390</v>
      </c>
      <c r="C15" s="113">
        <v>0</v>
      </c>
      <c r="D15" s="113">
        <v>48868</v>
      </c>
    </row>
    <row r="16" spans="1:4" ht="15" customHeight="1">
      <c r="A16" s="72" t="s">
        <v>577</v>
      </c>
      <c r="B16" s="320" t="s">
        <v>377</v>
      </c>
      <c r="C16" s="296">
        <f>SUM(C17:C21)</f>
        <v>124017</v>
      </c>
      <c r="D16" s="296">
        <f>SUM(D17:D21)</f>
        <v>124942</v>
      </c>
    </row>
    <row r="17" spans="1:4" ht="15" customHeight="1">
      <c r="A17" s="73"/>
      <c r="B17" s="287" t="s">
        <v>379</v>
      </c>
      <c r="C17" s="263">
        <v>2684</v>
      </c>
      <c r="D17" s="263">
        <v>2684</v>
      </c>
    </row>
    <row r="18" spans="1:4" ht="15" customHeight="1">
      <c r="A18" s="73"/>
      <c r="B18" s="287" t="s">
        <v>380</v>
      </c>
      <c r="C18" s="263">
        <v>18796</v>
      </c>
      <c r="D18" s="263">
        <v>18796</v>
      </c>
    </row>
    <row r="19" spans="1:4" ht="15" customHeight="1">
      <c r="A19" s="73"/>
      <c r="B19" s="287" t="s">
        <v>586</v>
      </c>
      <c r="C19" s="263"/>
      <c r="D19" s="263">
        <v>925</v>
      </c>
    </row>
    <row r="20" spans="1:4" ht="15" customHeight="1">
      <c r="A20" s="73"/>
      <c r="B20" s="287" t="s">
        <v>407</v>
      </c>
      <c r="C20" s="263">
        <v>1310</v>
      </c>
      <c r="D20" s="263">
        <v>1310</v>
      </c>
    </row>
    <row r="21" spans="1:4" ht="15" customHeight="1">
      <c r="A21" s="168"/>
      <c r="B21" s="287" t="s">
        <v>378</v>
      </c>
      <c r="C21" s="263">
        <v>101227</v>
      </c>
      <c r="D21" s="263">
        <v>101227</v>
      </c>
    </row>
    <row r="22" spans="1:4" ht="15" customHeight="1">
      <c r="A22" s="85" t="s">
        <v>579</v>
      </c>
      <c r="B22" s="88" t="s">
        <v>387</v>
      </c>
      <c r="C22" s="333">
        <f>SUM(C23)</f>
        <v>12500</v>
      </c>
      <c r="D22" s="333">
        <f>SUM(D23)</f>
        <v>12500</v>
      </c>
    </row>
    <row r="23" spans="1:4" ht="15" customHeight="1">
      <c r="A23" s="73"/>
      <c r="B23" s="332" t="s">
        <v>388</v>
      </c>
      <c r="C23" s="113">
        <v>12500</v>
      </c>
      <c r="D23" s="113">
        <v>12500</v>
      </c>
    </row>
    <row r="24" spans="1:4" ht="15" customHeight="1">
      <c r="A24" s="72" t="s">
        <v>580</v>
      </c>
      <c r="B24" s="88" t="s">
        <v>607</v>
      </c>
      <c r="C24" s="109">
        <f>SUM(C25:C27)</f>
        <v>147263</v>
      </c>
      <c r="D24" s="109">
        <f>SUM(D25:D27)</f>
        <v>211603</v>
      </c>
    </row>
    <row r="25" spans="1:4" s="230" customFormat="1" ht="15" customHeight="1">
      <c r="A25" s="251"/>
      <c r="B25" s="42" t="s">
        <v>280</v>
      </c>
      <c r="C25" s="112">
        <v>5000</v>
      </c>
      <c r="D25" s="420">
        <v>5000</v>
      </c>
    </row>
    <row r="26" spans="1:4" s="230" customFormat="1" ht="15" customHeight="1">
      <c r="A26" s="251"/>
      <c r="B26" s="42" t="s">
        <v>334</v>
      </c>
      <c r="C26" s="112">
        <v>142120</v>
      </c>
      <c r="D26" s="420">
        <v>206460</v>
      </c>
    </row>
    <row r="27" spans="1:4" ht="15" customHeight="1">
      <c r="A27" s="73"/>
      <c r="B27" s="42" t="s">
        <v>106</v>
      </c>
      <c r="C27" s="110">
        <v>143</v>
      </c>
      <c r="D27" s="110">
        <v>143</v>
      </c>
    </row>
    <row r="28" spans="1:4" ht="15" customHeight="1">
      <c r="A28" s="85" t="s">
        <v>581</v>
      </c>
      <c r="B28" s="88" t="s">
        <v>381</v>
      </c>
      <c r="C28" s="333">
        <f>SUM(C29)</f>
        <v>273</v>
      </c>
      <c r="D28" s="333">
        <f>SUM(D29)</f>
        <v>273</v>
      </c>
    </row>
    <row r="29" spans="1:4" ht="15" customHeight="1">
      <c r="A29" s="73"/>
      <c r="B29" s="332" t="s">
        <v>382</v>
      </c>
      <c r="C29" s="113">
        <v>273</v>
      </c>
      <c r="D29" s="113">
        <v>273</v>
      </c>
    </row>
    <row r="30" spans="1:4" ht="15.75" customHeight="1">
      <c r="A30" s="72" t="s">
        <v>582</v>
      </c>
      <c r="B30" s="247" t="s">
        <v>608</v>
      </c>
      <c r="C30" s="153">
        <f>SUM(C31:C37)</f>
        <v>3952</v>
      </c>
      <c r="D30" s="153">
        <f>SUM(D31:D37)</f>
        <v>4252</v>
      </c>
    </row>
    <row r="31" spans="1:4" s="230" customFormat="1" ht="15.75" customHeight="1">
      <c r="A31" s="251"/>
      <c r="B31" s="95" t="s">
        <v>307</v>
      </c>
      <c r="C31" s="136">
        <v>510</v>
      </c>
      <c r="D31" s="136">
        <v>510</v>
      </c>
    </row>
    <row r="32" spans="1:4" s="230" customFormat="1" ht="15.75" customHeight="1">
      <c r="A32" s="251"/>
      <c r="B32" s="95" t="s">
        <v>384</v>
      </c>
      <c r="C32" s="136">
        <v>792</v>
      </c>
      <c r="D32" s="136">
        <v>792</v>
      </c>
    </row>
    <row r="33" spans="1:8" s="230" customFormat="1" ht="15.75" customHeight="1">
      <c r="A33" s="251"/>
      <c r="B33" s="95" t="s">
        <v>385</v>
      </c>
      <c r="C33" s="136">
        <v>650</v>
      </c>
      <c r="D33" s="136">
        <v>650</v>
      </c>
    </row>
    <row r="34" spans="1:8" s="230" customFormat="1" ht="15.75" customHeight="1">
      <c r="A34" s="251"/>
      <c r="B34" s="95" t="s">
        <v>306</v>
      </c>
      <c r="C34" s="136">
        <v>900</v>
      </c>
      <c r="D34" s="136">
        <v>900</v>
      </c>
    </row>
    <row r="35" spans="1:8" s="230" customFormat="1" ht="15.75" customHeight="1">
      <c r="A35" s="251"/>
      <c r="B35" s="95" t="s">
        <v>539</v>
      </c>
      <c r="C35" s="136"/>
      <c r="D35" s="136">
        <v>300</v>
      </c>
    </row>
    <row r="36" spans="1:8" s="230" customFormat="1" ht="15.75" customHeight="1">
      <c r="A36" s="251"/>
      <c r="B36" s="95" t="s">
        <v>308</v>
      </c>
      <c r="C36" s="136">
        <v>100</v>
      </c>
      <c r="D36" s="136">
        <v>100</v>
      </c>
    </row>
    <row r="37" spans="1:8" s="230" customFormat="1" ht="15.75" customHeight="1">
      <c r="A37" s="255"/>
      <c r="B37" s="256" t="s">
        <v>383</v>
      </c>
      <c r="C37" s="113">
        <v>1000</v>
      </c>
      <c r="D37" s="113">
        <v>1000</v>
      </c>
    </row>
    <row r="38" spans="1:8" ht="15.75" customHeight="1">
      <c r="A38" s="72" t="s">
        <v>583</v>
      </c>
      <c r="B38" s="40" t="s">
        <v>110</v>
      </c>
      <c r="C38" s="108">
        <f>SUM(C39:C39)</f>
        <v>4222</v>
      </c>
      <c r="D38" s="108">
        <f>SUM(D39:D39)</f>
        <v>4222</v>
      </c>
    </row>
    <row r="39" spans="1:8" ht="15.75" customHeight="1">
      <c r="A39" s="82"/>
      <c r="B39" s="15" t="s">
        <v>111</v>
      </c>
      <c r="C39" s="114">
        <v>4222</v>
      </c>
      <c r="D39" s="114">
        <v>4222</v>
      </c>
    </row>
    <row r="40" spans="1:8" ht="15" customHeight="1">
      <c r="A40" s="73" t="s">
        <v>270</v>
      </c>
      <c r="B40" s="253" t="s">
        <v>272</v>
      </c>
      <c r="C40" s="254">
        <f>SUM(C41:C41)</f>
        <v>5759</v>
      </c>
      <c r="D40" s="254">
        <f>SUM(D41:D41)</f>
        <v>5759</v>
      </c>
    </row>
    <row r="41" spans="1:8" ht="15" customHeight="1">
      <c r="A41" s="73"/>
      <c r="B41" s="95" t="s">
        <v>273</v>
      </c>
      <c r="C41" s="136">
        <v>5759</v>
      </c>
      <c r="D41" s="136">
        <v>5759</v>
      </c>
      <c r="H41" s="64"/>
    </row>
    <row r="42" spans="1:8" ht="15.75" customHeight="1">
      <c r="A42" s="72" t="s">
        <v>584</v>
      </c>
      <c r="B42" s="67" t="s">
        <v>386</v>
      </c>
      <c r="C42" s="108">
        <f>SUM(C43)</f>
        <v>315</v>
      </c>
      <c r="D42" s="108">
        <f>SUM(D43)</f>
        <v>315</v>
      </c>
    </row>
    <row r="43" spans="1:8" ht="15.75" customHeight="1">
      <c r="A43" s="73"/>
      <c r="B43" s="95" t="s">
        <v>273</v>
      </c>
      <c r="C43" s="136">
        <v>315</v>
      </c>
      <c r="D43" s="136">
        <v>315</v>
      </c>
    </row>
    <row r="44" spans="1:8" ht="15.75" customHeight="1">
      <c r="A44" s="72" t="s">
        <v>585</v>
      </c>
      <c r="B44" s="67" t="s">
        <v>609</v>
      </c>
      <c r="C44" s="108">
        <f>SUM(C45)</f>
        <v>2790</v>
      </c>
      <c r="D44" s="108">
        <f>SUM(D45)</f>
        <v>2790</v>
      </c>
    </row>
    <row r="45" spans="1:8" ht="15.75" customHeight="1">
      <c r="A45" s="73"/>
      <c r="B45" s="95" t="s">
        <v>273</v>
      </c>
      <c r="C45" s="136">
        <v>2790</v>
      </c>
      <c r="D45" s="136">
        <v>2790</v>
      </c>
    </row>
    <row r="46" spans="1:8" ht="21" customHeight="1">
      <c r="A46" s="334" t="s">
        <v>333</v>
      </c>
      <c r="B46" s="54" t="s">
        <v>55</v>
      </c>
      <c r="C46" s="90">
        <f>SUM(C16,C24,C38,C44,C28,C22,C42,C40,C30,C11)</f>
        <v>350307</v>
      </c>
      <c r="D46" s="90">
        <f>SUM(D16,D24,D38,D44,D28,D22,D42,D40,D30,D11,D14)</f>
        <v>415872</v>
      </c>
    </row>
    <row r="47" spans="1:8" ht="15" customHeight="1">
      <c r="A47" s="73" t="s">
        <v>332</v>
      </c>
      <c r="B47" s="94" t="s">
        <v>136</v>
      </c>
      <c r="C47" s="108">
        <v>23500</v>
      </c>
      <c r="D47" s="108">
        <v>23500</v>
      </c>
    </row>
    <row r="48" spans="1:8" ht="15" customHeight="1">
      <c r="A48" s="73"/>
      <c r="B48" s="95" t="s">
        <v>317</v>
      </c>
      <c r="C48" s="136">
        <v>23500</v>
      </c>
      <c r="D48" s="136">
        <v>23500</v>
      </c>
    </row>
    <row r="49" spans="1:4" ht="22.5" customHeight="1">
      <c r="A49" s="83" t="s">
        <v>319</v>
      </c>
      <c r="B49" s="54" t="s">
        <v>318</v>
      </c>
      <c r="C49" s="92">
        <f>SUM(C47)</f>
        <v>23500</v>
      </c>
      <c r="D49" s="92">
        <f>SUM(D47)</f>
        <v>23500</v>
      </c>
    </row>
    <row r="50" spans="1:4" ht="15" customHeight="1">
      <c r="A50" s="83"/>
      <c r="B50" s="12" t="s">
        <v>55</v>
      </c>
      <c r="C50" s="91">
        <f>SUM(C46,C49)</f>
        <v>373807</v>
      </c>
      <c r="D50" s="91">
        <f>SUM(D46,D49)</f>
        <v>439372</v>
      </c>
    </row>
    <row r="52" spans="1:4" ht="15.75">
      <c r="A52" s="4" t="s">
        <v>637</v>
      </c>
      <c r="B52" s="4"/>
      <c r="C52" s="4"/>
    </row>
    <row r="53" spans="1:4" ht="15.75">
      <c r="A53" s="4"/>
      <c r="B53" s="4"/>
      <c r="C53" s="4"/>
    </row>
    <row r="54" spans="1:4" ht="15.75">
      <c r="A54" s="4"/>
      <c r="B54" s="4" t="s">
        <v>56</v>
      </c>
      <c r="C54" s="4"/>
    </row>
    <row r="55" spans="1:4" ht="15.75">
      <c r="A55" s="4"/>
      <c r="B55" s="4" t="s">
        <v>599</v>
      </c>
      <c r="C55" s="4"/>
    </row>
    <row r="56" spans="1:4" ht="15.75">
      <c r="A56" s="526" t="s">
        <v>473</v>
      </c>
      <c r="B56" s="548"/>
      <c r="C56" s="526"/>
      <c r="D56" s="548"/>
    </row>
    <row r="57" spans="1:4">
      <c r="A57" s="5"/>
      <c r="B57" s="5"/>
      <c r="C57" s="5"/>
    </row>
    <row r="58" spans="1:4">
      <c r="A58" s="5"/>
      <c r="B58" s="5" t="s">
        <v>57</v>
      </c>
      <c r="C58" s="5"/>
    </row>
    <row r="59" spans="1:4" ht="15" customHeight="1">
      <c r="A59" s="46" t="s">
        <v>4</v>
      </c>
      <c r="B59" s="46" t="s">
        <v>5</v>
      </c>
      <c r="C59" s="544" t="s">
        <v>337</v>
      </c>
      <c r="D59" s="544" t="s">
        <v>455</v>
      </c>
    </row>
    <row r="60" spans="1:4" ht="15" customHeight="1">
      <c r="A60" s="47" t="s">
        <v>7</v>
      </c>
      <c r="B60" s="47"/>
      <c r="C60" s="495"/>
      <c r="D60" s="495"/>
    </row>
    <row r="61" spans="1:4" ht="15" customHeight="1">
      <c r="A61" s="72" t="s">
        <v>400</v>
      </c>
      <c r="B61" s="247" t="s">
        <v>310</v>
      </c>
      <c r="C61" s="153">
        <v>2744</v>
      </c>
      <c r="D61" s="153">
        <v>2744</v>
      </c>
    </row>
    <row r="62" spans="1:4" ht="15" customHeight="1">
      <c r="A62" s="73"/>
      <c r="B62" s="95" t="s">
        <v>309</v>
      </c>
      <c r="C62" s="136">
        <v>2744</v>
      </c>
      <c r="D62" s="136">
        <v>2744</v>
      </c>
    </row>
    <row r="63" spans="1:4" ht="15" customHeight="1">
      <c r="A63" s="85" t="s">
        <v>271</v>
      </c>
      <c r="B63" s="161" t="s">
        <v>147</v>
      </c>
      <c r="C63" s="153">
        <f>SUM(C64:C67)</f>
        <v>11500</v>
      </c>
      <c r="D63" s="153">
        <f>SUM(D64:D67)</f>
        <v>11500</v>
      </c>
    </row>
    <row r="64" spans="1:4" ht="15" customHeight="1">
      <c r="A64" s="86"/>
      <c r="B64" s="25" t="s">
        <v>274</v>
      </c>
      <c r="C64" s="136">
        <v>800</v>
      </c>
      <c r="D64" s="136">
        <v>800</v>
      </c>
    </row>
    <row r="65" spans="1:4" ht="15" customHeight="1">
      <c r="A65" s="86"/>
      <c r="B65" s="25" t="s">
        <v>108</v>
      </c>
      <c r="C65" s="136">
        <v>1300</v>
      </c>
      <c r="D65" s="136">
        <v>1300</v>
      </c>
    </row>
    <row r="66" spans="1:4" ht="15" customHeight="1">
      <c r="A66" s="86"/>
      <c r="B66" s="25" t="s">
        <v>285</v>
      </c>
      <c r="C66" s="136">
        <v>5000</v>
      </c>
      <c r="D66" s="136">
        <v>5000</v>
      </c>
    </row>
    <row r="67" spans="1:4" ht="15" customHeight="1">
      <c r="A67" s="86"/>
      <c r="B67" s="25" t="s">
        <v>275</v>
      </c>
      <c r="C67" s="136">
        <v>4400</v>
      </c>
      <c r="D67" s="136">
        <v>4400</v>
      </c>
    </row>
    <row r="68" spans="1:4" ht="15" customHeight="1">
      <c r="A68" s="83" t="s">
        <v>333</v>
      </c>
      <c r="B68" s="286" t="s">
        <v>123</v>
      </c>
      <c r="C68" s="92">
        <f>SUM(C61,C63)</f>
        <v>14244</v>
      </c>
      <c r="D68" s="92">
        <f>SUM(D61,D63)</f>
        <v>14244</v>
      </c>
    </row>
    <row r="69" spans="1:4" ht="15" customHeight="1">
      <c r="A69" s="85" t="s">
        <v>562</v>
      </c>
      <c r="B69" s="247" t="s">
        <v>563</v>
      </c>
      <c r="C69" s="153"/>
      <c r="D69" s="333">
        <f>SUM(D70)</f>
        <v>150</v>
      </c>
    </row>
    <row r="70" spans="1:4" ht="15" customHeight="1">
      <c r="A70" s="82"/>
      <c r="B70" s="256" t="s">
        <v>564</v>
      </c>
      <c r="C70" s="417"/>
      <c r="D70" s="416">
        <v>150</v>
      </c>
    </row>
    <row r="71" spans="1:4" ht="21" customHeight="1">
      <c r="A71" s="288"/>
      <c r="B71" s="290" t="s">
        <v>311</v>
      </c>
      <c r="C71" s="289">
        <f>SUM(C68)</f>
        <v>14244</v>
      </c>
      <c r="D71" s="289">
        <f>SUM(D68,D69)</f>
        <v>14394</v>
      </c>
    </row>
  </sheetData>
  <mergeCells count="9">
    <mergeCell ref="C9:C10"/>
    <mergeCell ref="C59:C60"/>
    <mergeCell ref="D9:D10"/>
    <mergeCell ref="A3:D3"/>
    <mergeCell ref="A4:D4"/>
    <mergeCell ref="A5:D5"/>
    <mergeCell ref="A6:D6"/>
    <mergeCell ref="A56:D56"/>
    <mergeCell ref="D59:D60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K108"/>
  <sheetViews>
    <sheetView view="pageBreakPreview" zoomScaleNormal="100" workbookViewId="0">
      <selection activeCell="A4" sqref="A4:H4"/>
    </sheetView>
  </sheetViews>
  <sheetFormatPr defaultRowHeight="12.75"/>
  <cols>
    <col min="1" max="1" width="6.7109375" customWidth="1"/>
    <col min="2" max="2" width="48" customWidth="1"/>
    <col min="3" max="3" width="8.7109375" customWidth="1"/>
    <col min="4" max="4" width="8" customWidth="1"/>
    <col min="5" max="5" width="10.7109375" customWidth="1"/>
  </cols>
  <sheetData>
    <row r="1" spans="1:8" ht="15.75">
      <c r="A1" s="43" t="s">
        <v>638</v>
      </c>
      <c r="B1" s="43"/>
      <c r="C1" s="43"/>
      <c r="D1" s="43"/>
      <c r="E1" s="43"/>
    </row>
    <row r="2" spans="1:8" ht="15.75">
      <c r="A2" s="43"/>
      <c r="B2" s="43"/>
      <c r="C2" s="43"/>
      <c r="D2" s="43"/>
      <c r="E2" s="43"/>
    </row>
    <row r="3" spans="1:8" ht="15.75">
      <c r="A3" s="547" t="s">
        <v>470</v>
      </c>
      <c r="B3" s="548"/>
      <c r="C3" s="548"/>
      <c r="D3" s="548"/>
      <c r="E3" s="548"/>
      <c r="F3" s="548"/>
      <c r="G3" s="548"/>
      <c r="H3" s="548"/>
    </row>
    <row r="4" spans="1:8" ht="15.75">
      <c r="A4" s="547" t="s">
        <v>464</v>
      </c>
      <c r="B4" s="548"/>
      <c r="C4" s="548"/>
      <c r="D4" s="548"/>
      <c r="E4" s="548"/>
      <c r="F4" s="548"/>
      <c r="G4" s="548"/>
      <c r="H4" s="548"/>
    </row>
    <row r="5" spans="1:8" ht="15.75">
      <c r="A5" s="547" t="s">
        <v>474</v>
      </c>
      <c r="B5" s="548"/>
      <c r="C5" s="548"/>
      <c r="D5" s="548"/>
      <c r="E5" s="548"/>
      <c r="F5" s="548"/>
      <c r="G5" s="548"/>
      <c r="H5" s="548"/>
    </row>
    <row r="6" spans="1:8" ht="15.75">
      <c r="A6" s="547" t="s">
        <v>475</v>
      </c>
      <c r="B6" s="548"/>
      <c r="C6" s="548"/>
      <c r="D6" s="548"/>
      <c r="E6" s="548"/>
      <c r="F6" s="548"/>
      <c r="G6" s="548"/>
      <c r="H6" s="548"/>
    </row>
    <row r="7" spans="1:8">
      <c r="A7" s="5"/>
      <c r="B7" s="5"/>
      <c r="C7" s="5"/>
      <c r="D7" s="5"/>
      <c r="E7" s="5"/>
    </row>
    <row r="8" spans="1:8">
      <c r="A8" s="5"/>
      <c r="B8" s="5"/>
      <c r="C8" s="5"/>
      <c r="D8" s="5" t="s">
        <v>105</v>
      </c>
      <c r="E8" s="5"/>
    </row>
    <row r="9" spans="1:8" ht="12.75" customHeight="1">
      <c r="A9" s="46" t="s">
        <v>53</v>
      </c>
      <c r="B9" s="46" t="s">
        <v>5</v>
      </c>
      <c r="C9" s="49"/>
      <c r="D9" s="50" t="s">
        <v>337</v>
      </c>
      <c r="E9" s="51"/>
      <c r="F9" s="49"/>
      <c r="G9" s="50" t="s">
        <v>455</v>
      </c>
      <c r="H9" s="51"/>
    </row>
    <row r="10" spans="1:8" ht="12.75" customHeight="1">
      <c r="A10" s="48" t="s">
        <v>54</v>
      </c>
      <c r="B10" s="48"/>
      <c r="C10" s="52" t="s">
        <v>61</v>
      </c>
      <c r="D10" s="52" t="s">
        <v>62</v>
      </c>
      <c r="E10" s="52" t="s">
        <v>6</v>
      </c>
      <c r="F10" s="52" t="s">
        <v>61</v>
      </c>
      <c r="G10" s="52" t="s">
        <v>62</v>
      </c>
      <c r="H10" s="52" t="s">
        <v>6</v>
      </c>
    </row>
    <row r="11" spans="1:8" ht="12.75" customHeight="1">
      <c r="A11" s="142" t="s">
        <v>401</v>
      </c>
      <c r="B11" s="340" t="s">
        <v>355</v>
      </c>
      <c r="C11" s="293">
        <f t="shared" ref="C11:E11" si="0">SUM(C13)</f>
        <v>197</v>
      </c>
      <c r="D11" s="293">
        <f t="shared" si="0"/>
        <v>68</v>
      </c>
      <c r="E11" s="293">
        <f t="shared" si="0"/>
        <v>265</v>
      </c>
      <c r="F11" s="293">
        <f>SUM(F12:F13)</f>
        <v>1063</v>
      </c>
      <c r="G11" s="293">
        <f t="shared" ref="G11:H11" si="1">SUM(G12:G13)</f>
        <v>302</v>
      </c>
      <c r="H11" s="293">
        <f t="shared" si="1"/>
        <v>1365</v>
      </c>
    </row>
    <row r="12" spans="1:8" s="230" customFormat="1" ht="12.75" customHeight="1">
      <c r="A12" s="188"/>
      <c r="B12" s="287" t="s">
        <v>604</v>
      </c>
      <c r="C12" s="321"/>
      <c r="D12" s="321"/>
      <c r="E12" s="321"/>
      <c r="F12" s="321">
        <v>866</v>
      </c>
      <c r="G12" s="321">
        <v>234</v>
      </c>
      <c r="H12" s="321">
        <f>SUM(F12:G12)</f>
        <v>1100</v>
      </c>
    </row>
    <row r="13" spans="1:8" ht="12.75" customHeight="1">
      <c r="A13" s="47"/>
      <c r="B13" s="341" t="s">
        <v>316</v>
      </c>
      <c r="C13" s="81">
        <v>197</v>
      </c>
      <c r="D13" s="321">
        <v>68</v>
      </c>
      <c r="E13" s="321">
        <f>SUM(C13:D13)</f>
        <v>265</v>
      </c>
      <c r="F13" s="81">
        <v>197</v>
      </c>
      <c r="G13" s="321">
        <v>68</v>
      </c>
      <c r="H13" s="321">
        <f>SUM(F13:G13)</f>
        <v>265</v>
      </c>
    </row>
    <row r="14" spans="1:8" ht="12.75" customHeight="1">
      <c r="A14" s="142" t="s">
        <v>291</v>
      </c>
      <c r="B14" s="320" t="s">
        <v>356</v>
      </c>
      <c r="C14" s="293">
        <f t="shared" ref="C14:H14" si="2">SUM(C15)</f>
        <v>551</v>
      </c>
      <c r="D14" s="293">
        <f t="shared" si="2"/>
        <v>149</v>
      </c>
      <c r="E14" s="293">
        <f t="shared" si="2"/>
        <v>700</v>
      </c>
      <c r="F14" s="293">
        <f t="shared" si="2"/>
        <v>551</v>
      </c>
      <c r="G14" s="293">
        <f t="shared" si="2"/>
        <v>149</v>
      </c>
      <c r="H14" s="293">
        <f t="shared" si="2"/>
        <v>700</v>
      </c>
    </row>
    <row r="15" spans="1:8" ht="12.75" customHeight="1">
      <c r="A15" s="47"/>
      <c r="B15" s="287" t="s">
        <v>357</v>
      </c>
      <c r="C15" s="81">
        <v>551</v>
      </c>
      <c r="D15" s="321">
        <v>149</v>
      </c>
      <c r="E15" s="321">
        <f>SUM(C15:D15)</f>
        <v>700</v>
      </c>
      <c r="F15" s="81">
        <v>551</v>
      </c>
      <c r="G15" s="321">
        <v>149</v>
      </c>
      <c r="H15" s="321">
        <f>SUM(F15:G15)</f>
        <v>700</v>
      </c>
    </row>
    <row r="16" spans="1:8" ht="12.75" customHeight="1">
      <c r="A16" s="142" t="s">
        <v>402</v>
      </c>
      <c r="B16" s="93" t="s">
        <v>276</v>
      </c>
      <c r="C16" s="106">
        <f t="shared" ref="C16:H16" si="3">SUM(C17:C17)</f>
        <v>87531</v>
      </c>
      <c r="D16" s="342">
        <f t="shared" si="3"/>
        <v>23634</v>
      </c>
      <c r="E16" s="106">
        <f t="shared" si="3"/>
        <v>111165</v>
      </c>
      <c r="F16" s="106">
        <f t="shared" si="3"/>
        <v>87531</v>
      </c>
      <c r="G16" s="342">
        <f t="shared" si="3"/>
        <v>23634</v>
      </c>
      <c r="H16" s="106">
        <f t="shared" si="3"/>
        <v>111165</v>
      </c>
    </row>
    <row r="17" spans="1:9" ht="12.75" customHeight="1">
      <c r="A17" s="101"/>
      <c r="B17" s="162" t="s">
        <v>358</v>
      </c>
      <c r="C17" s="163">
        <v>87531</v>
      </c>
      <c r="D17" s="178">
        <v>23634</v>
      </c>
      <c r="E17" s="163">
        <f>SUM(C17:D17)</f>
        <v>111165</v>
      </c>
      <c r="F17" s="163">
        <v>87531</v>
      </c>
      <c r="G17" s="178">
        <v>23634</v>
      </c>
      <c r="H17" s="163">
        <f>SUM(F17:G17)</f>
        <v>111165</v>
      </c>
    </row>
    <row r="18" spans="1:9" ht="12.75" customHeight="1">
      <c r="A18" s="142" t="s">
        <v>506</v>
      </c>
      <c r="B18" s="93" t="s">
        <v>610</v>
      </c>
      <c r="C18" s="413"/>
      <c r="D18" s="414"/>
      <c r="E18" s="414"/>
      <c r="F18" s="105">
        <f>SUM(F19)</f>
        <v>7087</v>
      </c>
      <c r="G18" s="105">
        <f t="shared" ref="G18" si="4">SUM(G19)</f>
        <v>1913</v>
      </c>
      <c r="H18" s="105">
        <f>SUM(F18:G18)</f>
        <v>9000</v>
      </c>
    </row>
    <row r="19" spans="1:9" ht="12.75" customHeight="1">
      <c r="A19" s="101"/>
      <c r="B19" s="162" t="s">
        <v>533</v>
      </c>
      <c r="C19" s="323"/>
      <c r="D19" s="174"/>
      <c r="E19" s="174"/>
      <c r="F19" s="323">
        <v>7087</v>
      </c>
      <c r="G19" s="174">
        <v>1913</v>
      </c>
      <c r="H19" s="323">
        <f>SUM(F19:G19)</f>
        <v>9000</v>
      </c>
    </row>
    <row r="20" spans="1:9" ht="12.75" customHeight="1">
      <c r="A20" s="250" t="s">
        <v>403</v>
      </c>
      <c r="B20" s="93" t="s">
        <v>135</v>
      </c>
      <c r="C20" s="105">
        <f t="shared" ref="C20:H20" si="5">SUM(C21)</f>
        <v>19859</v>
      </c>
      <c r="D20" s="324">
        <f t="shared" si="5"/>
        <v>5141</v>
      </c>
      <c r="E20" s="324">
        <f t="shared" si="5"/>
        <v>25000</v>
      </c>
      <c r="F20" s="105">
        <f t="shared" si="5"/>
        <v>19859</v>
      </c>
      <c r="G20" s="324">
        <f t="shared" si="5"/>
        <v>5141</v>
      </c>
      <c r="H20" s="324">
        <f t="shared" si="5"/>
        <v>25000</v>
      </c>
    </row>
    <row r="21" spans="1:9" ht="12.75" customHeight="1">
      <c r="A21" s="322"/>
      <c r="B21" s="179" t="s">
        <v>360</v>
      </c>
      <c r="C21" s="323">
        <v>19859</v>
      </c>
      <c r="D21" s="174">
        <v>5141</v>
      </c>
      <c r="E21" s="323">
        <f>SUM(C21:D21)</f>
        <v>25000</v>
      </c>
      <c r="F21" s="323">
        <v>19859</v>
      </c>
      <c r="G21" s="174">
        <v>5141</v>
      </c>
      <c r="H21" s="323">
        <f>SUM(F21:G21)</f>
        <v>25000</v>
      </c>
    </row>
    <row r="22" spans="1:9" ht="12.75" customHeight="1">
      <c r="A22" s="339" t="s">
        <v>572</v>
      </c>
      <c r="B22" s="165" t="s">
        <v>361</v>
      </c>
      <c r="C22" s="326">
        <v>20000</v>
      </c>
      <c r="D22" s="325"/>
      <c r="E22" s="326">
        <v>20000</v>
      </c>
      <c r="F22" s="326">
        <f>SUM(F23:F24)</f>
        <v>43825</v>
      </c>
      <c r="G22" s="326">
        <f t="shared" ref="G22:H22" si="6">SUM(G23:G24)</f>
        <v>6433</v>
      </c>
      <c r="H22" s="326">
        <f t="shared" si="6"/>
        <v>50258</v>
      </c>
    </row>
    <row r="23" spans="1:9" ht="12.75" customHeight="1">
      <c r="A23" s="339"/>
      <c r="B23" s="162" t="s">
        <v>505</v>
      </c>
      <c r="C23" s="326"/>
      <c r="D23" s="325"/>
      <c r="E23" s="326"/>
      <c r="F23" s="163">
        <v>23825</v>
      </c>
      <c r="G23" s="164">
        <v>6433</v>
      </c>
      <c r="H23" s="163">
        <f>SUM(F23:G23)</f>
        <v>30258</v>
      </c>
    </row>
    <row r="24" spans="1:9" ht="12.75" customHeight="1">
      <c r="A24" s="101"/>
      <c r="B24" s="162" t="s">
        <v>362</v>
      </c>
      <c r="C24" s="163">
        <v>20000</v>
      </c>
      <c r="D24" s="164"/>
      <c r="E24" s="163">
        <v>20000</v>
      </c>
      <c r="F24" s="163">
        <v>20000</v>
      </c>
      <c r="G24" s="164"/>
      <c r="H24" s="163">
        <v>20000</v>
      </c>
    </row>
    <row r="25" spans="1:9" ht="12.75" customHeight="1">
      <c r="A25" s="142" t="s">
        <v>397</v>
      </c>
      <c r="B25" s="93" t="s">
        <v>314</v>
      </c>
      <c r="C25" s="106">
        <f t="shared" ref="C25:H25" si="7">SUM(C26:C27)</f>
        <v>4724</v>
      </c>
      <c r="D25" s="167">
        <f t="shared" si="7"/>
        <v>1276</v>
      </c>
      <c r="E25" s="106">
        <f t="shared" si="7"/>
        <v>6000</v>
      </c>
      <c r="F25" s="106">
        <f t="shared" si="7"/>
        <v>4724</v>
      </c>
      <c r="G25" s="167">
        <f t="shared" si="7"/>
        <v>1276</v>
      </c>
      <c r="H25" s="106">
        <f t="shared" si="7"/>
        <v>6000</v>
      </c>
    </row>
    <row r="26" spans="1:9" s="230" customFormat="1" ht="12.75" customHeight="1">
      <c r="A26" s="188"/>
      <c r="B26" s="162" t="s">
        <v>330</v>
      </c>
      <c r="C26" s="190">
        <v>2362</v>
      </c>
      <c r="D26" s="189">
        <v>638</v>
      </c>
      <c r="E26" s="190">
        <f>SUM(C26:D26)</f>
        <v>3000</v>
      </c>
      <c r="F26" s="190">
        <v>2362</v>
      </c>
      <c r="G26" s="189">
        <v>638</v>
      </c>
      <c r="H26" s="190">
        <f>SUM(F26:G26)</f>
        <v>3000</v>
      </c>
    </row>
    <row r="27" spans="1:9" ht="12.75" customHeight="1">
      <c r="A27" s="294"/>
      <c r="B27" s="179" t="s">
        <v>315</v>
      </c>
      <c r="C27" s="154">
        <v>2362</v>
      </c>
      <c r="D27" s="191">
        <v>638</v>
      </c>
      <c r="E27" s="154">
        <f>SUM(C27:D27)</f>
        <v>3000</v>
      </c>
      <c r="F27" s="154">
        <v>2362</v>
      </c>
      <c r="G27" s="191">
        <v>638</v>
      </c>
      <c r="H27" s="154">
        <f>SUM(F27:G27)</f>
        <v>3000</v>
      </c>
    </row>
    <row r="28" spans="1:9" s="252" customFormat="1" ht="12.75" customHeight="1">
      <c r="A28" s="143" t="s">
        <v>559</v>
      </c>
      <c r="B28" s="165" t="s">
        <v>357</v>
      </c>
      <c r="C28" s="166"/>
      <c r="D28" s="106"/>
      <c r="E28" s="187"/>
      <c r="F28" s="166">
        <v>1969</v>
      </c>
      <c r="G28" s="187">
        <v>531</v>
      </c>
      <c r="H28" s="166">
        <v>2500</v>
      </c>
    </row>
    <row r="29" spans="1:9" ht="12.75" customHeight="1">
      <c r="A29" s="188"/>
      <c r="B29" s="162" t="s">
        <v>560</v>
      </c>
      <c r="C29" s="190"/>
      <c r="D29" s="154"/>
      <c r="E29" s="189"/>
      <c r="F29" s="190">
        <v>1969</v>
      </c>
      <c r="G29" s="189">
        <v>531</v>
      </c>
      <c r="H29" s="190">
        <v>2500</v>
      </c>
    </row>
    <row r="30" spans="1:9" ht="12.75" customHeight="1">
      <c r="A30" s="142" t="s">
        <v>573</v>
      </c>
      <c r="B30" s="93" t="s">
        <v>364</v>
      </c>
      <c r="C30" s="105">
        <f t="shared" ref="C30:H30" si="8">SUM(C31:C38)</f>
        <v>28197</v>
      </c>
      <c r="D30" s="324">
        <f t="shared" si="8"/>
        <v>7613</v>
      </c>
      <c r="E30" s="324">
        <f t="shared" si="8"/>
        <v>35810</v>
      </c>
      <c r="F30" s="105">
        <f t="shared" si="8"/>
        <v>37811</v>
      </c>
      <c r="G30" s="105">
        <f t="shared" si="8"/>
        <v>10206</v>
      </c>
      <c r="H30" s="105">
        <f t="shared" si="8"/>
        <v>48017</v>
      </c>
    </row>
    <row r="31" spans="1:9" ht="12.75" customHeight="1">
      <c r="A31" s="188"/>
      <c r="B31" s="162" t="s">
        <v>365</v>
      </c>
      <c r="C31" s="163">
        <v>7874</v>
      </c>
      <c r="D31" s="164">
        <v>2126</v>
      </c>
      <c r="E31" s="163">
        <f>SUM(C31:D31)</f>
        <v>10000</v>
      </c>
      <c r="F31" s="163">
        <v>14173</v>
      </c>
      <c r="G31" s="164">
        <v>3827</v>
      </c>
      <c r="H31" s="163">
        <f t="shared" ref="H31:H38" si="9">SUM(F31:G31)</f>
        <v>18000</v>
      </c>
      <c r="I31" s="405"/>
    </row>
    <row r="32" spans="1:9" ht="12.75" customHeight="1">
      <c r="A32" s="188"/>
      <c r="B32" s="162" t="s">
        <v>366</v>
      </c>
      <c r="C32" s="163">
        <v>866</v>
      </c>
      <c r="D32" s="164">
        <v>234</v>
      </c>
      <c r="E32" s="163">
        <f>SUM(C32:D32)</f>
        <v>1100</v>
      </c>
      <c r="F32" s="163">
        <v>866</v>
      </c>
      <c r="G32" s="164">
        <v>234</v>
      </c>
      <c r="H32" s="163">
        <f t="shared" si="9"/>
        <v>1100</v>
      </c>
    </row>
    <row r="33" spans="1:11" ht="12.75" customHeight="1">
      <c r="A33" s="188"/>
      <c r="B33" s="162" t="s">
        <v>313</v>
      </c>
      <c r="C33" s="163">
        <v>3937</v>
      </c>
      <c r="D33" s="164">
        <v>1063</v>
      </c>
      <c r="E33" s="163">
        <f>SUM(C33:D33)</f>
        <v>5000</v>
      </c>
      <c r="F33" s="163">
        <v>1987</v>
      </c>
      <c r="G33" s="164">
        <v>536</v>
      </c>
      <c r="H33" s="163">
        <f t="shared" si="9"/>
        <v>2523</v>
      </c>
    </row>
    <row r="34" spans="1:11" ht="12.75" customHeight="1">
      <c r="A34" s="188"/>
      <c r="B34" s="162" t="s">
        <v>568</v>
      </c>
      <c r="C34" s="163"/>
      <c r="D34" s="164"/>
      <c r="E34" s="163"/>
      <c r="F34" s="163">
        <v>3545</v>
      </c>
      <c r="G34" s="164">
        <v>955</v>
      </c>
      <c r="H34" s="163">
        <f t="shared" si="9"/>
        <v>4500</v>
      </c>
    </row>
    <row r="35" spans="1:11" ht="12.75" customHeight="1">
      <c r="A35" s="188"/>
      <c r="B35" s="162" t="s">
        <v>567</v>
      </c>
      <c r="C35" s="163"/>
      <c r="D35" s="164"/>
      <c r="E35" s="163"/>
      <c r="F35" s="163">
        <v>1575</v>
      </c>
      <c r="G35" s="164">
        <v>425</v>
      </c>
      <c r="H35" s="163">
        <f t="shared" si="9"/>
        <v>2000</v>
      </c>
    </row>
    <row r="36" spans="1:11" ht="12.75" customHeight="1">
      <c r="A36" s="188"/>
      <c r="B36" s="408" t="s">
        <v>530</v>
      </c>
      <c r="C36" s="163"/>
      <c r="D36" s="164"/>
      <c r="E36" s="163"/>
      <c r="F36" s="163">
        <v>145</v>
      </c>
      <c r="G36" s="164">
        <v>39</v>
      </c>
      <c r="H36" s="409">
        <f t="shared" si="9"/>
        <v>184</v>
      </c>
    </row>
    <row r="37" spans="1:11" ht="12.75" customHeight="1">
      <c r="A37" s="188"/>
      <c r="B37" s="162" t="s">
        <v>367</v>
      </c>
      <c r="C37" s="163">
        <v>14961</v>
      </c>
      <c r="D37" s="164">
        <v>4039</v>
      </c>
      <c r="E37" s="163">
        <f>SUM(C37:D37)</f>
        <v>19000</v>
      </c>
      <c r="F37" s="163">
        <v>14961</v>
      </c>
      <c r="G37" s="164">
        <v>4039</v>
      </c>
      <c r="H37" s="163">
        <f t="shared" si="9"/>
        <v>19000</v>
      </c>
    </row>
    <row r="38" spans="1:11" ht="12.75" customHeight="1">
      <c r="A38" s="294"/>
      <c r="B38" s="179" t="s">
        <v>368</v>
      </c>
      <c r="C38" s="323">
        <v>559</v>
      </c>
      <c r="D38" s="174">
        <v>151</v>
      </c>
      <c r="E38" s="323">
        <f>SUM(C38:D38)</f>
        <v>710</v>
      </c>
      <c r="F38" s="323">
        <v>559</v>
      </c>
      <c r="G38" s="174">
        <v>151</v>
      </c>
      <c r="H38" s="323">
        <f t="shared" si="9"/>
        <v>710</v>
      </c>
    </row>
    <row r="39" spans="1:11" ht="12.75" customHeight="1">
      <c r="A39" s="143" t="s">
        <v>574</v>
      </c>
      <c r="B39" s="165" t="s">
        <v>149</v>
      </c>
      <c r="C39" s="166">
        <f t="shared" ref="C39:H39" si="10">SUM(C40:C44)</f>
        <v>131180</v>
      </c>
      <c r="D39" s="187">
        <f t="shared" si="10"/>
        <v>35420</v>
      </c>
      <c r="E39" s="329">
        <f t="shared" si="10"/>
        <v>166600</v>
      </c>
      <c r="F39" s="166">
        <f t="shared" si="10"/>
        <v>132125</v>
      </c>
      <c r="G39" s="187">
        <f t="shared" si="10"/>
        <v>35675</v>
      </c>
      <c r="H39" s="329">
        <f t="shared" si="10"/>
        <v>167800</v>
      </c>
    </row>
    <row r="40" spans="1:11" ht="12.75" customHeight="1">
      <c r="A40" s="188"/>
      <c r="B40" s="162" t="s">
        <v>325</v>
      </c>
      <c r="C40" s="163">
        <v>4409</v>
      </c>
      <c r="D40" s="164">
        <v>1191</v>
      </c>
      <c r="E40" s="163">
        <f>SUM(C40:D40)</f>
        <v>5600</v>
      </c>
      <c r="F40" s="163">
        <v>4409</v>
      </c>
      <c r="G40" s="164">
        <v>1191</v>
      </c>
      <c r="H40" s="163">
        <f>SUM(F40:G40)</f>
        <v>5600</v>
      </c>
    </row>
    <row r="41" spans="1:11" ht="12.75" customHeight="1">
      <c r="A41" s="188"/>
      <c r="B41" s="162" t="s">
        <v>326</v>
      </c>
      <c r="C41" s="163">
        <v>118110</v>
      </c>
      <c r="D41" s="164">
        <v>31890</v>
      </c>
      <c r="E41" s="163">
        <f>SUM(C41:D41)</f>
        <v>150000</v>
      </c>
      <c r="F41" s="163">
        <v>118110</v>
      </c>
      <c r="G41" s="164">
        <v>31890</v>
      </c>
      <c r="H41" s="163">
        <f>SUM(F41:G41)</f>
        <v>150000</v>
      </c>
    </row>
    <row r="42" spans="1:11" ht="12.75" customHeight="1">
      <c r="A42" s="188"/>
      <c r="B42" s="162" t="s">
        <v>556</v>
      </c>
      <c r="C42" s="163"/>
      <c r="D42" s="164"/>
      <c r="E42" s="163"/>
      <c r="F42" s="163">
        <v>945</v>
      </c>
      <c r="G42" s="164">
        <v>255</v>
      </c>
      <c r="H42" s="163">
        <f>SUM(F42:G42)</f>
        <v>1200</v>
      </c>
    </row>
    <row r="43" spans="1:11" ht="12.75" customHeight="1">
      <c r="A43" s="188"/>
      <c r="B43" s="162" t="s">
        <v>370</v>
      </c>
      <c r="C43" s="163">
        <v>787</v>
      </c>
      <c r="D43" s="164">
        <v>213</v>
      </c>
      <c r="E43" s="163">
        <f>SUM(C43:D43)</f>
        <v>1000</v>
      </c>
      <c r="F43" s="163">
        <v>787</v>
      </c>
      <c r="G43" s="164">
        <v>213</v>
      </c>
      <c r="H43" s="163">
        <f>SUM(F43:G43)</f>
        <v>1000</v>
      </c>
    </row>
    <row r="44" spans="1:11" ht="12.75" customHeight="1">
      <c r="A44" s="170"/>
      <c r="B44" s="179" t="s">
        <v>369</v>
      </c>
      <c r="C44" s="323">
        <v>7874</v>
      </c>
      <c r="D44" s="174">
        <v>2126</v>
      </c>
      <c r="E44" s="154">
        <f>SUM(C44:D44)</f>
        <v>10000</v>
      </c>
      <c r="F44" s="323">
        <v>7874</v>
      </c>
      <c r="G44" s="174">
        <v>2126</v>
      </c>
      <c r="H44" s="154">
        <f>SUM(F44:G44)</f>
        <v>10000</v>
      </c>
    </row>
    <row r="45" spans="1:11" ht="12.75" customHeight="1">
      <c r="A45" s="250" t="s">
        <v>404</v>
      </c>
      <c r="B45" s="93" t="s">
        <v>277</v>
      </c>
      <c r="C45" s="106">
        <f t="shared" ref="C45:H45" si="11">SUM(C46:C48)</f>
        <v>2463</v>
      </c>
      <c r="D45" s="106">
        <f t="shared" si="11"/>
        <v>637</v>
      </c>
      <c r="E45" s="106">
        <f t="shared" si="11"/>
        <v>3100</v>
      </c>
      <c r="F45" s="106">
        <f t="shared" si="11"/>
        <v>3345</v>
      </c>
      <c r="G45" s="106">
        <f t="shared" si="11"/>
        <v>875</v>
      </c>
      <c r="H45" s="106">
        <f t="shared" si="11"/>
        <v>4220</v>
      </c>
      <c r="J45" s="64"/>
    </row>
    <row r="46" spans="1:11" s="230" customFormat="1" ht="12.75" customHeight="1">
      <c r="A46" s="249"/>
      <c r="B46" s="162" t="s">
        <v>371</v>
      </c>
      <c r="C46" s="190">
        <v>2363</v>
      </c>
      <c r="D46" s="189">
        <v>637</v>
      </c>
      <c r="E46" s="330">
        <f>SUM(C46:D46)</f>
        <v>3000</v>
      </c>
      <c r="F46" s="190">
        <v>2363</v>
      </c>
      <c r="G46" s="189">
        <v>637</v>
      </c>
      <c r="H46" s="190">
        <f>SUM(F46:G46)</f>
        <v>3000</v>
      </c>
    </row>
    <row r="47" spans="1:11" s="230" customFormat="1" ht="12.75" customHeight="1">
      <c r="A47" s="249"/>
      <c r="B47" s="162" t="s">
        <v>531</v>
      </c>
      <c r="C47" s="190"/>
      <c r="D47" s="189"/>
      <c r="E47" s="330"/>
      <c r="F47" s="190">
        <v>882</v>
      </c>
      <c r="G47" s="189">
        <v>238</v>
      </c>
      <c r="H47" s="190">
        <f>SUM(F47:G47)</f>
        <v>1120</v>
      </c>
    </row>
    <row r="48" spans="1:11" s="230" customFormat="1" ht="12.75" customHeight="1">
      <c r="A48" s="249"/>
      <c r="B48" s="162" t="s">
        <v>374</v>
      </c>
      <c r="C48" s="190">
        <v>100</v>
      </c>
      <c r="D48" s="189">
        <v>0</v>
      </c>
      <c r="E48" s="190">
        <f>SUM(C48:D48)</f>
        <v>100</v>
      </c>
      <c r="F48" s="190">
        <v>100</v>
      </c>
      <c r="G48" s="189">
        <v>0</v>
      </c>
      <c r="H48" s="190">
        <f>SUM(F48:G48)</f>
        <v>100</v>
      </c>
      <c r="K48" s="331"/>
    </row>
    <row r="49" spans="1:11" s="230" customFormat="1" ht="12.75" customHeight="1">
      <c r="A49" s="250" t="s">
        <v>536</v>
      </c>
      <c r="B49" s="93" t="s">
        <v>537</v>
      </c>
      <c r="C49" s="105">
        <f t="shared" ref="C49:H49" si="12">SUM(C50)</f>
        <v>0</v>
      </c>
      <c r="D49" s="324">
        <f t="shared" si="12"/>
        <v>0</v>
      </c>
      <c r="E49" s="324">
        <f t="shared" si="12"/>
        <v>0</v>
      </c>
      <c r="F49" s="105">
        <f t="shared" si="12"/>
        <v>1950</v>
      </c>
      <c r="G49" s="324">
        <f t="shared" si="12"/>
        <v>527</v>
      </c>
      <c r="H49" s="324">
        <f t="shared" si="12"/>
        <v>2477</v>
      </c>
      <c r="K49" s="331"/>
    </row>
    <row r="50" spans="1:11" s="230" customFormat="1" ht="12.75" customHeight="1">
      <c r="A50" s="322"/>
      <c r="B50" s="179" t="s">
        <v>538</v>
      </c>
      <c r="C50" s="323">
        <v>0</v>
      </c>
      <c r="D50" s="174">
        <v>0</v>
      </c>
      <c r="E50" s="323">
        <f>SUM(C50:D50)</f>
        <v>0</v>
      </c>
      <c r="F50" s="323">
        <v>1950</v>
      </c>
      <c r="G50" s="174">
        <v>527</v>
      </c>
      <c r="H50" s="323">
        <f>SUM(F50:G50)</f>
        <v>2477</v>
      </c>
      <c r="K50" s="331"/>
    </row>
    <row r="51" spans="1:11" s="228" customFormat="1" ht="18.75" customHeight="1">
      <c r="A51" s="295"/>
      <c r="B51" s="69" t="s">
        <v>123</v>
      </c>
      <c r="C51" s="264">
        <f>SUM(C11,C14,C16,C20,C22,C25,C30,C39,C45)</f>
        <v>294702</v>
      </c>
      <c r="D51" s="264">
        <f>SUM(D11,D14,D16,D20,D22,D25,D30,D39,D45)</f>
        <v>73938</v>
      </c>
      <c r="E51" s="264">
        <f>SUM(E11,E14,E16,E20,E22,E25,E30,E39,E45)</f>
        <v>368640</v>
      </c>
      <c r="F51" s="264">
        <f>SUM(F11,F14,F16,F20,F22,F25,F30,F39,F45,F49,F18,F28)</f>
        <v>341840</v>
      </c>
      <c r="G51" s="264">
        <f t="shared" ref="G51:H51" si="13">SUM(G11,G14,G16,G20,G22,G25,G30,G39,G45,G49,G18,G28)</f>
        <v>86662</v>
      </c>
      <c r="H51" s="264">
        <f t="shared" si="13"/>
        <v>428502</v>
      </c>
    </row>
    <row r="52" spans="1:11" s="230" customFormat="1" ht="12.75" customHeight="1">
      <c r="A52" s="250" t="s">
        <v>292</v>
      </c>
      <c r="B52" s="93" t="s">
        <v>279</v>
      </c>
      <c r="C52" s="106">
        <f t="shared" ref="C52:H52" si="14">SUM(C53:C53)</f>
        <v>5900</v>
      </c>
      <c r="D52" s="106">
        <f t="shared" si="14"/>
        <v>1593</v>
      </c>
      <c r="E52" s="106">
        <f t="shared" si="14"/>
        <v>7493</v>
      </c>
      <c r="F52" s="106">
        <f t="shared" si="14"/>
        <v>5900</v>
      </c>
      <c r="G52" s="106">
        <f t="shared" si="14"/>
        <v>1593</v>
      </c>
      <c r="H52" s="106">
        <f t="shared" si="14"/>
        <v>7493</v>
      </c>
    </row>
    <row r="53" spans="1:11" s="230" customFormat="1" ht="12.75" customHeight="1">
      <c r="A53" s="249"/>
      <c r="B53" s="162" t="s">
        <v>316</v>
      </c>
      <c r="C53" s="190">
        <v>5900</v>
      </c>
      <c r="D53" s="189">
        <v>1593</v>
      </c>
      <c r="E53" s="190">
        <f>SUM(C53:D53)</f>
        <v>7493</v>
      </c>
      <c r="F53" s="190">
        <v>5900</v>
      </c>
      <c r="G53" s="189">
        <v>1593</v>
      </c>
      <c r="H53" s="190">
        <f>SUM(F53:G53)</f>
        <v>7493</v>
      </c>
    </row>
    <row r="54" spans="1:11" s="252" customFormat="1" ht="20.25" customHeight="1">
      <c r="A54" s="297"/>
      <c r="B54" s="69" t="s">
        <v>321</v>
      </c>
      <c r="C54" s="298">
        <f t="shared" ref="C54:H54" si="15">SUM(C52,)</f>
        <v>5900</v>
      </c>
      <c r="D54" s="298">
        <f t="shared" si="15"/>
        <v>1593</v>
      </c>
      <c r="E54" s="298">
        <f t="shared" si="15"/>
        <v>7493</v>
      </c>
      <c r="F54" s="298">
        <f t="shared" si="15"/>
        <v>5900</v>
      </c>
      <c r="G54" s="298">
        <f t="shared" si="15"/>
        <v>1593</v>
      </c>
      <c r="H54" s="298">
        <f t="shared" si="15"/>
        <v>7493</v>
      </c>
    </row>
    <row r="55" spans="1:11" s="230" customFormat="1" ht="12.75" customHeight="1">
      <c r="A55" s="339" t="s">
        <v>10</v>
      </c>
      <c r="B55" s="165" t="s">
        <v>320</v>
      </c>
      <c r="C55" s="166">
        <f t="shared" ref="C55:H55" si="16">SUM(C56:C56)</f>
        <v>18134</v>
      </c>
      <c r="D55" s="166">
        <f t="shared" si="16"/>
        <v>4896</v>
      </c>
      <c r="E55" s="166">
        <f t="shared" si="16"/>
        <v>23030</v>
      </c>
      <c r="F55" s="166">
        <f t="shared" si="16"/>
        <v>22283</v>
      </c>
      <c r="G55" s="166">
        <f t="shared" si="16"/>
        <v>6016</v>
      </c>
      <c r="H55" s="166">
        <f t="shared" si="16"/>
        <v>28299</v>
      </c>
    </row>
    <row r="56" spans="1:11" s="230" customFormat="1" ht="12.75" customHeight="1">
      <c r="A56" s="249"/>
      <c r="B56" s="162" t="s">
        <v>322</v>
      </c>
      <c r="C56" s="190">
        <v>18134</v>
      </c>
      <c r="D56" s="189">
        <v>4896</v>
      </c>
      <c r="E56" s="190">
        <f>SUM(C56:D56)</f>
        <v>23030</v>
      </c>
      <c r="F56" s="190">
        <v>22283</v>
      </c>
      <c r="G56" s="189">
        <v>6016</v>
      </c>
      <c r="H56" s="190">
        <f>SUM(F56:G56)</f>
        <v>28299</v>
      </c>
    </row>
    <row r="57" spans="1:11" ht="17.25" customHeight="1">
      <c r="A57" s="152"/>
      <c r="B57" s="69" t="s">
        <v>318</v>
      </c>
      <c r="C57" s="138">
        <f t="shared" ref="C57:H57" si="17">SUM(C55,)</f>
        <v>18134</v>
      </c>
      <c r="D57" s="138">
        <f t="shared" si="17"/>
        <v>4896</v>
      </c>
      <c r="E57" s="138">
        <f t="shared" si="17"/>
        <v>23030</v>
      </c>
      <c r="F57" s="138">
        <f t="shared" si="17"/>
        <v>22283</v>
      </c>
      <c r="G57" s="138">
        <f t="shared" si="17"/>
        <v>6016</v>
      </c>
      <c r="H57" s="138">
        <f t="shared" si="17"/>
        <v>28299</v>
      </c>
    </row>
    <row r="58" spans="1:11" ht="19.5" customHeight="1">
      <c r="A58" s="152"/>
      <c r="B58" s="69" t="s">
        <v>323</v>
      </c>
      <c r="C58" s="138">
        <f t="shared" ref="C58:H58" si="18">SUM(C51,C54,C57)</f>
        <v>318736</v>
      </c>
      <c r="D58" s="138">
        <f t="shared" si="18"/>
        <v>80427</v>
      </c>
      <c r="E58" s="138">
        <f t="shared" si="18"/>
        <v>399163</v>
      </c>
      <c r="F58" s="138">
        <f t="shared" si="18"/>
        <v>370023</v>
      </c>
      <c r="G58" s="138">
        <f t="shared" si="18"/>
        <v>94271</v>
      </c>
      <c r="H58" s="138">
        <f t="shared" si="18"/>
        <v>464294</v>
      </c>
    </row>
    <row r="59" spans="1:11">
      <c r="A59" s="97"/>
      <c r="B59" s="98"/>
      <c r="C59" s="98"/>
      <c r="D59" s="98"/>
      <c r="E59" s="98"/>
    </row>
    <row r="60" spans="1:11">
      <c r="A60" s="97"/>
      <c r="B60" s="98"/>
      <c r="C60" s="98"/>
      <c r="D60" s="98"/>
      <c r="E60" s="98"/>
    </row>
    <row r="61" spans="1:11">
      <c r="A61" s="97"/>
      <c r="B61" s="98"/>
      <c r="C61" s="98"/>
      <c r="D61" s="98"/>
      <c r="E61" s="98"/>
    </row>
    <row r="62" spans="1:11" ht="15.75">
      <c r="A62" s="99" t="s">
        <v>639</v>
      </c>
      <c r="B62" s="98"/>
      <c r="C62" s="98"/>
      <c r="D62" s="98"/>
      <c r="E62" s="98"/>
    </row>
    <row r="63" spans="1:11">
      <c r="A63" s="97"/>
      <c r="B63" s="98"/>
      <c r="C63" s="98"/>
      <c r="D63" s="98"/>
      <c r="E63" s="98"/>
    </row>
    <row r="64" spans="1:11" ht="15.75">
      <c r="A64" s="547" t="s">
        <v>470</v>
      </c>
      <c r="B64" s="548"/>
      <c r="C64" s="548"/>
      <c r="D64" s="548"/>
      <c r="E64" s="548"/>
      <c r="F64" s="548"/>
      <c r="G64" s="548"/>
      <c r="H64" s="548"/>
    </row>
    <row r="65" spans="1:9" ht="15.75">
      <c r="A65" s="547" t="s">
        <v>464</v>
      </c>
      <c r="B65" s="548"/>
      <c r="C65" s="548"/>
      <c r="D65" s="548"/>
      <c r="E65" s="548"/>
      <c r="F65" s="548"/>
      <c r="G65" s="548"/>
      <c r="H65" s="548"/>
    </row>
    <row r="66" spans="1:9" ht="15.75">
      <c r="A66" s="547" t="s">
        <v>474</v>
      </c>
      <c r="B66" s="548"/>
      <c r="C66" s="548"/>
      <c r="D66" s="548"/>
      <c r="E66" s="548"/>
      <c r="F66" s="548"/>
      <c r="G66" s="548"/>
      <c r="H66" s="548"/>
    </row>
    <row r="67" spans="1:9" ht="15.75">
      <c r="A67" s="547" t="s">
        <v>476</v>
      </c>
      <c r="B67" s="548"/>
      <c r="C67" s="548"/>
      <c r="D67" s="548"/>
      <c r="E67" s="548"/>
      <c r="F67" s="548"/>
      <c r="G67" s="548"/>
      <c r="H67" s="548"/>
    </row>
    <row r="68" spans="1:9" ht="15.75">
      <c r="A68" s="97"/>
      <c r="B68" s="100"/>
      <c r="C68" s="98"/>
      <c r="D68" s="5" t="s">
        <v>105</v>
      </c>
      <c r="E68" s="98"/>
    </row>
    <row r="69" spans="1:9" s="64" customFormat="1">
      <c r="A69" s="46" t="s">
        <v>53</v>
      </c>
      <c r="B69" s="46" t="s">
        <v>5</v>
      </c>
      <c r="C69" s="49"/>
      <c r="D69" s="50" t="s">
        <v>337</v>
      </c>
      <c r="E69" s="51"/>
      <c r="F69" s="49"/>
      <c r="G69" s="50" t="s">
        <v>455</v>
      </c>
      <c r="H69" s="51"/>
    </row>
    <row r="70" spans="1:9">
      <c r="A70" s="48" t="s">
        <v>54</v>
      </c>
      <c r="B70" s="48"/>
      <c r="C70" s="46" t="s">
        <v>61</v>
      </c>
      <c r="D70" s="46" t="s">
        <v>62</v>
      </c>
      <c r="E70" s="46" t="s">
        <v>6</v>
      </c>
      <c r="F70" s="46" t="s">
        <v>61</v>
      </c>
      <c r="G70" s="46" t="s">
        <v>62</v>
      </c>
      <c r="H70" s="46" t="s">
        <v>6</v>
      </c>
    </row>
    <row r="71" spans="1:9">
      <c r="A71" s="72" t="s">
        <v>402</v>
      </c>
      <c r="B71" s="93" t="s">
        <v>276</v>
      </c>
      <c r="C71" s="248">
        <f t="shared" ref="C71:H71" si="19">SUM(C72:C72)</f>
        <v>2362</v>
      </c>
      <c r="D71" s="102">
        <f t="shared" si="19"/>
        <v>638</v>
      </c>
      <c r="E71" s="102">
        <f t="shared" si="19"/>
        <v>3000</v>
      </c>
      <c r="F71" s="248">
        <f t="shared" si="19"/>
        <v>2362</v>
      </c>
      <c r="G71" s="102">
        <f t="shared" si="19"/>
        <v>638</v>
      </c>
      <c r="H71" s="102">
        <f t="shared" si="19"/>
        <v>3000</v>
      </c>
    </row>
    <row r="72" spans="1:9">
      <c r="A72" s="73"/>
      <c r="B72" s="162" t="s">
        <v>117</v>
      </c>
      <c r="C72" s="178">
        <v>2362</v>
      </c>
      <c r="D72" s="163">
        <v>638</v>
      </c>
      <c r="E72" s="178">
        <f>SUM(C72:D72)</f>
        <v>3000</v>
      </c>
      <c r="F72" s="178">
        <v>2362</v>
      </c>
      <c r="G72" s="163">
        <v>638</v>
      </c>
      <c r="H72" s="178">
        <f>SUM(F72:G72)</f>
        <v>3000</v>
      </c>
    </row>
    <row r="73" spans="1:9">
      <c r="A73" s="72" t="s">
        <v>403</v>
      </c>
      <c r="B73" s="169" t="s">
        <v>135</v>
      </c>
      <c r="C73" s="102">
        <f t="shared" ref="C73:H73" si="20">SUM(C74:C78)</f>
        <v>58661</v>
      </c>
      <c r="D73" s="102">
        <f t="shared" si="20"/>
        <v>15839</v>
      </c>
      <c r="E73" s="102">
        <f t="shared" si="20"/>
        <v>74500</v>
      </c>
      <c r="F73" s="102">
        <f t="shared" si="20"/>
        <v>67717</v>
      </c>
      <c r="G73" s="102">
        <f t="shared" si="20"/>
        <v>18283</v>
      </c>
      <c r="H73" s="102">
        <f t="shared" si="20"/>
        <v>86000</v>
      </c>
    </row>
    <row r="74" spans="1:9">
      <c r="A74" s="73"/>
      <c r="B74" s="186" t="s">
        <v>329</v>
      </c>
      <c r="C74" s="103">
        <v>5512</v>
      </c>
      <c r="D74" s="103">
        <v>1488</v>
      </c>
      <c r="E74" s="103">
        <f>SUM(C74:D74)</f>
        <v>7000</v>
      </c>
      <c r="F74" s="103">
        <v>5512</v>
      </c>
      <c r="G74" s="103">
        <v>1488</v>
      </c>
      <c r="H74" s="103">
        <f t="shared" ref="H74:H81" si="21">SUM(F74:G74)</f>
        <v>7000</v>
      </c>
    </row>
    <row r="75" spans="1:9">
      <c r="A75" s="73"/>
      <c r="B75" s="186" t="s">
        <v>359</v>
      </c>
      <c r="C75" s="103">
        <v>15748</v>
      </c>
      <c r="D75" s="103">
        <v>4252</v>
      </c>
      <c r="E75" s="103">
        <f>SUM(C75:D75)</f>
        <v>20000</v>
      </c>
      <c r="F75" s="103">
        <v>15748</v>
      </c>
      <c r="G75" s="103">
        <v>4252</v>
      </c>
      <c r="H75" s="103">
        <f t="shared" si="21"/>
        <v>20000</v>
      </c>
    </row>
    <row r="76" spans="1:9">
      <c r="A76" s="73"/>
      <c r="B76" s="186" t="s">
        <v>500</v>
      </c>
      <c r="C76" s="103"/>
      <c r="D76" s="103"/>
      <c r="E76" s="103"/>
      <c r="F76" s="103">
        <v>24803</v>
      </c>
      <c r="G76" s="103">
        <v>6697</v>
      </c>
      <c r="H76" s="103">
        <f>SUM(F76:G76)</f>
        <v>31500</v>
      </c>
      <c r="I76" s="406">
        <v>31500</v>
      </c>
    </row>
    <row r="77" spans="1:9">
      <c r="A77" s="73"/>
      <c r="B77" s="186" t="s">
        <v>499</v>
      </c>
      <c r="C77" s="103"/>
      <c r="D77" s="103"/>
      <c r="E77" s="103"/>
      <c r="F77" s="103">
        <v>21654</v>
      </c>
      <c r="G77" s="103">
        <v>5846</v>
      </c>
      <c r="H77" s="103">
        <f>SUM(F77:G77)</f>
        <v>27500</v>
      </c>
      <c r="I77" s="406">
        <v>27500</v>
      </c>
    </row>
    <row r="78" spans="1:9">
      <c r="A78" s="82"/>
      <c r="B78" s="346" t="s">
        <v>405</v>
      </c>
      <c r="C78" s="171">
        <v>37401</v>
      </c>
      <c r="D78" s="171">
        <v>10099</v>
      </c>
      <c r="E78" s="171">
        <f>SUM(C78:D78)</f>
        <v>47500</v>
      </c>
      <c r="F78" s="171">
        <v>0</v>
      </c>
      <c r="G78" s="171">
        <v>0</v>
      </c>
      <c r="H78" s="171">
        <f t="shared" si="21"/>
        <v>0</v>
      </c>
    </row>
    <row r="79" spans="1:9">
      <c r="A79" s="86" t="s">
        <v>575</v>
      </c>
      <c r="B79" s="327" t="s">
        <v>372</v>
      </c>
      <c r="C79" s="328">
        <v>3150</v>
      </c>
      <c r="D79" s="328">
        <v>850</v>
      </c>
      <c r="E79" s="328">
        <f>SUM(C79:D79)</f>
        <v>4000</v>
      </c>
      <c r="F79" s="328">
        <f>SUM(F80:F81)</f>
        <v>6142</v>
      </c>
      <c r="G79" s="328">
        <f t="shared" ref="G79:H79" si="22">SUM(G80:G81)</f>
        <v>1658</v>
      </c>
      <c r="H79" s="328">
        <f t="shared" si="22"/>
        <v>7800</v>
      </c>
    </row>
    <row r="80" spans="1:9" s="230" customFormat="1">
      <c r="A80" s="407"/>
      <c r="B80" s="186" t="s">
        <v>504</v>
      </c>
      <c r="C80" s="103"/>
      <c r="D80" s="103"/>
      <c r="E80" s="103"/>
      <c r="F80" s="103">
        <v>2992</v>
      </c>
      <c r="G80" s="103">
        <v>808</v>
      </c>
      <c r="H80" s="103">
        <f t="shared" si="21"/>
        <v>3800</v>
      </c>
    </row>
    <row r="81" spans="1:8">
      <c r="A81" s="87"/>
      <c r="B81" s="186" t="s">
        <v>363</v>
      </c>
      <c r="C81" s="103">
        <v>3150</v>
      </c>
      <c r="D81" s="103">
        <v>850</v>
      </c>
      <c r="E81" s="103">
        <f>SUM(C81:D81)</f>
        <v>4000</v>
      </c>
      <c r="F81" s="103">
        <v>3150</v>
      </c>
      <c r="G81" s="103">
        <v>850</v>
      </c>
      <c r="H81" s="103">
        <f t="shared" si="21"/>
        <v>4000</v>
      </c>
    </row>
    <row r="82" spans="1:8">
      <c r="A82" s="142" t="s">
        <v>573</v>
      </c>
      <c r="B82" s="93" t="s">
        <v>364</v>
      </c>
      <c r="C82" s="105"/>
      <c r="D82" s="105"/>
      <c r="E82" s="324"/>
      <c r="F82" s="105">
        <f>SUM(F83)</f>
        <v>8311</v>
      </c>
      <c r="G82" s="105">
        <f t="shared" ref="G82:H82" si="23">SUM(G83)</f>
        <v>2244</v>
      </c>
      <c r="H82" s="105">
        <f t="shared" si="23"/>
        <v>10555</v>
      </c>
    </row>
    <row r="83" spans="1:8">
      <c r="A83" s="87"/>
      <c r="B83" s="411" t="s">
        <v>529</v>
      </c>
      <c r="C83" s="103"/>
      <c r="D83" s="171"/>
      <c r="E83" s="490"/>
      <c r="F83" s="103">
        <v>8311</v>
      </c>
      <c r="G83" s="103">
        <v>2244</v>
      </c>
      <c r="H83" s="412">
        <f>SUM(F83:G83)</f>
        <v>10555</v>
      </c>
    </row>
    <row r="84" spans="1:8">
      <c r="A84" s="86" t="s">
        <v>404</v>
      </c>
      <c r="B84" s="93" t="s">
        <v>277</v>
      </c>
      <c r="C84" s="105">
        <f t="shared" ref="C84:H84" si="24">SUM(C85)</f>
        <v>3937</v>
      </c>
      <c r="D84" s="105">
        <f t="shared" si="24"/>
        <v>1063</v>
      </c>
      <c r="E84" s="105">
        <f t="shared" si="24"/>
        <v>5000</v>
      </c>
      <c r="F84" s="105">
        <f t="shared" si="24"/>
        <v>1953</v>
      </c>
      <c r="G84" s="105">
        <f t="shared" si="24"/>
        <v>527</v>
      </c>
      <c r="H84" s="105">
        <f t="shared" si="24"/>
        <v>2480</v>
      </c>
    </row>
    <row r="85" spans="1:8">
      <c r="A85" s="86"/>
      <c r="B85" s="186" t="s">
        <v>373</v>
      </c>
      <c r="C85" s="171">
        <v>3937</v>
      </c>
      <c r="D85" s="171">
        <v>1063</v>
      </c>
      <c r="E85" s="171">
        <f>SUM(C85:D85)</f>
        <v>5000</v>
      </c>
      <c r="F85" s="171">
        <v>1953</v>
      </c>
      <c r="G85" s="171">
        <v>527</v>
      </c>
      <c r="H85" s="171">
        <f>SUM(F85:G85)</f>
        <v>2480</v>
      </c>
    </row>
    <row r="86" spans="1:8">
      <c r="A86" s="142" t="s">
        <v>536</v>
      </c>
      <c r="B86" s="93" t="s">
        <v>278</v>
      </c>
      <c r="C86" s="105">
        <f t="shared" ref="C86:H86" si="25">SUM(C87:C88)</f>
        <v>30315</v>
      </c>
      <c r="D86" s="105">
        <f t="shared" si="25"/>
        <v>8185</v>
      </c>
      <c r="E86" s="105">
        <f t="shared" si="25"/>
        <v>38500</v>
      </c>
      <c r="F86" s="105">
        <f t="shared" si="25"/>
        <v>30315</v>
      </c>
      <c r="G86" s="105">
        <f t="shared" si="25"/>
        <v>8185</v>
      </c>
      <c r="H86" s="105">
        <f t="shared" si="25"/>
        <v>38500</v>
      </c>
    </row>
    <row r="87" spans="1:8">
      <c r="A87" s="143"/>
      <c r="B87" s="162" t="s">
        <v>327</v>
      </c>
      <c r="C87" s="163">
        <v>1575</v>
      </c>
      <c r="D87" s="163">
        <v>425</v>
      </c>
      <c r="E87" s="163">
        <f>SUM(C87:D87)</f>
        <v>2000</v>
      </c>
      <c r="F87" s="163">
        <v>1575</v>
      </c>
      <c r="G87" s="163">
        <v>425</v>
      </c>
      <c r="H87" s="163">
        <f>SUM(F87:G87)</f>
        <v>2000</v>
      </c>
    </row>
    <row r="88" spans="1:8">
      <c r="A88" s="170"/>
      <c r="B88" s="84" t="s">
        <v>328</v>
      </c>
      <c r="C88" s="171">
        <v>28740</v>
      </c>
      <c r="D88" s="171">
        <v>7760</v>
      </c>
      <c r="E88" s="107">
        <f>SUM(C88:D88)</f>
        <v>36500</v>
      </c>
      <c r="F88" s="171">
        <v>28740</v>
      </c>
      <c r="G88" s="171">
        <v>7760</v>
      </c>
      <c r="H88" s="107">
        <f>SUM(F88:G88)</f>
        <v>36500</v>
      </c>
    </row>
    <row r="89" spans="1:8">
      <c r="A89" s="142" t="s">
        <v>576</v>
      </c>
      <c r="B89" s="93" t="s">
        <v>375</v>
      </c>
      <c r="C89" s="105">
        <f t="shared" ref="C89:H89" si="26">SUM(C90)</f>
        <v>1575</v>
      </c>
      <c r="D89" s="105">
        <f t="shared" si="26"/>
        <v>425</v>
      </c>
      <c r="E89" s="105">
        <f t="shared" si="26"/>
        <v>2000</v>
      </c>
      <c r="F89" s="105">
        <f t="shared" si="26"/>
        <v>1575</v>
      </c>
      <c r="G89" s="105">
        <f t="shared" si="26"/>
        <v>425</v>
      </c>
      <c r="H89" s="105">
        <f t="shared" si="26"/>
        <v>2000</v>
      </c>
    </row>
    <row r="90" spans="1:8">
      <c r="A90" s="170"/>
      <c r="B90" s="84" t="s">
        <v>376</v>
      </c>
      <c r="C90" s="171">
        <v>1575</v>
      </c>
      <c r="D90" s="171">
        <v>425</v>
      </c>
      <c r="E90" s="107">
        <f>SUM(C90:D90)</f>
        <v>2000</v>
      </c>
      <c r="F90" s="171">
        <v>1575</v>
      </c>
      <c r="G90" s="171">
        <v>425</v>
      </c>
      <c r="H90" s="107">
        <f>SUM(F90:G90)</f>
        <v>2000</v>
      </c>
    </row>
    <row r="91" spans="1:8">
      <c r="A91" s="52">
        <v>1</v>
      </c>
      <c r="B91" s="240" t="s">
        <v>123</v>
      </c>
      <c r="C91" s="192">
        <f t="shared" ref="C91:E91" si="27">SUM(C71,C73,C79,C84,C86,C89)</f>
        <v>100000</v>
      </c>
      <c r="D91" s="192">
        <f t="shared" si="27"/>
        <v>27000</v>
      </c>
      <c r="E91" s="192">
        <f t="shared" si="27"/>
        <v>127000</v>
      </c>
      <c r="F91" s="192">
        <f>SUM(F71,F73,F79,F82,F84,F86,F89)</f>
        <v>118375</v>
      </c>
      <c r="G91" s="192">
        <f t="shared" ref="G91:H91" si="28">SUM(G71,G73,G79,G82,G84,G86,G89)</f>
        <v>31960</v>
      </c>
      <c r="H91" s="192">
        <f t="shared" si="28"/>
        <v>150335</v>
      </c>
    </row>
    <row r="92" spans="1:8">
      <c r="A92" s="5"/>
      <c r="B92" s="5"/>
      <c r="C92" s="5"/>
      <c r="D92" s="5"/>
      <c r="E92" s="5"/>
    </row>
    <row r="93" spans="1:8">
      <c r="A93" s="5"/>
      <c r="B93" s="5"/>
      <c r="C93" s="5"/>
      <c r="D93" s="5"/>
      <c r="E93" s="5"/>
    </row>
    <row r="94" spans="1:8">
      <c r="A94" s="5"/>
      <c r="B94" s="5"/>
      <c r="C94" s="5"/>
      <c r="D94" s="5"/>
      <c r="E94" s="5"/>
    </row>
    <row r="95" spans="1:8">
      <c r="A95" s="5"/>
      <c r="B95" s="5"/>
      <c r="C95" s="5"/>
      <c r="D95" s="5"/>
      <c r="E95" s="5"/>
    </row>
    <row r="96" spans="1:8">
      <c r="A96" s="5"/>
      <c r="B96" s="5"/>
      <c r="C96" s="5"/>
      <c r="D96" s="5"/>
      <c r="E96" s="5"/>
    </row>
    <row r="97" spans="1:5">
      <c r="A97" s="5"/>
      <c r="B97" s="5"/>
      <c r="C97" s="5"/>
      <c r="D97" s="5"/>
      <c r="E97" s="5"/>
    </row>
    <row r="98" spans="1:5">
      <c r="A98" s="5"/>
      <c r="B98" s="5"/>
      <c r="C98" s="5"/>
      <c r="D98" s="5"/>
      <c r="E98" s="5"/>
    </row>
    <row r="99" spans="1:5">
      <c r="A99" s="5"/>
      <c r="B99" s="5"/>
      <c r="C99" s="5"/>
      <c r="D99" s="5"/>
      <c r="E99" s="5"/>
    </row>
    <row r="100" spans="1:5">
      <c r="A100" s="5"/>
      <c r="B100" s="5"/>
      <c r="C100" s="5"/>
      <c r="D100" s="5"/>
      <c r="E100" s="5"/>
    </row>
    <row r="103" spans="1:5" ht="15" customHeight="1"/>
    <row r="104" spans="1:5" ht="15" customHeight="1"/>
    <row r="105" spans="1:5" ht="18" customHeight="1"/>
    <row r="106" spans="1:5" ht="15" customHeight="1"/>
    <row r="107" spans="1:5" ht="15" customHeight="1"/>
    <row r="108" spans="1:5" ht="12.75" customHeight="1"/>
  </sheetData>
  <mergeCells count="8">
    <mergeCell ref="A66:H66"/>
    <mergeCell ref="A67:H67"/>
    <mergeCell ref="A3:H3"/>
    <mergeCell ref="A4:H4"/>
    <mergeCell ref="A5:H5"/>
    <mergeCell ref="A6:H6"/>
    <mergeCell ref="A64:H64"/>
    <mergeCell ref="A65:H6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9" firstPageNumber="18" orientation="portrait" horizontalDpi="300" verticalDpi="300" r:id="rId1"/>
  <headerFooter alignWithMargins="0">
    <oddFooter>&amp;C&amp;P. oldal</oddFooter>
  </headerFooter>
  <rowBreaks count="1" manualBreakCount="1">
    <brk id="59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D25"/>
  <sheetViews>
    <sheetView view="pageBreakPreview" zoomScaleNormal="100" workbookViewId="0">
      <selection activeCell="B11" sqref="B11"/>
    </sheetView>
  </sheetViews>
  <sheetFormatPr defaultRowHeight="12.75"/>
  <cols>
    <col min="1" max="1" width="8.7109375" customWidth="1"/>
    <col min="2" max="2" width="47.140625" customWidth="1"/>
    <col min="3" max="3" width="14.7109375" customWidth="1"/>
    <col min="4" max="4" width="12" customWidth="1"/>
  </cols>
  <sheetData>
    <row r="1" spans="1:4" ht="15.75">
      <c r="A1" s="43" t="s">
        <v>640</v>
      </c>
      <c r="B1" s="43"/>
      <c r="C1" s="43"/>
      <c r="D1" s="5"/>
    </row>
    <row r="2" spans="1:4" ht="15.75">
      <c r="A2" s="43"/>
      <c r="B2" s="43"/>
      <c r="C2" s="43"/>
      <c r="D2" s="5"/>
    </row>
    <row r="3" spans="1:4" ht="15.75">
      <c r="A3" s="547" t="s">
        <v>26</v>
      </c>
      <c r="B3" s="548"/>
      <c r="C3" s="548"/>
      <c r="D3" s="548"/>
    </row>
    <row r="4" spans="1:4" ht="15.75">
      <c r="A4" s="547" t="s">
        <v>464</v>
      </c>
      <c r="B4" s="548"/>
      <c r="C4" s="548"/>
      <c r="D4" s="548"/>
    </row>
    <row r="5" spans="1:4" ht="15.75">
      <c r="A5" s="547" t="s">
        <v>477</v>
      </c>
      <c r="B5" s="548"/>
      <c r="C5" s="548"/>
      <c r="D5" s="548"/>
    </row>
    <row r="6" spans="1:4" ht="15.75">
      <c r="A6" s="547" t="s">
        <v>478</v>
      </c>
      <c r="B6" s="548"/>
      <c r="C6" s="548"/>
      <c r="D6" s="548"/>
    </row>
    <row r="7" spans="1:4" ht="15.75">
      <c r="A7" s="43"/>
      <c r="B7" s="43"/>
      <c r="C7" s="44"/>
      <c r="D7" s="5"/>
    </row>
    <row r="8" spans="1:4" ht="15.75">
      <c r="A8" s="43"/>
      <c r="B8" s="43"/>
      <c r="C8" s="44"/>
      <c r="D8" s="5"/>
    </row>
    <row r="9" spans="1:4" ht="15.75">
      <c r="A9" s="43"/>
      <c r="B9" s="65" t="s">
        <v>63</v>
      </c>
      <c r="C9" s="44"/>
      <c r="D9" s="5"/>
    </row>
    <row r="10" spans="1:4" ht="15" customHeight="1">
      <c r="A10" s="59" t="s">
        <v>53</v>
      </c>
      <c r="B10" s="46" t="s">
        <v>5</v>
      </c>
      <c r="C10" s="544" t="s">
        <v>337</v>
      </c>
      <c r="D10" s="544" t="s">
        <v>455</v>
      </c>
    </row>
    <row r="11" spans="1:4" ht="15" customHeight="1">
      <c r="A11" s="60" t="s">
        <v>54</v>
      </c>
      <c r="B11" s="48"/>
      <c r="C11" s="495"/>
      <c r="D11" s="495"/>
    </row>
    <row r="12" spans="1:4" ht="15" customHeight="1">
      <c r="A12" s="142" t="s">
        <v>398</v>
      </c>
      <c r="B12" s="291" t="s">
        <v>312</v>
      </c>
      <c r="C12" s="293">
        <f>SUM(C13)</f>
        <v>1043</v>
      </c>
      <c r="D12" s="293">
        <f>SUM(D13)</f>
        <v>1043</v>
      </c>
    </row>
    <row r="13" spans="1:4" ht="15" customHeight="1">
      <c r="A13" s="168"/>
      <c r="B13" s="292" t="s">
        <v>391</v>
      </c>
      <c r="C13" s="81">
        <v>1043</v>
      </c>
      <c r="D13" s="81">
        <v>1043</v>
      </c>
    </row>
    <row r="14" spans="1:4" ht="15" customHeight="1">
      <c r="A14" s="142" t="s">
        <v>572</v>
      </c>
      <c r="B14" s="139" t="s">
        <v>392</v>
      </c>
      <c r="C14" s="102">
        <v>450</v>
      </c>
      <c r="D14" s="102">
        <v>450</v>
      </c>
    </row>
    <row r="15" spans="1:4" ht="15" customHeight="1">
      <c r="A15" s="143"/>
      <c r="B15" s="185" t="s">
        <v>393</v>
      </c>
      <c r="C15" s="163">
        <v>450</v>
      </c>
      <c r="D15" s="163">
        <v>450</v>
      </c>
    </row>
    <row r="16" spans="1:4" ht="15" customHeight="1">
      <c r="A16" s="142" t="s">
        <v>573</v>
      </c>
      <c r="B16" s="139" t="s">
        <v>109</v>
      </c>
      <c r="C16" s="102">
        <f>SUM(C17:C19)</f>
        <v>16300</v>
      </c>
      <c r="D16" s="102">
        <f>SUM(D17:D19)</f>
        <v>1300</v>
      </c>
    </row>
    <row r="17" spans="1:4" ht="15" customHeight="1">
      <c r="A17" s="143"/>
      <c r="B17" s="185" t="s">
        <v>148</v>
      </c>
      <c r="C17" s="163">
        <v>800</v>
      </c>
      <c r="D17" s="163">
        <v>800</v>
      </c>
    </row>
    <row r="18" spans="1:4" ht="15" customHeight="1">
      <c r="A18" s="143"/>
      <c r="B18" s="185" t="s">
        <v>605</v>
      </c>
      <c r="C18" s="163">
        <v>15000</v>
      </c>
      <c r="D18" s="163">
        <v>0</v>
      </c>
    </row>
    <row r="19" spans="1:4" ht="15" customHeight="1">
      <c r="A19" s="143"/>
      <c r="B19" s="156" t="s">
        <v>394</v>
      </c>
      <c r="C19" s="103">
        <v>500</v>
      </c>
      <c r="D19" s="103">
        <v>500</v>
      </c>
    </row>
    <row r="20" spans="1:4" ht="15" customHeight="1">
      <c r="A20" s="144"/>
      <c r="B20" s="141" t="s">
        <v>64</v>
      </c>
      <c r="C20" s="140">
        <f>SUM(C12,C14,C16)</f>
        <v>17793</v>
      </c>
      <c r="D20" s="140">
        <f>SUM(D12,D14,D16)</f>
        <v>2793</v>
      </c>
    </row>
    <row r="21" spans="1:4" ht="15" customHeight="1">
      <c r="A21" s="5"/>
      <c r="B21" s="5"/>
      <c r="C21" s="5"/>
      <c r="D21" s="5"/>
    </row>
    <row r="22" spans="1:4" ht="15" customHeight="1">
      <c r="A22" s="5"/>
      <c r="B22" s="5"/>
      <c r="C22" s="5"/>
      <c r="D22" s="5"/>
    </row>
    <row r="23" spans="1:4" ht="15" customHeight="1">
      <c r="A23" s="5"/>
      <c r="B23" s="5"/>
      <c r="C23" s="5"/>
      <c r="D23" s="5"/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</sheetData>
  <mergeCells count="6">
    <mergeCell ref="C10:C11"/>
    <mergeCell ref="D10:D11"/>
    <mergeCell ref="A3:D3"/>
    <mergeCell ref="A4:D4"/>
    <mergeCell ref="A5:D5"/>
    <mergeCell ref="A6:D6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27"/>
  <sheetViews>
    <sheetView view="pageBreakPreview" zoomScaleNormal="100" zoomScaleSheetLayoutView="100" workbookViewId="0">
      <selection activeCell="A2" sqref="A2"/>
    </sheetView>
  </sheetViews>
  <sheetFormatPr defaultRowHeight="12.75"/>
  <cols>
    <col min="1" max="1" width="18.28515625" customWidth="1"/>
    <col min="2" max="2" width="24.5703125" customWidth="1"/>
    <col min="3" max="3" width="20.7109375" customWidth="1"/>
    <col min="4" max="4" width="16" customWidth="1"/>
  </cols>
  <sheetData>
    <row r="1" spans="1:5" ht="15.75">
      <c r="A1" s="4" t="s">
        <v>641</v>
      </c>
      <c r="B1" s="4"/>
      <c r="C1" s="4"/>
    </row>
    <row r="2" spans="1:5" ht="15.75">
      <c r="A2" s="4"/>
      <c r="B2" s="4"/>
      <c r="C2" s="4"/>
    </row>
    <row r="3" spans="1:5" ht="15.75">
      <c r="A3" s="4"/>
      <c r="B3" s="4" t="s">
        <v>286</v>
      </c>
      <c r="C3" s="4"/>
    </row>
    <row r="4" spans="1:5" ht="15.75">
      <c r="A4" s="549" t="s">
        <v>600</v>
      </c>
      <c r="B4" s="549"/>
      <c r="C4" s="549"/>
      <c r="D4" s="549"/>
      <c r="E4" s="549"/>
    </row>
    <row r="5" spans="1:5" ht="15.75">
      <c r="A5" s="4"/>
      <c r="B5" s="257" t="s">
        <v>287</v>
      </c>
      <c r="C5" s="4"/>
    </row>
    <row r="6" spans="1:5">
      <c r="A6" s="5"/>
      <c r="B6" s="5"/>
      <c r="C6" s="5"/>
    </row>
    <row r="7" spans="1:5">
      <c r="A7" s="5"/>
      <c r="B7" s="5" t="s">
        <v>288</v>
      </c>
      <c r="C7" s="5"/>
    </row>
    <row r="8" spans="1:5">
      <c r="A8" s="46" t="s">
        <v>4</v>
      </c>
      <c r="B8" s="544" t="s">
        <v>5</v>
      </c>
      <c r="C8" s="544" t="s">
        <v>337</v>
      </c>
      <c r="D8" s="544" t="s">
        <v>455</v>
      </c>
    </row>
    <row r="9" spans="1:5">
      <c r="A9" s="47" t="s">
        <v>7</v>
      </c>
      <c r="B9" s="495"/>
      <c r="C9" s="495"/>
      <c r="D9" s="495"/>
    </row>
    <row r="10" spans="1:5">
      <c r="A10" s="72"/>
      <c r="B10" s="335" t="s">
        <v>289</v>
      </c>
      <c r="C10" s="338">
        <v>5000</v>
      </c>
      <c r="D10" s="338">
        <v>5000</v>
      </c>
    </row>
    <row r="11" spans="1:5">
      <c r="A11" s="87" t="s">
        <v>397</v>
      </c>
      <c r="B11" s="336" t="s">
        <v>331</v>
      </c>
      <c r="C11" s="337">
        <v>142120</v>
      </c>
      <c r="D11" s="337">
        <v>206460</v>
      </c>
    </row>
    <row r="12" spans="1:5" ht="19.5" customHeight="1">
      <c r="A12" s="260"/>
      <c r="B12" s="259" t="s">
        <v>290</v>
      </c>
      <c r="C12" s="258">
        <f>SUM(C10:C11)</f>
        <v>147120</v>
      </c>
      <c r="D12" s="258">
        <f>SUM(D10:D11)</f>
        <v>211460</v>
      </c>
    </row>
    <row r="27" spans="2:2">
      <c r="B27" s="64"/>
    </row>
  </sheetData>
  <mergeCells count="4">
    <mergeCell ref="C8:C9"/>
    <mergeCell ref="B8:B9"/>
    <mergeCell ref="D8:D9"/>
    <mergeCell ref="A4:E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N89"/>
  <sheetViews>
    <sheetView view="pageBreakPreview" zoomScale="130" zoomScaleNormal="100" workbookViewId="0">
      <selection activeCell="A27" sqref="A27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1.5703125" customWidth="1"/>
    <col min="5" max="5" width="14.7109375" customWidth="1"/>
    <col min="6" max="6" width="13.42578125" customWidth="1"/>
    <col min="7" max="7" width="14.5703125" customWidth="1"/>
    <col min="8" max="8" width="11" customWidth="1"/>
  </cols>
  <sheetData>
    <row r="1" spans="1:13" ht="15.75">
      <c r="A1" s="4" t="s">
        <v>643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5.7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36"/>
      <c r="B4" s="36"/>
      <c r="C4" s="36"/>
      <c r="D4" s="36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36"/>
      <c r="B5" s="36"/>
      <c r="C5" s="6" t="s">
        <v>26</v>
      </c>
      <c r="D5" s="6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36"/>
      <c r="B6" s="36"/>
      <c r="C6" s="304" t="s">
        <v>338</v>
      </c>
      <c r="D6" s="6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36"/>
      <c r="B7" s="36"/>
      <c r="C7" s="6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5.5" customHeight="1">
      <c r="A9" s="46" t="s">
        <v>5</v>
      </c>
      <c r="B9" s="46" t="s">
        <v>65</v>
      </c>
      <c r="C9" s="46" t="s">
        <v>66</v>
      </c>
      <c r="D9" s="46" t="s">
        <v>67</v>
      </c>
      <c r="E9" s="59" t="s">
        <v>68</v>
      </c>
      <c r="F9" s="544" t="s">
        <v>126</v>
      </c>
      <c r="G9" s="172" t="s">
        <v>6</v>
      </c>
      <c r="H9" s="5"/>
      <c r="I9" s="5"/>
      <c r="J9" s="5"/>
      <c r="K9" s="5"/>
      <c r="L9" s="5"/>
      <c r="M9" s="5"/>
    </row>
    <row r="10" spans="1:13">
      <c r="A10" s="47"/>
      <c r="B10" s="47" t="s">
        <v>69</v>
      </c>
      <c r="C10" s="47" t="s">
        <v>70</v>
      </c>
      <c r="D10" s="47"/>
      <c r="E10" s="168" t="s">
        <v>70</v>
      </c>
      <c r="F10" s="550"/>
      <c r="G10" s="173"/>
      <c r="H10" s="5"/>
      <c r="I10" s="5"/>
      <c r="J10" s="5"/>
      <c r="K10" s="5"/>
      <c r="L10" s="5"/>
      <c r="M10" s="5"/>
    </row>
    <row r="11" spans="1:13">
      <c r="A11" s="48"/>
      <c r="B11" s="48" t="s">
        <v>71</v>
      </c>
      <c r="C11" s="48"/>
      <c r="D11" s="48"/>
      <c r="E11" s="60"/>
      <c r="F11" s="551"/>
      <c r="G11" s="68"/>
      <c r="H11" s="5"/>
      <c r="I11" s="5"/>
      <c r="J11" s="5"/>
      <c r="K11" s="5"/>
      <c r="L11" s="5"/>
      <c r="M11" s="5"/>
    </row>
    <row r="12" spans="1:13" ht="20.100000000000001" customHeight="1">
      <c r="A12" s="41" t="s">
        <v>122</v>
      </c>
      <c r="B12" s="41">
        <v>1</v>
      </c>
      <c r="C12" s="41"/>
      <c r="D12" s="41"/>
      <c r="E12" s="41"/>
      <c r="F12" s="345">
        <v>180</v>
      </c>
      <c r="G12" s="41">
        <f t="shared" ref="G12:G22" si="0">SUM(B12:F12)</f>
        <v>181</v>
      </c>
      <c r="H12" s="5"/>
      <c r="I12" s="5"/>
      <c r="J12" s="5"/>
      <c r="K12" s="5"/>
      <c r="L12" s="5"/>
      <c r="M12" s="5"/>
    </row>
    <row r="13" spans="1:13" ht="20.100000000000001" customHeight="1">
      <c r="A13" s="41" t="s">
        <v>72</v>
      </c>
      <c r="B13" s="41">
        <v>37</v>
      </c>
      <c r="C13" s="41">
        <v>2</v>
      </c>
      <c r="D13" s="41"/>
      <c r="E13" s="41"/>
      <c r="F13" s="41"/>
      <c r="G13" s="41">
        <f t="shared" si="0"/>
        <v>39</v>
      </c>
      <c r="H13" s="5"/>
      <c r="I13" s="5"/>
      <c r="J13" s="5"/>
      <c r="K13" s="5"/>
      <c r="L13" s="5"/>
      <c r="M13" s="5"/>
    </row>
    <row r="14" spans="1:13" ht="20.100000000000001" customHeight="1">
      <c r="A14" s="41" t="s">
        <v>202</v>
      </c>
      <c r="B14" s="41">
        <v>25</v>
      </c>
      <c r="C14" s="41"/>
      <c r="D14" s="41"/>
      <c r="E14" s="41"/>
      <c r="F14" s="41"/>
      <c r="G14" s="41">
        <f t="shared" si="0"/>
        <v>25</v>
      </c>
      <c r="H14" s="5"/>
      <c r="I14" s="5"/>
      <c r="J14" s="5"/>
      <c r="K14" s="5"/>
      <c r="L14" s="5"/>
      <c r="M14" s="5"/>
    </row>
    <row r="15" spans="1:13" ht="20.100000000000001" customHeight="1">
      <c r="A15" s="41" t="s">
        <v>203</v>
      </c>
      <c r="B15" s="41">
        <v>22</v>
      </c>
      <c r="C15" s="41"/>
      <c r="D15" s="41"/>
      <c r="E15" s="41"/>
      <c r="F15" s="41"/>
      <c r="G15" s="41">
        <f t="shared" si="0"/>
        <v>22</v>
      </c>
      <c r="H15" s="5"/>
      <c r="I15" s="5"/>
      <c r="J15" s="5"/>
      <c r="K15" s="5"/>
      <c r="L15" s="5"/>
      <c r="M15" s="5"/>
    </row>
    <row r="16" spans="1:13" ht="20.100000000000001" customHeight="1">
      <c r="A16" s="41" t="s">
        <v>204</v>
      </c>
      <c r="B16" s="41">
        <v>12</v>
      </c>
      <c r="C16" s="41"/>
      <c r="D16" s="41"/>
      <c r="E16" s="41"/>
      <c r="F16" s="41"/>
      <c r="G16" s="41">
        <f t="shared" si="0"/>
        <v>12</v>
      </c>
      <c r="H16" s="5"/>
      <c r="I16" s="5"/>
      <c r="J16" s="5"/>
      <c r="K16" s="5"/>
      <c r="L16" s="5"/>
      <c r="M16" s="5"/>
    </row>
    <row r="17" spans="1:13" ht="20.100000000000001" customHeight="1">
      <c r="A17" s="41" t="s">
        <v>281</v>
      </c>
      <c r="B17" s="41">
        <v>6</v>
      </c>
      <c r="C17" s="41"/>
      <c r="D17" s="41"/>
      <c r="E17" s="41"/>
      <c r="F17" s="41"/>
      <c r="G17" s="41">
        <f t="shared" si="0"/>
        <v>6</v>
      </c>
      <c r="H17" s="5"/>
      <c r="I17" s="5"/>
      <c r="J17" s="5"/>
      <c r="K17" s="5"/>
      <c r="L17" s="5"/>
      <c r="M17" s="5"/>
    </row>
    <row r="18" spans="1:13" ht="20.100000000000001" customHeight="1">
      <c r="A18" s="41" t="s">
        <v>282</v>
      </c>
      <c r="B18" s="41">
        <v>29</v>
      </c>
      <c r="C18" s="41"/>
      <c r="D18" s="41"/>
      <c r="E18" s="41"/>
      <c r="F18" s="41"/>
      <c r="G18" s="41">
        <f t="shared" si="0"/>
        <v>29</v>
      </c>
      <c r="H18" s="5"/>
      <c r="I18" s="5"/>
      <c r="J18" s="5"/>
      <c r="K18" s="5"/>
      <c r="L18" s="5"/>
      <c r="M18" s="5"/>
    </row>
    <row r="19" spans="1:13" ht="20.100000000000001" customHeight="1">
      <c r="A19" s="41" t="s">
        <v>283</v>
      </c>
      <c r="B19" s="41">
        <v>11</v>
      </c>
      <c r="C19" s="41"/>
      <c r="D19" s="41"/>
      <c r="E19" s="41"/>
      <c r="F19" s="41"/>
      <c r="G19" s="41">
        <f t="shared" si="0"/>
        <v>11</v>
      </c>
      <c r="H19" s="5"/>
      <c r="I19" s="5"/>
      <c r="J19" s="5"/>
      <c r="K19" s="5"/>
      <c r="L19" s="5"/>
      <c r="M19" s="5"/>
    </row>
    <row r="20" spans="1:13" ht="20.100000000000001" customHeight="1">
      <c r="A20" s="41" t="s">
        <v>284</v>
      </c>
      <c r="B20" s="41">
        <v>15</v>
      </c>
      <c r="C20" s="41">
        <v>1</v>
      </c>
      <c r="D20" s="41"/>
      <c r="E20" s="41"/>
      <c r="F20" s="41"/>
      <c r="G20" s="41">
        <f t="shared" si="0"/>
        <v>16</v>
      </c>
      <c r="H20" s="5"/>
      <c r="I20" s="5"/>
      <c r="J20" s="5"/>
      <c r="K20" s="5"/>
      <c r="L20" s="5"/>
      <c r="M20" s="5"/>
    </row>
    <row r="21" spans="1:13" ht="20.100000000000001" customHeight="1">
      <c r="A21" s="41" t="s">
        <v>208</v>
      </c>
      <c r="B21" s="41">
        <v>8</v>
      </c>
      <c r="C21" s="41"/>
      <c r="D21" s="41"/>
      <c r="E21" s="41"/>
      <c r="F21" s="41"/>
      <c r="G21" s="41">
        <f t="shared" si="0"/>
        <v>8</v>
      </c>
      <c r="H21" s="5"/>
      <c r="I21" s="5"/>
      <c r="J21" s="5"/>
      <c r="K21" s="5"/>
      <c r="L21" s="5"/>
      <c r="M21" s="5"/>
    </row>
    <row r="22" spans="1:13" ht="20.100000000000001" customHeight="1">
      <c r="A22" s="41" t="s">
        <v>209</v>
      </c>
      <c r="B22" s="41">
        <v>39</v>
      </c>
      <c r="C22" s="41">
        <v>8</v>
      </c>
      <c r="D22" s="41"/>
      <c r="E22" s="41"/>
      <c r="F22" s="41"/>
      <c r="G22" s="41">
        <f t="shared" si="0"/>
        <v>47</v>
      </c>
      <c r="H22" s="5"/>
      <c r="I22" s="5"/>
      <c r="J22" s="5"/>
      <c r="K22" s="5"/>
      <c r="L22" s="5"/>
      <c r="M22" s="5"/>
    </row>
    <row r="23" spans="1:13" ht="20.100000000000001" customHeight="1">
      <c r="A23" s="54" t="s">
        <v>127</v>
      </c>
      <c r="B23" s="54">
        <f t="shared" ref="B23:G23" si="1">SUM(B12:B22)</f>
        <v>205</v>
      </c>
      <c r="C23" s="54">
        <f t="shared" si="1"/>
        <v>11</v>
      </c>
      <c r="D23" s="54">
        <f t="shared" si="1"/>
        <v>0</v>
      </c>
      <c r="E23" s="54">
        <f t="shared" si="1"/>
        <v>0</v>
      </c>
      <c r="F23" s="54">
        <f t="shared" si="1"/>
        <v>180</v>
      </c>
      <c r="G23" s="54">
        <f t="shared" si="1"/>
        <v>396</v>
      </c>
      <c r="H23" s="63"/>
      <c r="I23" s="63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4" t="s">
        <v>644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15">
      <c r="A26" s="36"/>
      <c r="B26" s="36"/>
      <c r="C26" s="36"/>
      <c r="D26" s="36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36"/>
      <c r="B27" s="36"/>
      <c r="C27" s="6" t="s">
        <v>36</v>
      </c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36"/>
      <c r="B28" s="36"/>
      <c r="C28" s="304" t="s">
        <v>339</v>
      </c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>
      <c r="A30" s="46" t="s">
        <v>5</v>
      </c>
      <c r="B30" s="46" t="s">
        <v>65</v>
      </c>
      <c r="C30" s="46" t="s">
        <v>66</v>
      </c>
      <c r="D30" s="46" t="s">
        <v>67</v>
      </c>
      <c r="E30" s="46" t="s">
        <v>68</v>
      </c>
      <c r="F30" s="544" t="s">
        <v>126</v>
      </c>
      <c r="G30" s="46" t="s">
        <v>6</v>
      </c>
      <c r="H30" s="5"/>
      <c r="I30" s="5"/>
      <c r="J30" s="5"/>
      <c r="K30" s="5"/>
      <c r="L30" s="5"/>
      <c r="M30" s="5"/>
    </row>
    <row r="31" spans="1:13">
      <c r="A31" s="47"/>
      <c r="B31" s="47" t="s">
        <v>69</v>
      </c>
      <c r="C31" s="47" t="s">
        <v>70</v>
      </c>
      <c r="D31" s="47"/>
      <c r="E31" s="47" t="s">
        <v>70</v>
      </c>
      <c r="F31" s="552"/>
      <c r="G31" s="47"/>
      <c r="H31" s="5"/>
      <c r="I31" s="5"/>
      <c r="J31" s="5"/>
      <c r="K31" s="5"/>
      <c r="L31" s="5"/>
      <c r="M31" s="5"/>
    </row>
    <row r="32" spans="1:13">
      <c r="A32" s="48"/>
      <c r="B32" s="48" t="s">
        <v>71</v>
      </c>
      <c r="C32" s="48"/>
      <c r="D32" s="48"/>
      <c r="E32" s="48"/>
      <c r="F32" s="553"/>
      <c r="G32" s="48"/>
      <c r="H32" s="5"/>
      <c r="I32" s="5"/>
      <c r="J32" s="5"/>
      <c r="K32" s="5"/>
      <c r="L32" s="5"/>
      <c r="M32" s="5"/>
    </row>
    <row r="33" spans="1:14" ht="15" customHeight="1">
      <c r="A33" s="41" t="s">
        <v>73</v>
      </c>
      <c r="B33" s="41">
        <v>2</v>
      </c>
      <c r="C33" s="41"/>
      <c r="D33" s="41"/>
      <c r="E33" s="41"/>
      <c r="F33" s="41"/>
      <c r="G33" s="41">
        <f t="shared" ref="G33:G39" si="2">SUM(B33:E33)</f>
        <v>2</v>
      </c>
      <c r="H33" s="5"/>
      <c r="I33" s="5"/>
      <c r="J33" s="5"/>
      <c r="K33" s="5"/>
      <c r="L33" s="5"/>
      <c r="M33" s="5"/>
    </row>
    <row r="34" spans="1:14" ht="15" customHeight="1">
      <c r="A34" s="41" t="s">
        <v>74</v>
      </c>
      <c r="B34" s="41">
        <v>3</v>
      </c>
      <c r="C34" s="41"/>
      <c r="D34" s="41"/>
      <c r="E34" s="41"/>
      <c r="F34" s="41"/>
      <c r="G34" s="41">
        <f t="shared" si="2"/>
        <v>3</v>
      </c>
      <c r="H34" s="5"/>
      <c r="I34" s="5"/>
      <c r="J34" s="5"/>
      <c r="K34" s="5"/>
      <c r="L34" s="5"/>
      <c r="M34" s="5"/>
    </row>
    <row r="35" spans="1:14" ht="15" customHeight="1">
      <c r="A35" s="41" t="s">
        <v>75</v>
      </c>
      <c r="B35" s="41">
        <v>7</v>
      </c>
      <c r="C35" s="41">
        <v>1</v>
      </c>
      <c r="D35" s="41"/>
      <c r="E35" s="41"/>
      <c r="F35" s="41"/>
      <c r="G35" s="41">
        <f t="shared" si="2"/>
        <v>8</v>
      </c>
      <c r="H35" s="5"/>
      <c r="I35" s="5"/>
      <c r="J35" s="5"/>
      <c r="K35" s="5"/>
      <c r="L35" s="5"/>
      <c r="M35" s="5"/>
    </row>
    <row r="36" spans="1:14" ht="15" customHeight="1">
      <c r="A36" s="41" t="s">
        <v>76</v>
      </c>
      <c r="B36" s="41">
        <v>10</v>
      </c>
      <c r="C36" s="41"/>
      <c r="D36" s="41"/>
      <c r="E36" s="41"/>
      <c r="F36" s="41"/>
      <c r="G36" s="41">
        <f t="shared" si="2"/>
        <v>10</v>
      </c>
      <c r="H36" s="5"/>
      <c r="I36" s="5"/>
      <c r="J36" s="5"/>
      <c r="K36" s="5"/>
      <c r="L36" s="5"/>
      <c r="M36" s="5"/>
    </row>
    <row r="37" spans="1:14" ht="15" customHeight="1">
      <c r="A37" s="41" t="s">
        <v>77</v>
      </c>
      <c r="B37" s="41">
        <v>6</v>
      </c>
      <c r="C37" s="41"/>
      <c r="D37" s="41"/>
      <c r="E37" s="41"/>
      <c r="F37" s="41"/>
      <c r="G37" s="41">
        <f t="shared" si="2"/>
        <v>6</v>
      </c>
      <c r="H37" s="5"/>
      <c r="I37" s="5"/>
      <c r="J37" s="5"/>
      <c r="K37" s="5"/>
      <c r="L37" s="5"/>
      <c r="M37" s="5"/>
    </row>
    <row r="38" spans="1:14" ht="15" customHeight="1">
      <c r="A38" s="41" t="s">
        <v>141</v>
      </c>
      <c r="B38" s="41">
        <v>6</v>
      </c>
      <c r="C38" s="41"/>
      <c r="D38" s="41"/>
      <c r="E38" s="41"/>
      <c r="F38" s="41"/>
      <c r="G38" s="41">
        <f t="shared" si="2"/>
        <v>6</v>
      </c>
      <c r="H38" s="5"/>
      <c r="I38" s="5"/>
      <c r="J38" s="5"/>
      <c r="K38" s="5"/>
      <c r="L38" s="5"/>
      <c r="M38" s="5"/>
    </row>
    <row r="39" spans="1:14" ht="15" customHeight="1">
      <c r="A39" s="41" t="s">
        <v>142</v>
      </c>
      <c r="B39" s="41">
        <v>3</v>
      </c>
      <c r="C39" s="41">
        <v>1</v>
      </c>
      <c r="D39" s="41"/>
      <c r="E39" s="41"/>
      <c r="F39" s="41"/>
      <c r="G39" s="41">
        <f t="shared" si="2"/>
        <v>4</v>
      </c>
      <c r="H39" s="5"/>
      <c r="I39" s="5"/>
      <c r="J39" s="5"/>
      <c r="K39" s="5"/>
      <c r="L39" s="5"/>
      <c r="M39" s="5"/>
    </row>
    <row r="40" spans="1:14" ht="15" customHeight="1">
      <c r="A40" s="54" t="s">
        <v>6</v>
      </c>
      <c r="B40" s="54">
        <f>SUM(B33:B39)</f>
        <v>37</v>
      </c>
      <c r="C40" s="54">
        <f>SUM(C33:C39)</f>
        <v>2</v>
      </c>
      <c r="D40" s="54">
        <f>SUM(D33:D39)</f>
        <v>0</v>
      </c>
      <c r="E40" s="54">
        <f>SUM(E33:E39)</f>
        <v>0</v>
      </c>
      <c r="F40" s="54"/>
      <c r="G40" s="54">
        <f>SUM(G33:G39)</f>
        <v>39</v>
      </c>
      <c r="H40" s="5"/>
      <c r="I40" s="5"/>
      <c r="J40" s="5"/>
      <c r="K40" s="5"/>
      <c r="L40" s="5"/>
      <c r="M40" s="5"/>
    </row>
    <row r="41" spans="1:14" ht="15.75">
      <c r="A41" s="4" t="s">
        <v>642</v>
      </c>
      <c r="B41" s="4"/>
      <c r="C41" s="4"/>
      <c r="D41" s="4"/>
      <c r="E41" s="5"/>
      <c r="F41" s="5"/>
      <c r="G41" s="5"/>
      <c r="H41" s="5"/>
      <c r="I41" s="5"/>
      <c r="J41" s="5"/>
      <c r="K41" s="5"/>
      <c r="L41" s="5"/>
      <c r="M41" s="5"/>
    </row>
    <row r="42" spans="1:14" ht="15">
      <c r="A42" s="36"/>
      <c r="B42" s="36"/>
      <c r="C42" s="36"/>
      <c r="D42" s="36"/>
      <c r="E42" s="5"/>
      <c r="F42" s="5"/>
      <c r="G42" s="5"/>
      <c r="H42" s="5"/>
      <c r="I42" s="5"/>
      <c r="J42" s="5"/>
      <c r="K42" s="5"/>
      <c r="L42" s="5"/>
      <c r="M42" s="5"/>
    </row>
    <row r="43" spans="1:14" ht="15.75">
      <c r="A43" s="36"/>
      <c r="B43" s="36"/>
      <c r="C43" s="6" t="s">
        <v>104</v>
      </c>
      <c r="D43" s="6"/>
      <c r="E43" s="5"/>
      <c r="F43" s="5"/>
      <c r="G43" s="5"/>
      <c r="H43" s="5"/>
      <c r="I43" s="5"/>
      <c r="J43" s="5"/>
      <c r="K43" s="5"/>
      <c r="L43" s="5"/>
      <c r="M43" s="5"/>
    </row>
    <row r="44" spans="1:14" ht="15.75">
      <c r="A44" s="36"/>
      <c r="B44" s="36"/>
      <c r="C44" s="304" t="s">
        <v>339</v>
      </c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4" ht="12.75" customHeight="1">
      <c r="A46" s="46" t="s">
        <v>5</v>
      </c>
      <c r="B46" s="46" t="s">
        <v>65</v>
      </c>
      <c r="C46" s="46" t="s">
        <v>66</v>
      </c>
      <c r="D46" s="46" t="s">
        <v>67</v>
      </c>
      <c r="E46" s="46" t="s">
        <v>68</v>
      </c>
      <c r="F46" s="544" t="s">
        <v>126</v>
      </c>
      <c r="G46" s="46" t="s">
        <v>115</v>
      </c>
      <c r="H46" s="46" t="s">
        <v>6</v>
      </c>
      <c r="I46" s="5"/>
      <c r="J46" s="5"/>
      <c r="K46" s="5"/>
      <c r="L46" s="5"/>
      <c r="M46" s="5"/>
      <c r="N46" s="5"/>
    </row>
    <row r="47" spans="1:14">
      <c r="A47" s="47"/>
      <c r="B47" s="47" t="s">
        <v>69</v>
      </c>
      <c r="C47" s="47" t="s">
        <v>70</v>
      </c>
      <c r="D47" s="47"/>
      <c r="E47" s="47" t="s">
        <v>70</v>
      </c>
      <c r="F47" s="550"/>
      <c r="G47" s="47" t="s">
        <v>116</v>
      </c>
      <c r="H47" s="47"/>
      <c r="I47" s="5"/>
      <c r="J47" s="5"/>
      <c r="K47" s="5"/>
      <c r="L47" s="5"/>
      <c r="M47" s="5"/>
      <c r="N47" s="5"/>
    </row>
    <row r="48" spans="1:14">
      <c r="A48" s="48"/>
      <c r="B48" s="48" t="s">
        <v>71</v>
      </c>
      <c r="C48" s="48"/>
      <c r="D48" s="48"/>
      <c r="E48" s="48"/>
      <c r="F48" s="551"/>
      <c r="G48" s="48"/>
      <c r="H48" s="48"/>
      <c r="I48" s="5"/>
      <c r="J48" s="5"/>
      <c r="K48" s="5"/>
      <c r="L48" s="5"/>
      <c r="M48" s="5"/>
      <c r="N48" s="5"/>
    </row>
    <row r="49" spans="1:14" s="158" customFormat="1">
      <c r="A49" s="54" t="s">
        <v>262</v>
      </c>
      <c r="B49" s="12">
        <v>25</v>
      </c>
      <c r="C49" s="12"/>
      <c r="D49" s="12"/>
      <c r="E49" s="12"/>
      <c r="F49" s="14"/>
      <c r="G49" s="14"/>
      <c r="H49" s="181">
        <f>SUM(B49:G49)</f>
        <v>25</v>
      </c>
      <c r="I49" s="96"/>
      <c r="J49" s="96"/>
      <c r="K49" s="96"/>
      <c r="L49" s="96"/>
      <c r="M49" s="96"/>
      <c r="N49" s="96"/>
    </row>
    <row r="50" spans="1:14">
      <c r="A50" s="54" t="s">
        <v>263</v>
      </c>
      <c r="B50" s="12">
        <v>22</v>
      </c>
      <c r="C50" s="12"/>
      <c r="D50" s="12"/>
      <c r="E50" s="12"/>
      <c r="F50" s="14"/>
      <c r="G50" s="14"/>
      <c r="H50" s="181">
        <f t="shared" ref="H50:H66" si="3">SUM(B50:G50)</f>
        <v>22</v>
      </c>
      <c r="I50" s="5"/>
      <c r="J50" s="5"/>
      <c r="K50" s="5"/>
      <c r="L50" s="5"/>
      <c r="M50" s="5"/>
      <c r="N50" s="5"/>
    </row>
    <row r="51" spans="1:14">
      <c r="A51" s="54" t="s">
        <v>264</v>
      </c>
      <c r="B51" s="12">
        <v>12</v>
      </c>
      <c r="C51" s="12"/>
      <c r="D51" s="12"/>
      <c r="E51" s="12"/>
      <c r="F51" s="14"/>
      <c r="G51" s="14"/>
      <c r="H51" s="181">
        <f t="shared" si="3"/>
        <v>12</v>
      </c>
      <c r="I51" s="5"/>
      <c r="J51" s="5"/>
      <c r="K51" s="5"/>
      <c r="L51" s="5"/>
      <c r="M51" s="5"/>
      <c r="N51" s="5"/>
    </row>
    <row r="52" spans="1:14">
      <c r="A52" s="54" t="s">
        <v>231</v>
      </c>
      <c r="B52" s="12">
        <v>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81">
        <f t="shared" si="3"/>
        <v>6</v>
      </c>
      <c r="I52" s="5"/>
      <c r="J52" s="5"/>
      <c r="K52" s="5"/>
      <c r="L52" s="5"/>
      <c r="M52" s="5"/>
      <c r="N52" s="5"/>
    </row>
    <row r="53" spans="1:14" s="158" customFormat="1">
      <c r="A53" s="12" t="s">
        <v>265</v>
      </c>
      <c r="B53" s="12">
        <f>SUM(B54:B55)</f>
        <v>29</v>
      </c>
      <c r="C53" s="12">
        <f t="shared" ref="C53:H53" si="4">SUM(C54:C55)</f>
        <v>0</v>
      </c>
      <c r="D53" s="12">
        <f t="shared" si="4"/>
        <v>0</v>
      </c>
      <c r="E53" s="12">
        <f t="shared" si="4"/>
        <v>0</v>
      </c>
      <c r="F53" s="12">
        <f t="shared" si="4"/>
        <v>0</v>
      </c>
      <c r="G53" s="12">
        <f t="shared" si="4"/>
        <v>0</v>
      </c>
      <c r="H53" s="12">
        <f t="shared" si="4"/>
        <v>29</v>
      </c>
      <c r="I53" s="96"/>
      <c r="J53" s="96"/>
      <c r="K53" s="96"/>
      <c r="L53" s="96"/>
      <c r="M53" s="96"/>
      <c r="N53" s="96"/>
    </row>
    <row r="54" spans="1:14" s="158" customFormat="1">
      <c r="A54" s="150" t="s">
        <v>113</v>
      </c>
      <c r="B54" s="41">
        <v>16</v>
      </c>
      <c r="C54" s="41"/>
      <c r="D54" s="41"/>
      <c r="E54" s="41"/>
      <c r="F54" s="15"/>
      <c r="G54" s="15"/>
      <c r="H54" s="81">
        <f t="shared" si="3"/>
        <v>16</v>
      </c>
      <c r="I54" s="96"/>
      <c r="J54" s="96"/>
      <c r="K54" s="96"/>
      <c r="L54" s="96"/>
      <c r="M54" s="96"/>
      <c r="N54" s="96"/>
    </row>
    <row r="55" spans="1:14">
      <c r="A55" s="150" t="s">
        <v>114</v>
      </c>
      <c r="B55" s="41">
        <v>13</v>
      </c>
      <c r="C55" s="41"/>
      <c r="D55" s="41"/>
      <c r="E55" s="41"/>
      <c r="F55" s="15"/>
      <c r="G55" s="15"/>
      <c r="H55" s="81">
        <f t="shared" si="3"/>
        <v>13</v>
      </c>
      <c r="I55" s="5"/>
      <c r="J55" s="5"/>
      <c r="K55" s="5"/>
      <c r="L55" s="5"/>
      <c r="M55" s="5"/>
      <c r="N55" s="5"/>
    </row>
    <row r="56" spans="1:14">
      <c r="A56" s="12" t="s">
        <v>266</v>
      </c>
      <c r="B56" s="12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81">
        <f t="shared" si="3"/>
        <v>11</v>
      </c>
      <c r="I56" s="5"/>
      <c r="J56" s="5"/>
      <c r="K56" s="5"/>
      <c r="L56" s="5"/>
      <c r="M56" s="5"/>
      <c r="N56" s="5"/>
    </row>
    <row r="57" spans="1:14" s="158" customFormat="1">
      <c r="A57" s="12" t="s">
        <v>267</v>
      </c>
      <c r="B57" s="12">
        <f t="shared" ref="B57:H57" si="5">SUM(B58:B60)</f>
        <v>15</v>
      </c>
      <c r="C57" s="12">
        <f t="shared" si="5"/>
        <v>1</v>
      </c>
      <c r="D57" s="12">
        <f t="shared" si="5"/>
        <v>0</v>
      </c>
      <c r="E57" s="12">
        <f t="shared" si="5"/>
        <v>0</v>
      </c>
      <c r="F57" s="12">
        <f t="shared" si="5"/>
        <v>0</v>
      </c>
      <c r="G57" s="12">
        <f t="shared" si="5"/>
        <v>0</v>
      </c>
      <c r="H57" s="12">
        <f t="shared" si="5"/>
        <v>16</v>
      </c>
      <c r="I57" s="96"/>
      <c r="J57" s="96"/>
      <c r="K57" s="96"/>
      <c r="L57" s="96"/>
      <c r="M57" s="96"/>
      <c r="N57" s="96"/>
    </row>
    <row r="58" spans="1:14" s="158" customFormat="1">
      <c r="A58" s="150" t="s">
        <v>137</v>
      </c>
      <c r="B58" s="41">
        <v>7</v>
      </c>
      <c r="C58" s="41">
        <v>1</v>
      </c>
      <c r="D58" s="41"/>
      <c r="E58" s="41"/>
      <c r="F58" s="15"/>
      <c r="G58" s="15"/>
      <c r="H58" s="181">
        <f t="shared" si="3"/>
        <v>8</v>
      </c>
      <c r="I58" s="96"/>
      <c r="J58" s="96"/>
      <c r="K58" s="96"/>
      <c r="L58" s="96"/>
      <c r="M58" s="96"/>
      <c r="N58" s="96"/>
    </row>
    <row r="59" spans="1:14">
      <c r="A59" s="41" t="s">
        <v>138</v>
      </c>
      <c r="B59" s="41">
        <v>5</v>
      </c>
      <c r="C59" s="41"/>
      <c r="D59" s="41"/>
      <c r="E59" s="41"/>
      <c r="F59" s="15"/>
      <c r="G59" s="15"/>
      <c r="H59" s="181">
        <f t="shared" si="3"/>
        <v>5</v>
      </c>
      <c r="I59" s="5"/>
      <c r="J59" s="5"/>
      <c r="K59" s="5"/>
      <c r="L59" s="5"/>
      <c r="M59" s="5"/>
      <c r="N59" s="5"/>
    </row>
    <row r="60" spans="1:14" s="180" customFormat="1">
      <c r="A60" s="41" t="s">
        <v>139</v>
      </c>
      <c r="B60" s="41">
        <v>3</v>
      </c>
      <c r="C60" s="41"/>
      <c r="D60" s="41"/>
      <c r="E60" s="41"/>
      <c r="F60" s="15"/>
      <c r="G60" s="15"/>
      <c r="H60" s="181">
        <f t="shared" si="3"/>
        <v>3</v>
      </c>
      <c r="I60" s="5"/>
      <c r="J60" s="5"/>
      <c r="K60" s="5"/>
      <c r="L60" s="5"/>
      <c r="M60" s="5"/>
      <c r="N60" s="5"/>
    </row>
    <row r="61" spans="1:14" s="180" customFormat="1">
      <c r="A61" s="12" t="s">
        <v>235</v>
      </c>
      <c r="B61" s="12">
        <v>8</v>
      </c>
      <c r="C61" s="12"/>
      <c r="D61" s="12"/>
      <c r="E61" s="12"/>
      <c r="F61" s="14"/>
      <c r="G61" s="14"/>
      <c r="H61" s="181">
        <f t="shared" si="3"/>
        <v>8</v>
      </c>
      <c r="I61" s="5"/>
      <c r="J61" s="5"/>
      <c r="K61" s="5"/>
      <c r="L61" s="5"/>
      <c r="M61" s="5"/>
      <c r="N61" s="5"/>
    </row>
    <row r="62" spans="1:14" s="180" customFormat="1">
      <c r="A62" s="12" t="s">
        <v>268</v>
      </c>
      <c r="B62" s="12">
        <f t="shared" ref="B62:G62" si="6">SUM(B63:B65)</f>
        <v>39</v>
      </c>
      <c r="C62" s="12">
        <f t="shared" si="6"/>
        <v>8</v>
      </c>
      <c r="D62" s="12">
        <f t="shared" si="6"/>
        <v>0</v>
      </c>
      <c r="E62" s="12">
        <f t="shared" si="6"/>
        <v>0</v>
      </c>
      <c r="F62" s="12">
        <f t="shared" si="6"/>
        <v>0</v>
      </c>
      <c r="G62" s="12">
        <f t="shared" si="6"/>
        <v>0</v>
      </c>
      <c r="H62" s="181">
        <f t="shared" si="3"/>
        <v>47</v>
      </c>
      <c r="I62" s="5"/>
      <c r="J62" s="5"/>
      <c r="K62" s="5"/>
      <c r="L62" s="5"/>
      <c r="M62" s="5"/>
      <c r="N62" s="5"/>
    </row>
    <row r="63" spans="1:14" s="158" customFormat="1">
      <c r="A63" s="150" t="s">
        <v>140</v>
      </c>
      <c r="B63" s="41">
        <v>7</v>
      </c>
      <c r="C63" s="41"/>
      <c r="D63" s="41"/>
      <c r="E63" s="41"/>
      <c r="F63" s="15"/>
      <c r="G63" s="15"/>
      <c r="H63" s="181">
        <f t="shared" si="3"/>
        <v>7</v>
      </c>
      <c r="I63" s="96"/>
      <c r="J63" s="96"/>
      <c r="K63" s="96"/>
      <c r="L63" s="96"/>
      <c r="M63" s="96"/>
      <c r="N63" s="96"/>
    </row>
    <row r="64" spans="1:14">
      <c r="A64" s="41" t="s">
        <v>128</v>
      </c>
      <c r="B64" s="41">
        <v>6</v>
      </c>
      <c r="C64" s="41"/>
      <c r="D64" s="41">
        <v>0</v>
      </c>
      <c r="E64" s="41">
        <v>0</v>
      </c>
      <c r="F64" s="15"/>
      <c r="G64" s="15">
        <v>0</v>
      </c>
      <c r="H64" s="181">
        <f t="shared" si="3"/>
        <v>6</v>
      </c>
      <c r="I64" s="5"/>
      <c r="J64" s="5"/>
      <c r="K64" s="5"/>
      <c r="L64" s="5"/>
      <c r="M64" s="5"/>
      <c r="N64" s="5"/>
    </row>
    <row r="65" spans="1:14">
      <c r="A65" s="41" t="s">
        <v>269</v>
      </c>
      <c r="B65" s="41">
        <v>26</v>
      </c>
      <c r="C65" s="41">
        <v>8</v>
      </c>
      <c r="D65" s="41"/>
      <c r="E65" s="41"/>
      <c r="F65" s="15"/>
      <c r="G65" s="15"/>
      <c r="H65" s="181">
        <f t="shared" si="3"/>
        <v>34</v>
      </c>
      <c r="I65" s="5"/>
      <c r="J65" s="5"/>
      <c r="K65" s="5"/>
      <c r="L65" s="5"/>
      <c r="M65" s="5"/>
      <c r="N65" s="5"/>
    </row>
    <row r="66" spans="1:14">
      <c r="A66" s="54" t="s">
        <v>6</v>
      </c>
      <c r="B66" s="54">
        <f t="shared" ref="B66:G66" si="7">B49+B50+B51+B52+B53+B56+B57+B61+B62</f>
        <v>167</v>
      </c>
      <c r="C66" s="54">
        <f t="shared" si="7"/>
        <v>9</v>
      </c>
      <c r="D66" s="54">
        <f t="shared" si="7"/>
        <v>0</v>
      </c>
      <c r="E66" s="54">
        <f t="shared" si="7"/>
        <v>0</v>
      </c>
      <c r="F66" s="54">
        <f t="shared" si="7"/>
        <v>0</v>
      </c>
      <c r="G66" s="54">
        <f t="shared" si="7"/>
        <v>0</v>
      </c>
      <c r="H66" s="181">
        <f t="shared" si="3"/>
        <v>176</v>
      </c>
      <c r="I66" s="5"/>
      <c r="J66" s="5"/>
      <c r="K66" s="5"/>
      <c r="L66" s="5"/>
      <c r="M66" s="5"/>
      <c r="N66" s="5"/>
    </row>
    <row r="67" spans="1:1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</sheetData>
  <mergeCells count="3">
    <mergeCell ref="F9:F11"/>
    <mergeCell ref="F46:F48"/>
    <mergeCell ref="F30:F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AP61"/>
  <sheetViews>
    <sheetView tabSelected="1" view="pageBreakPreview" zoomScaleNormal="100" workbookViewId="0">
      <selection activeCell="A4" sqref="A4"/>
    </sheetView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6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3" t="s">
        <v>645</v>
      </c>
    </row>
    <row r="2" spans="1:42" ht="15.75">
      <c r="A2" s="43"/>
    </row>
    <row r="3" spans="1:42" ht="20.25">
      <c r="E3" s="74"/>
      <c r="F3" s="74" t="s">
        <v>80</v>
      </c>
    </row>
    <row r="4" spans="1:42" ht="20.25">
      <c r="E4" s="74"/>
      <c r="F4" s="74" t="s">
        <v>340</v>
      </c>
    </row>
    <row r="5" spans="1:42" ht="20.25">
      <c r="E5" s="74"/>
    </row>
    <row r="6" spans="1:42" ht="13.5" thickBot="1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122"/>
    </row>
    <row r="7" spans="1:42" ht="26.25" thickBot="1">
      <c r="A7" s="76" t="s">
        <v>5</v>
      </c>
      <c r="B7" s="76" t="s">
        <v>81</v>
      </c>
      <c r="C7" s="76" t="s">
        <v>82</v>
      </c>
      <c r="D7" s="76" t="s">
        <v>83</v>
      </c>
      <c r="E7" s="76" t="s">
        <v>84</v>
      </c>
      <c r="F7" s="76" t="s">
        <v>85</v>
      </c>
      <c r="G7" s="76" t="s">
        <v>86</v>
      </c>
      <c r="H7" s="76" t="s">
        <v>87</v>
      </c>
      <c r="I7" s="76" t="s">
        <v>88</v>
      </c>
      <c r="J7" s="76" t="s">
        <v>89</v>
      </c>
      <c r="K7" s="76" t="s">
        <v>90</v>
      </c>
      <c r="L7" s="76" t="s">
        <v>91</v>
      </c>
      <c r="M7" s="76" t="s">
        <v>92</v>
      </c>
      <c r="N7" s="76" t="s">
        <v>93</v>
      </c>
      <c r="O7" s="122"/>
    </row>
    <row r="8" spans="1:42" ht="13.5" customHeight="1">
      <c r="A8" s="267" t="s">
        <v>94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22"/>
    </row>
    <row r="9" spans="1:42" ht="13.5" customHeight="1">
      <c r="A9" s="77" t="s">
        <v>601</v>
      </c>
      <c r="B9" s="146">
        <f t="shared" ref="B9:B19" si="0">SUM(C9:N9)</f>
        <v>639962</v>
      </c>
      <c r="C9" s="146">
        <f>$O$9/12</f>
        <v>53330.166666666664</v>
      </c>
      <c r="D9" s="146">
        <f t="shared" ref="D9:N9" si="1">$O$9/12</f>
        <v>53330.166666666664</v>
      </c>
      <c r="E9" s="146">
        <f t="shared" si="1"/>
        <v>53330.166666666664</v>
      </c>
      <c r="F9" s="146">
        <f t="shared" si="1"/>
        <v>53330.166666666664</v>
      </c>
      <c r="G9" s="146">
        <f t="shared" si="1"/>
        <v>53330.166666666664</v>
      </c>
      <c r="H9" s="146">
        <f t="shared" si="1"/>
        <v>53330.166666666664</v>
      </c>
      <c r="I9" s="146">
        <f t="shared" si="1"/>
        <v>53330.166666666664</v>
      </c>
      <c r="J9" s="146">
        <f t="shared" si="1"/>
        <v>53330.166666666664</v>
      </c>
      <c r="K9" s="146">
        <f t="shared" si="1"/>
        <v>53330.166666666664</v>
      </c>
      <c r="L9" s="146">
        <f t="shared" si="1"/>
        <v>53330.166666666664</v>
      </c>
      <c r="M9" s="146">
        <f t="shared" si="1"/>
        <v>53330.166666666664</v>
      </c>
      <c r="N9" s="146">
        <f t="shared" si="1"/>
        <v>53330.166666666664</v>
      </c>
      <c r="O9" s="122">
        <v>639962</v>
      </c>
    </row>
    <row r="10" spans="1:42" ht="13.5" customHeight="1">
      <c r="A10" s="78" t="s">
        <v>293</v>
      </c>
      <c r="B10" s="146">
        <f t="shared" si="0"/>
        <v>1600072</v>
      </c>
      <c r="C10" s="147"/>
      <c r="D10" s="147"/>
      <c r="E10" s="147">
        <v>650500</v>
      </c>
      <c r="F10" s="147"/>
      <c r="G10" s="147"/>
      <c r="H10" s="147"/>
      <c r="I10" s="147"/>
      <c r="J10" s="147"/>
      <c r="K10" s="147">
        <v>650500</v>
      </c>
      <c r="L10" s="147"/>
      <c r="M10" s="147"/>
      <c r="N10" s="147">
        <v>299072</v>
      </c>
      <c r="O10" s="122">
        <v>1600072</v>
      </c>
    </row>
    <row r="11" spans="1:42" ht="13.5" customHeight="1">
      <c r="A11" s="79" t="s">
        <v>294</v>
      </c>
      <c r="B11" s="147">
        <f t="shared" si="0"/>
        <v>365337</v>
      </c>
      <c r="C11" s="147">
        <f>$O$11/12</f>
        <v>30444.75</v>
      </c>
      <c r="D11" s="147">
        <f t="shared" ref="D11:N11" si="2">$O$11/12</f>
        <v>30444.75</v>
      </c>
      <c r="E11" s="147">
        <f t="shared" si="2"/>
        <v>30444.75</v>
      </c>
      <c r="F11" s="147">
        <f t="shared" si="2"/>
        <v>30444.75</v>
      </c>
      <c r="G11" s="147">
        <f t="shared" si="2"/>
        <v>30444.75</v>
      </c>
      <c r="H11" s="147">
        <f t="shared" si="2"/>
        <v>30444.75</v>
      </c>
      <c r="I11" s="147">
        <f t="shared" si="2"/>
        <v>30444.75</v>
      </c>
      <c r="J11" s="147">
        <f t="shared" si="2"/>
        <v>30444.75</v>
      </c>
      <c r="K11" s="147">
        <f t="shared" si="2"/>
        <v>30444.75</v>
      </c>
      <c r="L11" s="147">
        <f t="shared" si="2"/>
        <v>30444.75</v>
      </c>
      <c r="M11" s="147">
        <f t="shared" si="2"/>
        <v>30444.75</v>
      </c>
      <c r="N11" s="147">
        <f t="shared" si="2"/>
        <v>30444.75</v>
      </c>
      <c r="O11" s="122">
        <v>365337</v>
      </c>
    </row>
    <row r="12" spans="1:42" ht="13.5" customHeight="1">
      <c r="A12" s="79" t="s">
        <v>295</v>
      </c>
      <c r="B12" s="147">
        <f t="shared" si="0"/>
        <v>81184</v>
      </c>
      <c r="C12" s="147">
        <f>$O$12/12</f>
        <v>6765.333333333333</v>
      </c>
      <c r="D12" s="147">
        <f t="shared" ref="D12:N12" si="3">$O$12/12</f>
        <v>6765.333333333333</v>
      </c>
      <c r="E12" s="147">
        <f t="shared" si="3"/>
        <v>6765.333333333333</v>
      </c>
      <c r="F12" s="147">
        <f t="shared" si="3"/>
        <v>6765.333333333333</v>
      </c>
      <c r="G12" s="147">
        <f t="shared" si="3"/>
        <v>6765.333333333333</v>
      </c>
      <c r="H12" s="147">
        <f t="shared" si="3"/>
        <v>6765.333333333333</v>
      </c>
      <c r="I12" s="147">
        <f t="shared" si="3"/>
        <v>6765.333333333333</v>
      </c>
      <c r="J12" s="147">
        <f t="shared" si="3"/>
        <v>6765.333333333333</v>
      </c>
      <c r="K12" s="147">
        <f t="shared" si="3"/>
        <v>6765.333333333333</v>
      </c>
      <c r="L12" s="147">
        <f t="shared" si="3"/>
        <v>6765.333333333333</v>
      </c>
      <c r="M12" s="147">
        <f t="shared" si="3"/>
        <v>6765.333333333333</v>
      </c>
      <c r="N12" s="147">
        <f t="shared" si="3"/>
        <v>6765.333333333333</v>
      </c>
      <c r="O12" s="122">
        <v>81184</v>
      </c>
    </row>
    <row r="13" spans="1:42" ht="13.5" customHeight="1">
      <c r="A13" s="79" t="s">
        <v>298</v>
      </c>
      <c r="B13" s="147">
        <f t="shared" si="0"/>
        <v>0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22">
        <v>0</v>
      </c>
    </row>
    <row r="14" spans="1:42" ht="13.5" customHeight="1">
      <c r="A14" s="79" t="s">
        <v>408</v>
      </c>
      <c r="B14" s="147">
        <f t="shared" si="0"/>
        <v>1080553</v>
      </c>
      <c r="C14" s="147"/>
      <c r="D14" s="147"/>
      <c r="E14" s="147">
        <v>400000</v>
      </c>
      <c r="F14" s="147"/>
      <c r="G14" s="147"/>
      <c r="H14" s="147">
        <v>262952</v>
      </c>
      <c r="I14" s="147"/>
      <c r="J14" s="147"/>
      <c r="K14" s="147">
        <v>400000</v>
      </c>
      <c r="L14" s="147"/>
      <c r="M14" s="147"/>
      <c r="N14" s="147">
        <v>17601</v>
      </c>
      <c r="O14" s="122">
        <v>417601</v>
      </c>
      <c r="P14" s="5">
        <v>1080553</v>
      </c>
    </row>
    <row r="15" spans="1:42" s="252" customFormat="1" ht="13.5" customHeight="1">
      <c r="A15" s="269" t="s">
        <v>296</v>
      </c>
      <c r="B15" s="270">
        <f t="shared" si="0"/>
        <v>3767108</v>
      </c>
      <c r="C15" s="270">
        <f>SUM(C9:C14)</f>
        <v>90540.249999999985</v>
      </c>
      <c r="D15" s="270">
        <f t="shared" ref="D15:N15" si="4">SUM(D9:D14)</f>
        <v>90540.249999999985</v>
      </c>
      <c r="E15" s="270">
        <f t="shared" si="4"/>
        <v>1141040.25</v>
      </c>
      <c r="F15" s="270">
        <f t="shared" si="4"/>
        <v>90540.249999999985</v>
      </c>
      <c r="G15" s="270">
        <f t="shared" si="4"/>
        <v>90540.249999999985</v>
      </c>
      <c r="H15" s="270">
        <f t="shared" si="4"/>
        <v>353492.25</v>
      </c>
      <c r="I15" s="270">
        <f t="shared" si="4"/>
        <v>90540.249999999985</v>
      </c>
      <c r="J15" s="270">
        <f t="shared" si="4"/>
        <v>90540.249999999985</v>
      </c>
      <c r="K15" s="270">
        <f t="shared" si="4"/>
        <v>1141040.25</v>
      </c>
      <c r="L15" s="270">
        <f t="shared" si="4"/>
        <v>90540.249999999985</v>
      </c>
      <c r="M15" s="270">
        <f t="shared" si="4"/>
        <v>90540.249999999985</v>
      </c>
      <c r="N15" s="270">
        <f t="shared" si="4"/>
        <v>407213.25</v>
      </c>
      <c r="O15" s="271">
        <f>SUM(O9:O14)</f>
        <v>3104156</v>
      </c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</row>
    <row r="16" spans="1:42" ht="13.5" customHeight="1">
      <c r="A16" s="79" t="s">
        <v>297</v>
      </c>
      <c r="B16" s="147">
        <f t="shared" si="0"/>
        <v>46449</v>
      </c>
      <c r="C16" s="147">
        <f>$O$16/12</f>
        <v>3870.75</v>
      </c>
      <c r="D16" s="147">
        <f t="shared" ref="D16:N16" si="5">$O$16/12</f>
        <v>3870.75</v>
      </c>
      <c r="E16" s="147">
        <f t="shared" si="5"/>
        <v>3870.75</v>
      </c>
      <c r="F16" s="147">
        <f t="shared" si="5"/>
        <v>3870.75</v>
      </c>
      <c r="G16" s="147">
        <f t="shared" si="5"/>
        <v>3870.75</v>
      </c>
      <c r="H16" s="147">
        <f t="shared" si="5"/>
        <v>3870.75</v>
      </c>
      <c r="I16" s="147">
        <f t="shared" si="5"/>
        <v>3870.75</v>
      </c>
      <c r="J16" s="147">
        <f t="shared" si="5"/>
        <v>3870.75</v>
      </c>
      <c r="K16" s="147">
        <f t="shared" si="5"/>
        <v>3870.75</v>
      </c>
      <c r="L16" s="147">
        <f t="shared" si="5"/>
        <v>3870.75</v>
      </c>
      <c r="M16" s="147">
        <f t="shared" si="5"/>
        <v>3870.75</v>
      </c>
      <c r="N16" s="147">
        <f t="shared" si="5"/>
        <v>3870.75</v>
      </c>
      <c r="O16" s="122">
        <v>46449</v>
      </c>
    </row>
    <row r="17" spans="1:42" ht="13.5" customHeight="1">
      <c r="A17" s="79" t="s">
        <v>612</v>
      </c>
      <c r="B17" s="147">
        <f t="shared" si="0"/>
        <v>72814</v>
      </c>
      <c r="C17" s="147"/>
      <c r="D17" s="147"/>
      <c r="E17" s="147">
        <v>7500</v>
      </c>
      <c r="F17" s="147"/>
      <c r="G17" s="147">
        <v>37500</v>
      </c>
      <c r="H17" s="147"/>
      <c r="I17" s="147"/>
      <c r="J17" s="147"/>
      <c r="K17" s="147">
        <v>27814</v>
      </c>
      <c r="L17" s="147"/>
      <c r="M17" s="147"/>
      <c r="N17" s="147"/>
      <c r="O17" s="122">
        <v>72814</v>
      </c>
    </row>
    <row r="18" spans="1:42" ht="13.5" customHeight="1">
      <c r="A18" s="78" t="s">
        <v>611</v>
      </c>
      <c r="B18" s="147">
        <f t="shared" si="0"/>
        <v>9000</v>
      </c>
      <c r="C18" s="146"/>
      <c r="D18" s="146"/>
      <c r="E18" s="146"/>
      <c r="F18" s="146"/>
      <c r="G18" s="146">
        <v>9000</v>
      </c>
      <c r="H18" s="146"/>
      <c r="I18" s="146"/>
      <c r="J18" s="146"/>
      <c r="K18" s="146"/>
      <c r="L18" s="146"/>
      <c r="M18" s="146"/>
      <c r="N18" s="146"/>
      <c r="O18" s="122">
        <v>9000</v>
      </c>
    </row>
    <row r="19" spans="1:42" s="280" customFormat="1" ht="13.5" customHeight="1">
      <c r="A19" s="275" t="s">
        <v>613</v>
      </c>
      <c r="B19" s="276">
        <f t="shared" si="0"/>
        <v>128263</v>
      </c>
      <c r="C19" s="277">
        <f>SUM(C16:C18)</f>
        <v>3870.75</v>
      </c>
      <c r="D19" s="277">
        <f t="shared" ref="D19:N19" si="6">SUM(D16:D18)</f>
        <v>3870.75</v>
      </c>
      <c r="E19" s="277">
        <f t="shared" si="6"/>
        <v>11370.75</v>
      </c>
      <c r="F19" s="277">
        <f t="shared" si="6"/>
        <v>3870.75</v>
      </c>
      <c r="G19" s="277">
        <f t="shared" si="6"/>
        <v>50370.75</v>
      </c>
      <c r="H19" s="277">
        <f t="shared" si="6"/>
        <v>3870.75</v>
      </c>
      <c r="I19" s="277">
        <f t="shared" si="6"/>
        <v>3870.75</v>
      </c>
      <c r="J19" s="277">
        <f t="shared" si="6"/>
        <v>3870.75</v>
      </c>
      <c r="K19" s="277">
        <f t="shared" si="6"/>
        <v>31684.75</v>
      </c>
      <c r="L19" s="277">
        <f t="shared" si="6"/>
        <v>3870.75</v>
      </c>
      <c r="M19" s="277">
        <f t="shared" si="6"/>
        <v>3870.75</v>
      </c>
      <c r="N19" s="277">
        <f t="shared" si="6"/>
        <v>3870.75</v>
      </c>
      <c r="O19" s="278">
        <f>SUM(O16:O18)</f>
        <v>128263</v>
      </c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</row>
    <row r="20" spans="1:42" ht="13.5" customHeight="1" thickBot="1">
      <c r="A20" s="273" t="s">
        <v>299</v>
      </c>
      <c r="B20" s="274">
        <f>SUM(B15,B19)</f>
        <v>3895371</v>
      </c>
      <c r="C20" s="274">
        <f>SUM(C9:C16)</f>
        <v>184951.24999999997</v>
      </c>
      <c r="D20" s="274">
        <f t="shared" ref="D20:N20" si="7">SUM(D9:D17)</f>
        <v>184951.24999999997</v>
      </c>
      <c r="E20" s="274">
        <f t="shared" si="7"/>
        <v>2293451.25</v>
      </c>
      <c r="F20" s="274">
        <f t="shared" si="7"/>
        <v>184951.24999999997</v>
      </c>
      <c r="G20" s="274">
        <f t="shared" si="7"/>
        <v>222451.24999999997</v>
      </c>
      <c r="H20" s="274">
        <f t="shared" si="7"/>
        <v>710855.25</v>
      </c>
      <c r="I20" s="274">
        <f t="shared" si="7"/>
        <v>184951.24999999997</v>
      </c>
      <c r="J20" s="274">
        <f t="shared" si="7"/>
        <v>184951.24999999997</v>
      </c>
      <c r="K20" s="274">
        <f t="shared" si="7"/>
        <v>2313765.25</v>
      </c>
      <c r="L20" s="274">
        <f t="shared" si="7"/>
        <v>184951.24999999997</v>
      </c>
      <c r="M20" s="274">
        <f t="shared" si="7"/>
        <v>184951.24999999997</v>
      </c>
      <c r="N20" s="274">
        <f t="shared" si="7"/>
        <v>818297.25</v>
      </c>
      <c r="O20" s="122">
        <f>SUM(O15,O19)</f>
        <v>3232419</v>
      </c>
    </row>
    <row r="21" spans="1:42" ht="13.5" customHeight="1">
      <c r="A21" s="268" t="s">
        <v>95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22"/>
    </row>
    <row r="22" spans="1:42" ht="13.5" customHeight="1">
      <c r="A22" s="78" t="s">
        <v>614</v>
      </c>
      <c r="B22" s="146">
        <f t="shared" ref="B22:B27" si="8">SUM(C22:N22)</f>
        <v>829530</v>
      </c>
      <c r="C22" s="146">
        <v>69044</v>
      </c>
      <c r="D22" s="146">
        <v>68044</v>
      </c>
      <c r="E22" s="146">
        <v>69044</v>
      </c>
      <c r="F22" s="146">
        <v>69044</v>
      </c>
      <c r="G22" s="146">
        <v>70044</v>
      </c>
      <c r="H22" s="146">
        <v>69044</v>
      </c>
      <c r="I22" s="146">
        <v>71046</v>
      </c>
      <c r="J22" s="146">
        <v>69044</v>
      </c>
      <c r="K22" s="146">
        <v>68044</v>
      </c>
      <c r="L22" s="146">
        <v>69044</v>
      </c>
      <c r="M22" s="146">
        <v>69044</v>
      </c>
      <c r="N22" s="146">
        <v>69044</v>
      </c>
      <c r="O22" s="122">
        <v>823435</v>
      </c>
      <c r="P22" s="5">
        <v>829530</v>
      </c>
    </row>
    <row r="23" spans="1:42" ht="13.5" customHeight="1">
      <c r="A23" s="79" t="s">
        <v>615</v>
      </c>
      <c r="B23" s="146">
        <f t="shared" si="8"/>
        <v>178800</v>
      </c>
      <c r="C23" s="147">
        <v>14816</v>
      </c>
      <c r="D23" s="147">
        <v>14816</v>
      </c>
      <c r="E23" s="147">
        <v>14816</v>
      </c>
      <c r="F23" s="147">
        <v>14816</v>
      </c>
      <c r="G23" s="147">
        <v>15316</v>
      </c>
      <c r="H23" s="147">
        <v>14816</v>
      </c>
      <c r="I23" s="147">
        <v>15324</v>
      </c>
      <c r="J23" s="147">
        <v>14816</v>
      </c>
      <c r="K23" s="147">
        <v>14816</v>
      </c>
      <c r="L23" s="147">
        <v>14816</v>
      </c>
      <c r="M23" s="147">
        <v>14816</v>
      </c>
      <c r="N23" s="147">
        <v>14816</v>
      </c>
      <c r="O23" s="122">
        <v>177190</v>
      </c>
      <c r="P23" s="5">
        <v>178800</v>
      </c>
    </row>
    <row r="24" spans="1:42" ht="13.5" customHeight="1">
      <c r="A24" s="79" t="s">
        <v>616</v>
      </c>
      <c r="B24" s="146">
        <f t="shared" si="8"/>
        <v>944417</v>
      </c>
      <c r="C24" s="147">
        <v>78367</v>
      </c>
      <c r="D24" s="147">
        <v>78367</v>
      </c>
      <c r="E24" s="147">
        <v>78367</v>
      </c>
      <c r="F24" s="147">
        <v>78367</v>
      </c>
      <c r="G24" s="147">
        <v>82367</v>
      </c>
      <c r="H24" s="147">
        <v>78367</v>
      </c>
      <c r="I24" s="147">
        <v>78367</v>
      </c>
      <c r="J24" s="147">
        <v>78367</v>
      </c>
      <c r="K24" s="147">
        <v>78367</v>
      </c>
      <c r="L24" s="147">
        <v>78367</v>
      </c>
      <c r="M24" s="147">
        <v>78367</v>
      </c>
      <c r="N24" s="147">
        <v>78380</v>
      </c>
      <c r="O24" s="122">
        <v>861069</v>
      </c>
      <c r="P24" s="5">
        <v>944417</v>
      </c>
    </row>
    <row r="25" spans="1:42" ht="13.5" customHeight="1">
      <c r="A25" s="79" t="s">
        <v>617</v>
      </c>
      <c r="B25" s="146">
        <f t="shared" si="8"/>
        <v>14394</v>
      </c>
      <c r="C25" s="147">
        <f>$O$25/12</f>
        <v>1187</v>
      </c>
      <c r="D25" s="147">
        <f>$O$25/12</f>
        <v>1187</v>
      </c>
      <c r="E25" s="147">
        <f>$O$25/12</f>
        <v>1187</v>
      </c>
      <c r="F25" s="147">
        <f>$O$25/12</f>
        <v>1187</v>
      </c>
      <c r="G25" s="147">
        <v>1337</v>
      </c>
      <c r="H25" s="147">
        <f t="shared" ref="H25:N25" si="9">$O$25/12</f>
        <v>1187</v>
      </c>
      <c r="I25" s="147">
        <f t="shared" si="9"/>
        <v>1187</v>
      </c>
      <c r="J25" s="147">
        <f t="shared" si="9"/>
        <v>1187</v>
      </c>
      <c r="K25" s="147">
        <f t="shared" si="9"/>
        <v>1187</v>
      </c>
      <c r="L25" s="147">
        <f t="shared" si="9"/>
        <v>1187</v>
      </c>
      <c r="M25" s="147">
        <f t="shared" si="9"/>
        <v>1187</v>
      </c>
      <c r="N25" s="147">
        <f t="shared" si="9"/>
        <v>1187</v>
      </c>
      <c r="O25" s="122">
        <v>14244</v>
      </c>
      <c r="P25" s="5">
        <v>14394</v>
      </c>
      <c r="Q25" s="116"/>
    </row>
    <row r="26" spans="1:42" ht="13.5" customHeight="1">
      <c r="A26" s="79" t="s">
        <v>618</v>
      </c>
      <c r="B26" s="146">
        <f t="shared" si="8"/>
        <v>442372</v>
      </c>
      <c r="C26" s="147">
        <v>31411</v>
      </c>
      <c r="D26" s="147">
        <v>31411</v>
      </c>
      <c r="E26" s="147">
        <v>31411</v>
      </c>
      <c r="F26" s="147">
        <v>31411</v>
      </c>
      <c r="G26" s="147">
        <v>31411</v>
      </c>
      <c r="H26" s="147">
        <v>95491</v>
      </c>
      <c r="I26" s="147">
        <v>32771</v>
      </c>
      <c r="J26" s="147">
        <v>31411</v>
      </c>
      <c r="K26" s="147">
        <v>31411</v>
      </c>
      <c r="L26" s="147">
        <v>31411</v>
      </c>
      <c r="M26" s="147">
        <v>31411</v>
      </c>
      <c r="N26" s="147">
        <v>31411</v>
      </c>
      <c r="O26" s="122">
        <v>373807</v>
      </c>
      <c r="P26" s="5">
        <v>442372</v>
      </c>
    </row>
    <row r="27" spans="1:42" ht="13.5" customHeight="1">
      <c r="A27" s="281" t="s">
        <v>619</v>
      </c>
      <c r="B27" s="145">
        <f t="shared" si="8"/>
        <v>0</v>
      </c>
      <c r="C27" s="148">
        <v>0</v>
      </c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22"/>
    </row>
    <row r="28" spans="1:42" ht="13.5" customHeight="1">
      <c r="A28" s="282" t="s">
        <v>620</v>
      </c>
      <c r="B28" s="276">
        <f>SUM(B22:B27)</f>
        <v>2409513</v>
      </c>
      <c r="C28" s="276">
        <f>SUM(C22:C27)</f>
        <v>194825</v>
      </c>
      <c r="D28" s="276">
        <f t="shared" ref="D28:N28" si="10">SUM(D22:D27)</f>
        <v>193825</v>
      </c>
      <c r="E28" s="276">
        <f t="shared" si="10"/>
        <v>194825</v>
      </c>
      <c r="F28" s="276">
        <f t="shared" si="10"/>
        <v>194825</v>
      </c>
      <c r="G28" s="276">
        <f t="shared" si="10"/>
        <v>200475</v>
      </c>
      <c r="H28" s="276">
        <f t="shared" si="10"/>
        <v>258905</v>
      </c>
      <c r="I28" s="276">
        <f t="shared" si="10"/>
        <v>198695</v>
      </c>
      <c r="J28" s="276">
        <f t="shared" si="10"/>
        <v>194825</v>
      </c>
      <c r="K28" s="276">
        <f t="shared" si="10"/>
        <v>193825</v>
      </c>
      <c r="L28" s="276">
        <f t="shared" si="10"/>
        <v>194825</v>
      </c>
      <c r="M28" s="276">
        <f t="shared" si="10"/>
        <v>194825</v>
      </c>
      <c r="N28" s="283">
        <f t="shared" si="10"/>
        <v>194838</v>
      </c>
      <c r="O28" s="122">
        <f>SUM(O22:O26)</f>
        <v>2249745</v>
      </c>
      <c r="P28" s="122">
        <f>SUM(P22:P26)</f>
        <v>2409513</v>
      </c>
      <c r="Q28" s="116"/>
    </row>
    <row r="29" spans="1:42" ht="13.5" customHeight="1">
      <c r="A29" s="78" t="s">
        <v>621</v>
      </c>
      <c r="B29" s="146">
        <f>SUM(C29:N29)</f>
        <v>494294</v>
      </c>
      <c r="C29" s="146">
        <v>5000</v>
      </c>
      <c r="D29" s="146">
        <v>15000</v>
      </c>
      <c r="E29" s="146">
        <v>9000</v>
      </c>
      <c r="F29" s="146">
        <v>12723</v>
      </c>
      <c r="G29" s="146">
        <v>48017</v>
      </c>
      <c r="H29" s="146">
        <v>167800</v>
      </c>
      <c r="I29" s="146">
        <v>30000</v>
      </c>
      <c r="J29" s="146">
        <v>64258</v>
      </c>
      <c r="K29" s="146">
        <v>50197</v>
      </c>
      <c r="L29" s="146">
        <v>34000</v>
      </c>
      <c r="M29" s="146">
        <v>28299</v>
      </c>
      <c r="N29" s="146">
        <v>30000</v>
      </c>
      <c r="O29" s="122">
        <v>399163</v>
      </c>
      <c r="P29" s="5">
        <v>494294</v>
      </c>
    </row>
    <row r="30" spans="1:42" ht="13.5" customHeight="1">
      <c r="A30" s="79" t="s">
        <v>622</v>
      </c>
      <c r="B30" s="147">
        <f>SUM(C30:N30)</f>
        <v>150335</v>
      </c>
      <c r="C30" s="147"/>
      <c r="D30" s="147">
        <v>4000</v>
      </c>
      <c r="E30" s="147">
        <v>20000</v>
      </c>
      <c r="F30" s="147">
        <v>3039</v>
      </c>
      <c r="G30" s="147">
        <v>2480</v>
      </c>
      <c r="H30" s="147">
        <v>24016</v>
      </c>
      <c r="I30" s="147">
        <v>7800</v>
      </c>
      <c r="J30" s="147">
        <v>38500</v>
      </c>
      <c r="K30" s="147">
        <v>47500</v>
      </c>
      <c r="L30" s="147">
        <v>1000</v>
      </c>
      <c r="M30" s="147">
        <v>1000</v>
      </c>
      <c r="N30" s="147">
        <v>1000</v>
      </c>
      <c r="O30" s="122">
        <v>127000</v>
      </c>
      <c r="P30" s="5">
        <v>150335</v>
      </c>
    </row>
    <row r="31" spans="1:42" ht="13.5" customHeight="1">
      <c r="A31" s="79" t="s">
        <v>623</v>
      </c>
      <c r="B31" s="147">
        <f>SUM(C31:N31)</f>
        <v>2793</v>
      </c>
      <c r="C31" s="147"/>
      <c r="D31" s="147"/>
      <c r="E31" s="147">
        <v>0</v>
      </c>
      <c r="F31" s="147"/>
      <c r="G31" s="147"/>
      <c r="H31" s="147">
        <v>450</v>
      </c>
      <c r="I31" s="147">
        <v>800</v>
      </c>
      <c r="J31" s="147">
        <v>500</v>
      </c>
      <c r="K31" s="147"/>
      <c r="L31" s="147">
        <v>1043</v>
      </c>
      <c r="M31" s="147"/>
      <c r="N31" s="147"/>
      <c r="O31" s="122">
        <v>17793</v>
      </c>
      <c r="P31" s="5">
        <v>2793</v>
      </c>
    </row>
    <row r="32" spans="1:42" ht="13.5" customHeight="1">
      <c r="A32" s="281" t="s">
        <v>624</v>
      </c>
      <c r="B32" s="148">
        <f>SUM(C32:N32)</f>
        <v>838436</v>
      </c>
      <c r="C32" s="148">
        <v>16735</v>
      </c>
      <c r="D32" s="148">
        <v>4100</v>
      </c>
      <c r="E32" s="148">
        <v>400000</v>
      </c>
      <c r="F32" s="148"/>
      <c r="G32" s="148"/>
      <c r="H32" s="148"/>
      <c r="I32" s="148"/>
      <c r="J32" s="148"/>
      <c r="K32" s="148">
        <v>400000</v>
      </c>
      <c r="L32" s="148"/>
      <c r="M32" s="148"/>
      <c r="N32" s="148">
        <v>17601</v>
      </c>
      <c r="O32" s="122">
        <v>417601</v>
      </c>
      <c r="P32" s="5">
        <v>838436</v>
      </c>
    </row>
    <row r="33" spans="1:16" ht="12.75" customHeight="1">
      <c r="A33" s="282" t="s">
        <v>107</v>
      </c>
      <c r="B33" s="276">
        <f t="shared" ref="B33:N33" si="11">SUM(B29:B32)</f>
        <v>1485858</v>
      </c>
      <c r="C33" s="276">
        <v>46000</v>
      </c>
      <c r="D33" s="276">
        <f t="shared" si="11"/>
        <v>23100</v>
      </c>
      <c r="E33" s="276">
        <f t="shared" si="11"/>
        <v>429000</v>
      </c>
      <c r="F33" s="276">
        <f t="shared" si="11"/>
        <v>15762</v>
      </c>
      <c r="G33" s="276">
        <f t="shared" si="11"/>
        <v>50497</v>
      </c>
      <c r="H33" s="276">
        <f t="shared" si="11"/>
        <v>192266</v>
      </c>
      <c r="I33" s="276">
        <f t="shared" si="11"/>
        <v>38600</v>
      </c>
      <c r="J33" s="276">
        <f t="shared" si="11"/>
        <v>103258</v>
      </c>
      <c r="K33" s="276">
        <f t="shared" si="11"/>
        <v>497697</v>
      </c>
      <c r="L33" s="276">
        <f t="shared" si="11"/>
        <v>36043</v>
      </c>
      <c r="M33" s="276">
        <f t="shared" si="11"/>
        <v>29299</v>
      </c>
      <c r="N33" s="283">
        <f t="shared" si="11"/>
        <v>48601</v>
      </c>
      <c r="O33" s="122">
        <f>SUM(O29:O32)</f>
        <v>961557</v>
      </c>
      <c r="P33" s="122">
        <f>SUM(P29:P32)</f>
        <v>1485858</v>
      </c>
    </row>
    <row r="34" spans="1:16" ht="13.5" customHeight="1" thickBot="1">
      <c r="A34" s="80" t="s">
        <v>625</v>
      </c>
      <c r="B34" s="149">
        <f>SUM(B28,B33)</f>
        <v>3895371</v>
      </c>
      <c r="C34" s="149">
        <f>SUM(C28,C33)</f>
        <v>240825</v>
      </c>
      <c r="D34" s="149">
        <f t="shared" ref="D34:N34" si="12">SUM(D28,D33)</f>
        <v>216925</v>
      </c>
      <c r="E34" s="149">
        <f t="shared" si="12"/>
        <v>623825</v>
      </c>
      <c r="F34" s="149">
        <f t="shared" si="12"/>
        <v>210587</v>
      </c>
      <c r="G34" s="149">
        <f t="shared" si="12"/>
        <v>250972</v>
      </c>
      <c r="H34" s="149">
        <f t="shared" si="12"/>
        <v>451171</v>
      </c>
      <c r="I34" s="149">
        <f t="shared" si="12"/>
        <v>237295</v>
      </c>
      <c r="J34" s="149">
        <f t="shared" si="12"/>
        <v>298083</v>
      </c>
      <c r="K34" s="149">
        <f t="shared" si="12"/>
        <v>691522</v>
      </c>
      <c r="L34" s="149">
        <f t="shared" si="12"/>
        <v>230868</v>
      </c>
      <c r="M34" s="149">
        <f t="shared" si="12"/>
        <v>224124</v>
      </c>
      <c r="N34" s="149">
        <f t="shared" si="12"/>
        <v>243439</v>
      </c>
      <c r="O34" s="122">
        <f>SUM(O28,O33)</f>
        <v>3211302</v>
      </c>
      <c r="P34" s="122">
        <f>SUM(P28,P33)</f>
        <v>3895371</v>
      </c>
    </row>
    <row r="36" spans="1:16">
      <c r="B36" s="116"/>
    </row>
    <row r="38" spans="1:16">
      <c r="D38" s="116"/>
    </row>
    <row r="39" spans="1:16">
      <c r="D39" s="116"/>
    </row>
    <row r="49" ht="14.45" customHeight="1"/>
    <row r="50" ht="14.4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4.45" customHeight="1"/>
    <row r="60" ht="13.5" customHeight="1"/>
    <row r="61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55"/>
  <sheetViews>
    <sheetView view="pageBreakPreview" topLeftCell="A37" zoomScaleNormal="100" workbookViewId="0">
      <selection activeCell="A38" sqref="A38"/>
    </sheetView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</cols>
  <sheetData>
    <row r="1" spans="1:13" ht="15.75">
      <c r="A1" s="26" t="s">
        <v>628</v>
      </c>
      <c r="B1" s="26"/>
      <c r="C1" s="26"/>
      <c r="D1" s="26"/>
      <c r="E1" s="26"/>
      <c r="F1" s="34"/>
      <c r="G1" s="34"/>
      <c r="H1" s="34"/>
      <c r="I1" s="34"/>
      <c r="J1" s="37"/>
      <c r="K1" s="37"/>
      <c r="L1" s="37"/>
      <c r="M1" s="37"/>
    </row>
    <row r="2" spans="1:13" ht="15.75">
      <c r="A2" s="26"/>
      <c r="B2" s="26"/>
      <c r="C2" s="26"/>
      <c r="D2" s="26"/>
      <c r="E2" s="26"/>
      <c r="F2" s="34"/>
      <c r="G2" s="34"/>
      <c r="H2" s="34"/>
      <c r="I2" s="34"/>
      <c r="J2" s="37"/>
      <c r="K2" s="37"/>
      <c r="L2" s="37"/>
      <c r="M2" s="37"/>
    </row>
    <row r="3" spans="1:13" ht="15.75">
      <c r="A3" s="35"/>
      <c r="B3" s="35"/>
      <c r="C3" s="35"/>
      <c r="D3" s="35"/>
      <c r="E3" s="35"/>
      <c r="F3" s="33"/>
      <c r="G3" s="33"/>
      <c r="H3" s="33"/>
      <c r="I3" s="33"/>
      <c r="J3" s="33"/>
      <c r="K3" s="33"/>
      <c r="L3" s="33"/>
      <c r="M3" s="33"/>
    </row>
    <row r="4" spans="1:13" ht="15.75">
      <c r="A4" s="35"/>
      <c r="B4" s="35"/>
      <c r="C4" s="35"/>
      <c r="D4" s="35"/>
      <c r="E4" s="35"/>
      <c r="F4" s="35" t="s">
        <v>26</v>
      </c>
      <c r="G4" s="33"/>
      <c r="H4" s="33"/>
      <c r="I4" s="33"/>
      <c r="J4" s="33"/>
      <c r="K4" s="33"/>
      <c r="L4" s="33"/>
      <c r="M4" s="33"/>
    </row>
    <row r="5" spans="1:13" ht="15.75">
      <c r="A5" s="35"/>
      <c r="B5" s="35"/>
      <c r="C5" s="35"/>
      <c r="D5" s="35"/>
      <c r="E5" s="35"/>
      <c r="F5" s="35" t="s">
        <v>464</v>
      </c>
      <c r="G5" s="33"/>
      <c r="H5" s="33"/>
      <c r="I5" s="33"/>
      <c r="J5" s="33"/>
      <c r="K5" s="33"/>
      <c r="L5" s="33"/>
      <c r="M5" s="33"/>
    </row>
    <row r="6" spans="1:13" ht="15.75">
      <c r="A6" s="26"/>
      <c r="B6" s="26"/>
      <c r="C6" s="26"/>
      <c r="D6" s="35"/>
      <c r="E6" s="35"/>
      <c r="F6" s="35" t="s">
        <v>27</v>
      </c>
      <c r="G6" s="25"/>
      <c r="H6" s="25"/>
      <c r="I6" s="25"/>
      <c r="J6" s="25"/>
      <c r="K6" s="25"/>
      <c r="L6" s="25"/>
      <c r="M6" s="25"/>
    </row>
    <row r="7" spans="1:13" ht="15.75">
      <c r="A7" s="26"/>
      <c r="B7" s="26"/>
      <c r="C7" s="26"/>
      <c r="D7" s="35"/>
      <c r="E7" s="35"/>
      <c r="F7" s="25"/>
      <c r="G7" s="25"/>
      <c r="H7" s="25"/>
      <c r="I7" s="25"/>
      <c r="J7" s="25"/>
      <c r="K7" s="25"/>
      <c r="L7" s="25"/>
      <c r="M7" s="25"/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/>
      <c r="B9" s="5"/>
      <c r="C9" s="5"/>
      <c r="D9" s="5"/>
      <c r="E9" s="5"/>
      <c r="F9" s="38"/>
      <c r="G9" s="38"/>
      <c r="H9" s="38"/>
      <c r="I9" s="38"/>
      <c r="J9" s="38"/>
      <c r="K9" s="38"/>
      <c r="L9" s="38" t="s">
        <v>28</v>
      </c>
      <c r="M9" s="38"/>
    </row>
    <row r="10" spans="1:13" ht="12.75" customHeight="1">
      <c r="A10" s="7" t="s">
        <v>29</v>
      </c>
      <c r="B10" s="7" t="s">
        <v>30</v>
      </c>
      <c r="C10" s="494" t="s">
        <v>215</v>
      </c>
      <c r="D10" s="494" t="s">
        <v>210</v>
      </c>
      <c r="E10" s="494" t="s">
        <v>211</v>
      </c>
      <c r="F10" s="494" t="s">
        <v>146</v>
      </c>
      <c r="G10" s="494" t="s">
        <v>185</v>
      </c>
      <c r="H10" s="494" t="s">
        <v>187</v>
      </c>
      <c r="I10" s="499" t="s">
        <v>212</v>
      </c>
      <c r="J10" s="500"/>
      <c r="K10" s="499" t="s">
        <v>213</v>
      </c>
      <c r="L10" s="500"/>
      <c r="M10" s="494" t="s">
        <v>214</v>
      </c>
    </row>
    <row r="11" spans="1:13">
      <c r="A11" s="19" t="s">
        <v>31</v>
      </c>
      <c r="B11" s="19" t="s">
        <v>32</v>
      </c>
      <c r="C11" s="496"/>
      <c r="D11" s="496"/>
      <c r="E11" s="496"/>
      <c r="F11" s="496"/>
      <c r="G11" s="496"/>
      <c r="H11" s="496"/>
      <c r="I11" s="501"/>
      <c r="J11" s="502"/>
      <c r="K11" s="501"/>
      <c r="L11" s="502"/>
      <c r="M11" s="496"/>
    </row>
    <row r="12" spans="1:13" ht="27.75" customHeight="1">
      <c r="A12" s="8"/>
      <c r="B12" s="8" t="s">
        <v>33</v>
      </c>
      <c r="C12" s="495"/>
      <c r="D12" s="495"/>
      <c r="E12" s="495"/>
      <c r="F12" s="495"/>
      <c r="G12" s="495"/>
      <c r="H12" s="495"/>
      <c r="I12" s="238" t="s">
        <v>170</v>
      </c>
      <c r="J12" s="238" t="s">
        <v>112</v>
      </c>
      <c r="K12" s="238" t="s">
        <v>170</v>
      </c>
      <c r="L12" s="238" t="s">
        <v>112</v>
      </c>
      <c r="M12" s="495"/>
    </row>
    <row r="13" spans="1:13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497" t="s">
        <v>16</v>
      </c>
      <c r="J13" s="498"/>
      <c r="K13" s="497" t="s">
        <v>17</v>
      </c>
      <c r="L13" s="498"/>
      <c r="M13" s="19">
        <v>11</v>
      </c>
    </row>
    <row r="14" spans="1:13">
      <c r="A14" s="13" t="s">
        <v>122</v>
      </c>
      <c r="B14" s="115"/>
      <c r="C14" s="115"/>
      <c r="D14" s="115"/>
      <c r="E14" s="115"/>
      <c r="F14" s="115"/>
      <c r="G14" s="115"/>
      <c r="H14" s="119"/>
      <c r="I14" s="115"/>
      <c r="J14" s="118"/>
      <c r="K14" s="115"/>
      <c r="L14" s="118"/>
      <c r="M14" s="115"/>
    </row>
    <row r="15" spans="1:13">
      <c r="A15" s="11" t="s">
        <v>34</v>
      </c>
      <c r="B15" s="89">
        <f>SUM(C15:M15)</f>
        <v>2968252</v>
      </c>
      <c r="C15" s="89">
        <f>SUM('4.1'!D163)</f>
        <v>0</v>
      </c>
      <c r="D15" s="89">
        <f>SUM('4.1'!E163)</f>
        <v>616198</v>
      </c>
      <c r="E15" s="89">
        <f>SUM('4.1'!F163)</f>
        <v>0</v>
      </c>
      <c r="F15" s="89">
        <f>SUM('4.1'!G163)</f>
        <v>1600072</v>
      </c>
      <c r="G15" s="89">
        <f>SUM('4.1'!H163)</f>
        <v>146333</v>
      </c>
      <c r="H15" s="89">
        <f>SUM('4.1'!I163)</f>
        <v>46290</v>
      </c>
      <c r="I15" s="89">
        <f>SUM('4.1'!J163)</f>
        <v>68944</v>
      </c>
      <c r="J15" s="89">
        <f>SUM('4.1'!K163)</f>
        <v>0</v>
      </c>
      <c r="K15" s="89">
        <f>SUM('4.1'!L163)</f>
        <v>72814</v>
      </c>
      <c r="L15" s="89">
        <f>SUM('4.1'!M163)</f>
        <v>0</v>
      </c>
      <c r="M15" s="89">
        <f>SUM('4.1'!N163)</f>
        <v>417601</v>
      </c>
    </row>
    <row r="16" spans="1:13">
      <c r="A16" s="15" t="s">
        <v>453</v>
      </c>
      <c r="B16" s="89">
        <f>SUM(C16:M16)</f>
        <v>3611260</v>
      </c>
      <c r="C16" s="89">
        <f>SUM('4.1'!D165)</f>
        <v>0</v>
      </c>
      <c r="D16" s="89">
        <f>SUM('4.1'!E165)</f>
        <v>639962</v>
      </c>
      <c r="E16" s="89">
        <f>SUM('4.1'!F165)</f>
        <v>0</v>
      </c>
      <c r="F16" s="89">
        <f>SUM('4.1'!G165)</f>
        <v>1600072</v>
      </c>
      <c r="G16" s="89">
        <f>SUM('4.1'!H165)</f>
        <v>146333</v>
      </c>
      <c r="H16" s="89">
        <f>SUM('4.1'!I165)</f>
        <v>46290</v>
      </c>
      <c r="I16" s="89">
        <f>SUM('4.1'!J165)</f>
        <v>46958</v>
      </c>
      <c r="J16" s="89">
        <f>SUM('4.1'!K165)</f>
        <v>0</v>
      </c>
      <c r="K16" s="89">
        <f>SUM('4.1'!L165)</f>
        <v>72814</v>
      </c>
      <c r="L16" s="89">
        <f>SUM('4.1'!M165)</f>
        <v>9000</v>
      </c>
      <c r="M16" s="89">
        <f>SUM('4.1'!N165)</f>
        <v>1049831</v>
      </c>
    </row>
    <row r="17" spans="1:13">
      <c r="A17" s="10" t="s">
        <v>125</v>
      </c>
      <c r="B17" s="115"/>
      <c r="C17" s="115"/>
      <c r="D17" s="115"/>
      <c r="E17" s="115"/>
      <c r="F17" s="119"/>
      <c r="G17" s="115"/>
      <c r="H17" s="119"/>
      <c r="I17" s="115"/>
      <c r="J17" s="118"/>
      <c r="K17" s="115"/>
      <c r="L17" s="118"/>
      <c r="M17" s="115"/>
    </row>
    <row r="18" spans="1:13">
      <c r="A18" s="11" t="s">
        <v>47</v>
      </c>
      <c r="B18" s="89">
        <f>SUM(C18:M18)</f>
        <v>-1178372</v>
      </c>
      <c r="C18" s="89"/>
      <c r="D18" s="89">
        <v>-400876</v>
      </c>
      <c r="E18" s="89"/>
      <c r="F18" s="122">
        <v>-777496</v>
      </c>
      <c r="G18" s="89"/>
      <c r="H18" s="122"/>
      <c r="I18" s="89"/>
      <c r="J18" s="132"/>
      <c r="K18" s="89"/>
      <c r="L18" s="132"/>
      <c r="M18" s="89"/>
    </row>
    <row r="19" spans="1:13">
      <c r="A19" s="15" t="s">
        <v>453</v>
      </c>
      <c r="B19" s="114">
        <f>SUM(C19:M19)</f>
        <v>-1187534</v>
      </c>
      <c r="C19" s="114"/>
      <c r="D19" s="114">
        <v>-426467</v>
      </c>
      <c r="E19" s="114"/>
      <c r="F19" s="121">
        <v>-761067</v>
      </c>
      <c r="G19" s="114"/>
      <c r="H19" s="121"/>
      <c r="I19" s="114"/>
      <c r="J19" s="120"/>
      <c r="K19" s="114"/>
      <c r="L19" s="120"/>
      <c r="M19" s="114"/>
    </row>
    <row r="20" spans="1:13" s="158" customFormat="1">
      <c r="A20" s="21" t="s">
        <v>72</v>
      </c>
      <c r="B20" s="125"/>
      <c r="C20" s="125"/>
      <c r="D20" s="125"/>
      <c r="E20" s="125"/>
      <c r="F20" s="159"/>
      <c r="G20" s="125"/>
      <c r="H20" s="159"/>
      <c r="I20" s="125"/>
      <c r="J20" s="127"/>
      <c r="K20" s="125"/>
      <c r="L20" s="127"/>
      <c r="M20" s="125"/>
    </row>
    <row r="21" spans="1:13">
      <c r="A21" s="11" t="s">
        <v>34</v>
      </c>
      <c r="B21" s="89">
        <f>SUM(C21:M21)</f>
        <v>254931</v>
      </c>
      <c r="C21" s="89">
        <f>SUM('4.2'!D33)</f>
        <v>252848</v>
      </c>
      <c r="D21" s="89">
        <f>SUM('4.2'!E33)</f>
        <v>0</v>
      </c>
      <c r="E21" s="89">
        <f>SUM('4.2'!F33)</f>
        <v>0</v>
      </c>
      <c r="F21" s="89">
        <f>SUM('4.2'!G33)</f>
        <v>0</v>
      </c>
      <c r="G21" s="89">
        <f>SUM('4.2'!H33)</f>
        <v>1924</v>
      </c>
      <c r="H21" s="89">
        <f>SUM('4.2'!I33)</f>
        <v>159</v>
      </c>
      <c r="I21" s="89">
        <f>SUM('4.2'!J33)</f>
        <v>0</v>
      </c>
      <c r="J21" s="89">
        <f>SUM('4.2'!K33)</f>
        <v>0</v>
      </c>
      <c r="K21" s="89">
        <f>SUM('4.2'!L33)</f>
        <v>0</v>
      </c>
      <c r="L21" s="89">
        <f>SUM('4.2'!M33)</f>
        <v>0</v>
      </c>
      <c r="M21" s="89">
        <f>SUM('4.2'!N33)</f>
        <v>0</v>
      </c>
    </row>
    <row r="22" spans="1:13">
      <c r="A22" s="15" t="s">
        <v>453</v>
      </c>
      <c r="B22" s="89">
        <f>SUM(C22:M22)</f>
        <v>260359</v>
      </c>
      <c r="C22" s="89">
        <f>SUM('4.2'!D35)</f>
        <v>256804</v>
      </c>
      <c r="D22" s="89">
        <f>SUM('4.2'!E35)</f>
        <v>0</v>
      </c>
      <c r="E22" s="89">
        <f>SUM('4.2'!F35)</f>
        <v>0</v>
      </c>
      <c r="F22" s="89">
        <f>SUM('4.2'!G35)</f>
        <v>0</v>
      </c>
      <c r="G22" s="89">
        <f>SUM('4.2'!H35)</f>
        <v>2125</v>
      </c>
      <c r="H22" s="89">
        <f>SUM('4.2'!I35)</f>
        <v>159</v>
      </c>
      <c r="I22" s="89">
        <f>SUM('4.2'!J35)</f>
        <v>0</v>
      </c>
      <c r="J22" s="89">
        <f>SUM('4.2'!K35)</f>
        <v>0</v>
      </c>
      <c r="K22" s="89">
        <f>SUM('4.2'!L35)</f>
        <v>0</v>
      </c>
      <c r="L22" s="89">
        <f>SUM('4.2'!M35)</f>
        <v>0</v>
      </c>
      <c r="M22" s="89">
        <f>SUM('4.2'!N35)</f>
        <v>1271</v>
      </c>
    </row>
    <row r="23" spans="1:13" s="158" customFormat="1">
      <c r="A23" s="13" t="s">
        <v>202</v>
      </c>
      <c r="B23" s="131"/>
      <c r="C23" s="131"/>
      <c r="D23" s="133"/>
      <c r="E23" s="131"/>
      <c r="F23" s="131"/>
      <c r="G23" s="131"/>
      <c r="H23" s="131"/>
      <c r="I23" s="134"/>
      <c r="J23" s="134"/>
      <c r="K23" s="134"/>
      <c r="L23" s="134"/>
      <c r="M23" s="131"/>
    </row>
    <row r="24" spans="1:13">
      <c r="A24" s="11" t="s">
        <v>34</v>
      </c>
      <c r="B24" s="89">
        <f>SUM(C24:M24)</f>
        <v>139027</v>
      </c>
      <c r="C24" s="89">
        <v>137034</v>
      </c>
      <c r="D24" s="89"/>
      <c r="E24" s="89"/>
      <c r="F24" s="89"/>
      <c r="G24" s="89">
        <v>1993</v>
      </c>
      <c r="H24" s="89"/>
      <c r="I24" s="89"/>
      <c r="J24" s="89"/>
      <c r="K24" s="89"/>
      <c r="L24" s="89"/>
      <c r="M24" s="89"/>
    </row>
    <row r="25" spans="1:13">
      <c r="A25" s="15" t="s">
        <v>453</v>
      </c>
      <c r="B25" s="89">
        <f>SUM(C25:M25)</f>
        <v>141949</v>
      </c>
      <c r="C25" s="89">
        <v>137034</v>
      </c>
      <c r="D25" s="122"/>
      <c r="E25" s="89"/>
      <c r="F25" s="89"/>
      <c r="G25" s="89">
        <v>3858</v>
      </c>
      <c r="H25" s="89"/>
      <c r="I25" s="132"/>
      <c r="J25" s="132"/>
      <c r="K25" s="132"/>
      <c r="L25" s="132"/>
      <c r="M25" s="89">
        <v>1057</v>
      </c>
    </row>
    <row r="26" spans="1:13">
      <c r="A26" s="13" t="s">
        <v>203</v>
      </c>
      <c r="B26" s="131"/>
      <c r="C26" s="131"/>
      <c r="D26" s="133"/>
      <c r="E26" s="131"/>
      <c r="F26" s="131"/>
      <c r="G26" s="131"/>
      <c r="H26" s="131"/>
      <c r="I26" s="134"/>
      <c r="J26" s="134"/>
      <c r="K26" s="134"/>
      <c r="L26" s="134"/>
      <c r="M26" s="131"/>
    </row>
    <row r="27" spans="1:13">
      <c r="A27" s="11" t="s">
        <v>34</v>
      </c>
      <c r="B27" s="89">
        <f>SUM(C27:M27)</f>
        <v>120943</v>
      </c>
      <c r="C27" s="89">
        <v>119343</v>
      </c>
      <c r="D27" s="89"/>
      <c r="E27" s="89"/>
      <c r="F27" s="89"/>
      <c r="G27" s="89">
        <v>1600</v>
      </c>
      <c r="H27" s="89"/>
      <c r="I27" s="89"/>
      <c r="J27" s="89"/>
      <c r="K27" s="89"/>
      <c r="L27" s="89"/>
      <c r="M27" s="89"/>
    </row>
    <row r="28" spans="1:13">
      <c r="A28" s="15" t="s">
        <v>453</v>
      </c>
      <c r="B28" s="89">
        <f>SUM(C28:M28)</f>
        <v>123377</v>
      </c>
      <c r="C28" s="89">
        <v>119343</v>
      </c>
      <c r="D28" s="122"/>
      <c r="E28" s="89"/>
      <c r="F28" s="89"/>
      <c r="G28" s="89">
        <v>2964</v>
      </c>
      <c r="H28" s="89"/>
      <c r="I28" s="132"/>
      <c r="J28" s="132"/>
      <c r="K28" s="132"/>
      <c r="L28" s="132"/>
      <c r="M28" s="89">
        <v>1070</v>
      </c>
    </row>
    <row r="29" spans="1:13">
      <c r="A29" s="13" t="s">
        <v>204</v>
      </c>
      <c r="B29" s="131"/>
      <c r="C29" s="131"/>
      <c r="D29" s="133"/>
      <c r="E29" s="131"/>
      <c r="F29" s="131"/>
      <c r="G29" s="131"/>
      <c r="H29" s="131"/>
      <c r="I29" s="134"/>
      <c r="J29" s="134"/>
      <c r="K29" s="134"/>
      <c r="L29" s="134"/>
      <c r="M29" s="131"/>
    </row>
    <row r="30" spans="1:13">
      <c r="A30" s="11" t="s">
        <v>34</v>
      </c>
      <c r="B30" s="89">
        <f>SUM(C30:M30)</f>
        <v>60991</v>
      </c>
      <c r="C30" s="89">
        <v>59366</v>
      </c>
      <c r="D30" s="89"/>
      <c r="E30" s="89"/>
      <c r="F30" s="89"/>
      <c r="G30" s="89">
        <v>1625</v>
      </c>
      <c r="H30" s="89"/>
      <c r="I30" s="89"/>
      <c r="J30" s="89"/>
      <c r="K30" s="89"/>
      <c r="L30" s="89"/>
      <c r="M30" s="89"/>
    </row>
    <row r="31" spans="1:13">
      <c r="A31" s="15" t="s">
        <v>453</v>
      </c>
      <c r="B31" s="89">
        <f>SUM(C31:M31)</f>
        <v>67400</v>
      </c>
      <c r="C31" s="89">
        <v>59366</v>
      </c>
      <c r="D31" s="89"/>
      <c r="E31" s="89"/>
      <c r="F31" s="122"/>
      <c r="G31" s="89">
        <v>6340</v>
      </c>
      <c r="H31" s="122"/>
      <c r="I31" s="89"/>
      <c r="J31" s="132"/>
      <c r="K31" s="89"/>
      <c r="L31" s="132"/>
      <c r="M31" s="89">
        <v>1694</v>
      </c>
    </row>
    <row r="32" spans="1:13">
      <c r="A32" s="13" t="s">
        <v>221</v>
      </c>
      <c r="B32" s="115"/>
      <c r="C32" s="115"/>
      <c r="D32" s="115"/>
      <c r="E32" s="115"/>
      <c r="F32" s="119"/>
      <c r="G32" s="115"/>
      <c r="H32" s="119"/>
      <c r="I32" s="115"/>
      <c r="J32" s="118"/>
      <c r="K32" s="115"/>
      <c r="L32" s="118"/>
      <c r="M32" s="115"/>
    </row>
    <row r="33" spans="1:14">
      <c r="A33" s="11" t="s">
        <v>34</v>
      </c>
      <c r="B33" s="89">
        <f>SUM(C33:M33)</f>
        <v>31024</v>
      </c>
      <c r="C33" s="89">
        <v>30324</v>
      </c>
      <c r="D33" s="89"/>
      <c r="E33" s="89"/>
      <c r="F33" s="89"/>
      <c r="G33" s="89">
        <v>700</v>
      </c>
      <c r="H33" s="89"/>
      <c r="I33" s="89"/>
      <c r="J33" s="89"/>
      <c r="K33" s="89"/>
      <c r="L33" s="89"/>
      <c r="M33" s="89"/>
      <c r="N33" s="25"/>
    </row>
    <row r="34" spans="1:14">
      <c r="A34" s="15" t="s">
        <v>453</v>
      </c>
      <c r="B34" s="89">
        <f>SUM(C34:M34)</f>
        <v>31794</v>
      </c>
      <c r="C34" s="114">
        <v>30324</v>
      </c>
      <c r="D34" s="114"/>
      <c r="E34" s="114"/>
      <c r="F34" s="114"/>
      <c r="G34" s="114">
        <v>700</v>
      </c>
      <c r="H34" s="114"/>
      <c r="I34" s="120"/>
      <c r="J34" s="120"/>
      <c r="K34" s="120"/>
      <c r="L34" s="120"/>
      <c r="M34" s="114">
        <v>770</v>
      </c>
      <c r="N34" s="25"/>
    </row>
    <row r="35" spans="1:14">
      <c r="A35" s="21" t="s">
        <v>205</v>
      </c>
      <c r="B35" s="131"/>
      <c r="C35" s="125"/>
      <c r="D35" s="125"/>
      <c r="E35" s="125"/>
      <c r="F35" s="125"/>
      <c r="G35" s="125"/>
      <c r="H35" s="125"/>
      <c r="I35" s="127"/>
      <c r="J35" s="127"/>
      <c r="K35" s="127"/>
      <c r="L35" s="127"/>
      <c r="M35" s="125"/>
    </row>
    <row r="36" spans="1:14" s="160" customFormat="1">
      <c r="A36" s="11" t="s">
        <v>37</v>
      </c>
      <c r="B36" s="89">
        <f>SUM(C36:M36)</f>
        <v>174336</v>
      </c>
      <c r="C36" s="89">
        <v>81628</v>
      </c>
      <c r="D36" s="89"/>
      <c r="E36" s="89"/>
      <c r="F36" s="89"/>
      <c r="G36" s="89">
        <v>92708</v>
      </c>
      <c r="H36" s="89"/>
      <c r="I36" s="89"/>
      <c r="J36" s="89"/>
      <c r="K36" s="89"/>
      <c r="L36" s="89"/>
      <c r="M36" s="89"/>
    </row>
    <row r="37" spans="1:14" s="160" customFormat="1">
      <c r="A37" s="15" t="s">
        <v>453</v>
      </c>
      <c r="B37" s="89">
        <f>SUM(C37:M37)</f>
        <v>184463</v>
      </c>
      <c r="C37" s="89">
        <v>81628</v>
      </c>
      <c r="D37" s="112"/>
      <c r="E37" s="89"/>
      <c r="F37" s="89"/>
      <c r="G37" s="89">
        <v>93708</v>
      </c>
      <c r="H37" s="89"/>
      <c r="I37" s="132"/>
      <c r="J37" s="132"/>
      <c r="K37" s="132"/>
      <c r="L37" s="132"/>
      <c r="M37" s="89">
        <v>9127</v>
      </c>
    </row>
    <row r="38" spans="1:14">
      <c r="A38" s="13" t="s">
        <v>206</v>
      </c>
      <c r="B38" s="131"/>
      <c r="C38" s="131"/>
      <c r="D38" s="135"/>
      <c r="E38" s="131"/>
      <c r="F38" s="131"/>
      <c r="G38" s="131"/>
      <c r="H38" s="131"/>
      <c r="I38" s="134"/>
      <c r="J38" s="134"/>
      <c r="K38" s="134"/>
      <c r="L38" s="134"/>
      <c r="M38" s="131"/>
    </row>
    <row r="39" spans="1:14">
      <c r="A39" s="11" t="s">
        <v>34</v>
      </c>
      <c r="B39" s="89">
        <f>SUM(C39:M39)</f>
        <v>49392</v>
      </c>
      <c r="C39" s="89">
        <v>45879</v>
      </c>
      <c r="D39" s="89"/>
      <c r="E39" s="89"/>
      <c r="F39" s="89"/>
      <c r="G39" s="89">
        <v>3513</v>
      </c>
      <c r="H39" s="89"/>
      <c r="I39" s="89"/>
      <c r="J39" s="89"/>
      <c r="K39" s="89"/>
      <c r="L39" s="89"/>
      <c r="M39" s="89"/>
    </row>
    <row r="40" spans="1:14">
      <c r="A40" s="15" t="s">
        <v>453</v>
      </c>
      <c r="B40" s="89">
        <f>SUM(C40:M40)</f>
        <v>50399</v>
      </c>
      <c r="C40" s="89">
        <v>45879</v>
      </c>
      <c r="D40" s="112"/>
      <c r="E40" s="89"/>
      <c r="F40" s="89"/>
      <c r="G40" s="89">
        <v>3513</v>
      </c>
      <c r="H40" s="89"/>
      <c r="I40" s="132">
        <v>140</v>
      </c>
      <c r="J40" s="132"/>
      <c r="K40" s="132"/>
      <c r="L40" s="132"/>
      <c r="M40" s="89">
        <v>867</v>
      </c>
    </row>
    <row r="41" spans="1:14">
      <c r="A41" s="13" t="s">
        <v>207</v>
      </c>
      <c r="B41" s="131"/>
      <c r="C41" s="131"/>
      <c r="D41" s="135"/>
      <c r="E41" s="131"/>
      <c r="F41" s="131"/>
      <c r="G41" s="131"/>
      <c r="H41" s="131"/>
      <c r="I41" s="134"/>
      <c r="J41" s="134"/>
      <c r="K41" s="134"/>
      <c r="L41" s="134"/>
      <c r="M41" s="131"/>
    </row>
    <row r="42" spans="1:14">
      <c r="A42" s="11" t="s">
        <v>34</v>
      </c>
      <c r="B42" s="89">
        <f>SUM(C42:M42)</f>
        <v>149893</v>
      </c>
      <c r="C42" s="89">
        <v>87162</v>
      </c>
      <c r="D42" s="89"/>
      <c r="E42" s="89"/>
      <c r="F42" s="89"/>
      <c r="G42" s="89">
        <v>57531</v>
      </c>
      <c r="H42" s="89"/>
      <c r="I42" s="89">
        <v>5200</v>
      </c>
      <c r="J42" s="89"/>
      <c r="K42" s="89"/>
      <c r="L42" s="89"/>
      <c r="M42" s="89"/>
    </row>
    <row r="43" spans="1:14">
      <c r="A43" s="15" t="s">
        <v>453</v>
      </c>
      <c r="B43" s="89">
        <f>SUM(C43:M43)</f>
        <v>155636</v>
      </c>
      <c r="C43" s="89">
        <v>90162</v>
      </c>
      <c r="D43" s="112"/>
      <c r="E43" s="89"/>
      <c r="F43" s="89"/>
      <c r="G43" s="89">
        <v>57531</v>
      </c>
      <c r="H43" s="89"/>
      <c r="I43" s="132">
        <v>5200</v>
      </c>
      <c r="J43" s="132"/>
      <c r="K43" s="132"/>
      <c r="L43" s="132"/>
      <c r="M43" s="89">
        <v>2743</v>
      </c>
    </row>
    <row r="44" spans="1:14">
      <c r="A44" s="13" t="s">
        <v>208</v>
      </c>
      <c r="B44" s="131"/>
      <c r="C44" s="131"/>
      <c r="D44" s="135"/>
      <c r="E44" s="131"/>
      <c r="F44" s="131"/>
      <c r="G44" s="131"/>
      <c r="H44" s="131"/>
      <c r="I44" s="134"/>
      <c r="J44" s="134"/>
      <c r="K44" s="134"/>
      <c r="L44" s="134"/>
      <c r="M44" s="131"/>
    </row>
    <row r="45" spans="1:14">
      <c r="A45" s="11" t="s">
        <v>34</v>
      </c>
      <c r="B45" s="89">
        <f>SUM(C45:M45)</f>
        <v>49624</v>
      </c>
      <c r="C45" s="89">
        <v>44624</v>
      </c>
      <c r="D45" s="89"/>
      <c r="E45" s="89"/>
      <c r="F45" s="89"/>
      <c r="G45" s="89">
        <v>5000</v>
      </c>
      <c r="H45" s="89"/>
      <c r="I45" s="89"/>
      <c r="J45" s="89"/>
      <c r="K45" s="89"/>
      <c r="L45" s="89"/>
      <c r="M45" s="89"/>
    </row>
    <row r="46" spans="1:14">
      <c r="A46" s="15" t="s">
        <v>453</v>
      </c>
      <c r="B46" s="89">
        <f>SUM(C46:M46)</f>
        <v>51080</v>
      </c>
      <c r="C46" s="89">
        <v>44624</v>
      </c>
      <c r="D46" s="112"/>
      <c r="E46" s="89"/>
      <c r="F46" s="89"/>
      <c r="G46" s="89">
        <v>5000</v>
      </c>
      <c r="H46" s="89"/>
      <c r="I46" s="132"/>
      <c r="J46" s="132"/>
      <c r="K46" s="132"/>
      <c r="L46" s="132"/>
      <c r="M46" s="89">
        <v>1456</v>
      </c>
    </row>
    <row r="47" spans="1:14">
      <c r="A47" s="13" t="s">
        <v>209</v>
      </c>
      <c r="B47" s="131"/>
      <c r="C47" s="131"/>
      <c r="D47" s="135"/>
      <c r="E47" s="131"/>
      <c r="F47" s="131"/>
      <c r="G47" s="131"/>
      <c r="H47" s="131"/>
      <c r="I47" s="134"/>
      <c r="J47" s="134"/>
      <c r="K47" s="134"/>
      <c r="L47" s="134"/>
      <c r="M47" s="131"/>
    </row>
    <row r="48" spans="1:14">
      <c r="A48" s="11" t="s">
        <v>34</v>
      </c>
      <c r="B48" s="89">
        <f>SUM(C48:M48)</f>
        <v>391261</v>
      </c>
      <c r="C48" s="89">
        <v>320164</v>
      </c>
      <c r="D48" s="89"/>
      <c r="E48" s="89"/>
      <c r="F48" s="89"/>
      <c r="G48" s="89">
        <v>42211</v>
      </c>
      <c r="H48" s="89"/>
      <c r="I48" s="89">
        <v>28886</v>
      </c>
      <c r="J48" s="89"/>
      <c r="K48" s="89"/>
      <c r="L48" s="89"/>
      <c r="M48" s="89"/>
    </row>
    <row r="49" spans="1:14">
      <c r="A49" s="15" t="s">
        <v>453</v>
      </c>
      <c r="B49" s="89">
        <f>SUM(C49:M49)</f>
        <v>405188</v>
      </c>
      <c r="C49" s="89">
        <v>322370</v>
      </c>
      <c r="D49" s="112"/>
      <c r="E49" s="89"/>
      <c r="F49" s="89"/>
      <c r="G49" s="89">
        <v>43265</v>
      </c>
      <c r="H49" s="89"/>
      <c r="I49" s="132">
        <v>28886</v>
      </c>
      <c r="J49" s="132"/>
      <c r="K49" s="132"/>
      <c r="L49" s="132"/>
      <c r="M49" s="89">
        <v>10667</v>
      </c>
    </row>
    <row r="50" spans="1:14">
      <c r="A50" s="13" t="s">
        <v>103</v>
      </c>
      <c r="B50" s="134"/>
      <c r="C50" s="131"/>
      <c r="D50" s="133"/>
      <c r="E50" s="131"/>
      <c r="F50" s="133"/>
      <c r="G50" s="131"/>
      <c r="H50" s="133"/>
      <c r="I50" s="131"/>
      <c r="J50" s="133"/>
      <c r="K50" s="131"/>
      <c r="L50" s="133"/>
      <c r="M50" s="131"/>
    </row>
    <row r="51" spans="1:14">
      <c r="A51" s="11" t="s">
        <v>34</v>
      </c>
      <c r="B51" s="132">
        <f>SUM(C51:M51)</f>
        <v>3211302</v>
      </c>
      <c r="C51" s="89">
        <f>SUM(C15,C18,C21,C24,C27,C30,C33,C36,C39,C42,C45,C48)</f>
        <v>1178372</v>
      </c>
      <c r="D51" s="122">
        <f t="shared" ref="D51:M51" si="0">SUM(D15,D18,D21,D24,D27,D30,D33,D36,D39,D42,D45,D48)</f>
        <v>215322</v>
      </c>
      <c r="E51" s="89">
        <f t="shared" si="0"/>
        <v>0</v>
      </c>
      <c r="F51" s="122">
        <f t="shared" si="0"/>
        <v>822576</v>
      </c>
      <c r="G51" s="89">
        <f t="shared" si="0"/>
        <v>355138</v>
      </c>
      <c r="H51" s="122">
        <f t="shared" si="0"/>
        <v>46449</v>
      </c>
      <c r="I51" s="89">
        <f t="shared" si="0"/>
        <v>103030</v>
      </c>
      <c r="J51" s="122">
        <f t="shared" si="0"/>
        <v>0</v>
      </c>
      <c r="K51" s="89">
        <f t="shared" si="0"/>
        <v>72814</v>
      </c>
      <c r="L51" s="122">
        <f t="shared" si="0"/>
        <v>0</v>
      </c>
      <c r="M51" s="89">
        <f t="shared" si="0"/>
        <v>417601</v>
      </c>
    </row>
    <row r="52" spans="1:14">
      <c r="A52" s="15" t="s">
        <v>453</v>
      </c>
      <c r="B52" s="132">
        <f>SUM(C52:M52)</f>
        <v>3895371</v>
      </c>
      <c r="C52" s="89">
        <f>SUM(C16,C19,C22,C25,C28,C31,C34,C37,C40,C43,C46,C49)</f>
        <v>1187534</v>
      </c>
      <c r="D52" s="89">
        <f t="shared" ref="D52:M52" si="1">SUM(D16,D19,D22,D25,D28,D31,D34,D37,D40,D43,D46,D49)</f>
        <v>213495</v>
      </c>
      <c r="E52" s="89">
        <f t="shared" si="1"/>
        <v>0</v>
      </c>
      <c r="F52" s="89">
        <f t="shared" si="1"/>
        <v>839005</v>
      </c>
      <c r="G52" s="89">
        <f t="shared" si="1"/>
        <v>365337</v>
      </c>
      <c r="H52" s="89">
        <f t="shared" si="1"/>
        <v>46449</v>
      </c>
      <c r="I52" s="89">
        <f t="shared" si="1"/>
        <v>81184</v>
      </c>
      <c r="J52" s="89">
        <f t="shared" si="1"/>
        <v>0</v>
      </c>
      <c r="K52" s="89">
        <f t="shared" si="1"/>
        <v>72814</v>
      </c>
      <c r="L52" s="89">
        <f t="shared" si="1"/>
        <v>9000</v>
      </c>
      <c r="M52" s="89">
        <f t="shared" si="1"/>
        <v>1080553</v>
      </c>
    </row>
    <row r="54" spans="1:14">
      <c r="C54" s="151"/>
    </row>
    <row r="55" spans="1:14">
      <c r="N55" s="64"/>
    </row>
  </sheetData>
  <mergeCells count="11">
    <mergeCell ref="M10:M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0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224"/>
  <sheetViews>
    <sheetView view="pageBreakPreview" topLeftCell="A4" zoomScaleNormal="100" workbookViewId="0">
      <pane ySplit="2115" topLeftCell="A166" activePane="bottomLeft"/>
      <selection activeCell="H4" sqref="H4"/>
      <selection pane="bottomLeft" activeCell="A5" sqref="A5"/>
    </sheetView>
  </sheetViews>
  <sheetFormatPr defaultRowHeight="12.75"/>
  <cols>
    <col min="1" max="1" width="42.42578125" customWidth="1"/>
    <col min="2" max="2" width="11.140625" customWidth="1"/>
    <col min="3" max="3" width="10.7109375" style="223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9.85546875" bestFit="1" customWidth="1"/>
  </cols>
  <sheetData>
    <row r="1" spans="1:15" ht="15.75">
      <c r="A1" s="4" t="s">
        <v>629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</row>
    <row r="3" spans="1:15" ht="15.75">
      <c r="A3" s="4"/>
      <c r="B3" s="4"/>
      <c r="C3" s="6"/>
      <c r="D3" s="4"/>
      <c r="E3" s="4"/>
      <c r="F3" s="6"/>
      <c r="G3" s="6"/>
      <c r="H3" s="6" t="s">
        <v>119</v>
      </c>
      <c r="I3" s="5"/>
      <c r="J3" s="5"/>
      <c r="K3" s="5"/>
      <c r="L3" s="5"/>
      <c r="M3" s="5"/>
      <c r="N3" s="5"/>
    </row>
    <row r="4" spans="1:15" ht="15.75">
      <c r="A4" s="4"/>
      <c r="B4" s="4"/>
      <c r="C4" s="6"/>
      <c r="D4" s="4"/>
      <c r="E4" s="4"/>
      <c r="F4" s="6"/>
      <c r="G4" s="6"/>
      <c r="H4" s="350" t="s">
        <v>464</v>
      </c>
      <c r="I4" s="5"/>
      <c r="J4" s="5"/>
      <c r="K4" s="5"/>
      <c r="L4" s="5"/>
      <c r="M4" s="5"/>
      <c r="N4" s="5"/>
    </row>
    <row r="5" spans="1:15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5">
      <c r="A6" s="5"/>
      <c r="B6" s="5"/>
      <c r="C6" s="220"/>
      <c r="D6" s="5"/>
      <c r="E6" s="5"/>
      <c r="F6" s="5"/>
      <c r="G6" s="5"/>
      <c r="H6" s="5"/>
      <c r="I6" s="5"/>
      <c r="J6" s="5"/>
      <c r="K6" s="5"/>
      <c r="L6" s="5"/>
      <c r="M6" s="5"/>
      <c r="N6" s="316" t="s">
        <v>28</v>
      </c>
    </row>
    <row r="7" spans="1:15" ht="12.75" customHeight="1">
      <c r="A7" s="7" t="s">
        <v>29</v>
      </c>
      <c r="B7" s="7"/>
      <c r="C7" s="7" t="s">
        <v>30</v>
      </c>
      <c r="D7" s="494" t="s">
        <v>215</v>
      </c>
      <c r="E7" s="494" t="s">
        <v>222</v>
      </c>
      <c r="F7" s="494" t="s">
        <v>211</v>
      </c>
      <c r="G7" s="494" t="s">
        <v>146</v>
      </c>
      <c r="H7" s="494" t="s">
        <v>185</v>
      </c>
      <c r="I7" s="494" t="s">
        <v>187</v>
      </c>
      <c r="J7" s="499" t="s">
        <v>212</v>
      </c>
      <c r="K7" s="500"/>
      <c r="L7" s="499" t="s">
        <v>213</v>
      </c>
      <c r="M7" s="500"/>
      <c r="N7" s="494" t="s">
        <v>214</v>
      </c>
    </row>
    <row r="8" spans="1:15">
      <c r="A8" s="19" t="s">
        <v>31</v>
      </c>
      <c r="B8" s="19"/>
      <c r="C8" s="19" t="s">
        <v>32</v>
      </c>
      <c r="D8" s="496"/>
      <c r="E8" s="496"/>
      <c r="F8" s="496"/>
      <c r="G8" s="496"/>
      <c r="H8" s="496"/>
      <c r="I8" s="496"/>
      <c r="J8" s="501"/>
      <c r="K8" s="502"/>
      <c r="L8" s="501"/>
      <c r="M8" s="502"/>
      <c r="N8" s="496"/>
    </row>
    <row r="9" spans="1:15" ht="34.5" customHeight="1">
      <c r="A9" s="8"/>
      <c r="B9" s="8"/>
      <c r="C9" s="8" t="s">
        <v>33</v>
      </c>
      <c r="D9" s="495"/>
      <c r="E9" s="495"/>
      <c r="F9" s="495"/>
      <c r="G9" s="495"/>
      <c r="H9" s="495"/>
      <c r="I9" s="495"/>
      <c r="J9" s="238" t="s">
        <v>170</v>
      </c>
      <c r="K9" s="238" t="s">
        <v>112</v>
      </c>
      <c r="L9" s="238" t="s">
        <v>170</v>
      </c>
      <c r="M9" s="238" t="s">
        <v>112</v>
      </c>
      <c r="N9" s="495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497" t="s">
        <v>16</v>
      </c>
      <c r="K10" s="498"/>
      <c r="L10" s="497" t="s">
        <v>17</v>
      </c>
      <c r="M10" s="498"/>
      <c r="N10" s="19">
        <v>11</v>
      </c>
    </row>
    <row r="11" spans="1:15">
      <c r="A11" s="13" t="s">
        <v>223</v>
      </c>
      <c r="B11" s="13"/>
      <c r="C11" s="7"/>
      <c r="D11" s="119"/>
      <c r="E11" s="115"/>
      <c r="F11" s="155"/>
      <c r="G11" s="115"/>
      <c r="H11" s="119"/>
      <c r="I11" s="115"/>
      <c r="J11" s="119"/>
      <c r="K11" s="115"/>
      <c r="L11" s="115"/>
      <c r="M11" s="115"/>
      <c r="N11" s="115"/>
      <c r="O11" t="s">
        <v>354</v>
      </c>
    </row>
    <row r="12" spans="1:15">
      <c r="A12" s="11" t="s">
        <v>47</v>
      </c>
      <c r="B12" s="262" t="s">
        <v>174</v>
      </c>
      <c r="C12" s="285">
        <f>SUM(D12:N12)</f>
        <v>0</v>
      </c>
      <c r="D12" s="122">
        <f>SUM(E12:N12)</f>
        <v>0</v>
      </c>
      <c r="E12" s="89">
        <v>0</v>
      </c>
      <c r="F12" s="122"/>
      <c r="G12" s="89">
        <v>0</v>
      </c>
      <c r="H12" s="122">
        <v>0</v>
      </c>
      <c r="I12" s="89">
        <v>0</v>
      </c>
      <c r="J12" s="122">
        <v>0</v>
      </c>
      <c r="K12" s="89">
        <v>0</v>
      </c>
      <c r="L12" s="89"/>
      <c r="M12" s="89">
        <v>0</v>
      </c>
      <c r="N12" s="89">
        <v>0</v>
      </c>
      <c r="O12" s="151">
        <f>SUM(D12:N12)</f>
        <v>0</v>
      </c>
    </row>
    <row r="13" spans="1:15">
      <c r="A13" s="15" t="s">
        <v>454</v>
      </c>
      <c r="B13" s="262"/>
      <c r="C13" s="285">
        <f>SUM(D13:N13)</f>
        <v>0</v>
      </c>
      <c r="D13" s="122"/>
      <c r="E13" s="89"/>
      <c r="F13" s="122"/>
      <c r="G13" s="89"/>
      <c r="H13" s="122"/>
      <c r="I13" s="89"/>
      <c r="J13" s="122"/>
      <c r="K13" s="89"/>
      <c r="L13" s="89"/>
      <c r="M13" s="89"/>
      <c r="N13" s="89"/>
      <c r="O13" s="151"/>
    </row>
    <row r="14" spans="1:15">
      <c r="A14" s="56" t="s">
        <v>350</v>
      </c>
      <c r="B14" s="284"/>
      <c r="C14" s="319"/>
      <c r="D14" s="119"/>
      <c r="E14" s="115"/>
      <c r="F14" s="119"/>
      <c r="G14" s="115"/>
      <c r="H14" s="119"/>
      <c r="I14" s="115"/>
      <c r="J14" s="119"/>
      <c r="K14" s="115"/>
      <c r="L14" s="115"/>
      <c r="M14" s="115"/>
      <c r="N14" s="115"/>
      <c r="O14" s="151">
        <f t="shared" ref="O14:O133" si="0">SUM(D14:N14)</f>
        <v>0</v>
      </c>
    </row>
    <row r="15" spans="1:15">
      <c r="A15" s="11" t="s">
        <v>47</v>
      </c>
      <c r="B15" s="262" t="s">
        <v>172</v>
      </c>
      <c r="C15" s="285">
        <f>SUM(D15:N15)</f>
        <v>0</v>
      </c>
      <c r="D15" s="122"/>
      <c r="E15" s="89"/>
      <c r="F15" s="122"/>
      <c r="G15" s="89"/>
      <c r="H15" s="122"/>
      <c r="I15" s="89"/>
      <c r="J15" s="122"/>
      <c r="K15" s="89"/>
      <c r="L15" s="89"/>
      <c r="M15" s="89"/>
      <c r="N15" s="89"/>
      <c r="O15" s="151">
        <f t="shared" si="0"/>
        <v>0</v>
      </c>
    </row>
    <row r="16" spans="1:15">
      <c r="A16" s="15" t="s">
        <v>454</v>
      </c>
      <c r="B16" s="261"/>
      <c r="C16" s="241">
        <f>SUM(D16:N16)</f>
        <v>0</v>
      </c>
      <c r="D16" s="121"/>
      <c r="E16" s="114"/>
      <c r="F16" s="121"/>
      <c r="G16" s="114"/>
      <c r="H16" s="121"/>
      <c r="I16" s="114"/>
      <c r="J16" s="121"/>
      <c r="K16" s="114"/>
      <c r="L16" s="114"/>
      <c r="M16" s="114"/>
      <c r="N16" s="114"/>
      <c r="O16" s="151"/>
    </row>
    <row r="17" spans="1:15">
      <c r="A17" s="13" t="s">
        <v>395</v>
      </c>
      <c r="B17" s="19"/>
      <c r="C17" s="19"/>
      <c r="D17" s="116"/>
      <c r="E17" s="89"/>
      <c r="F17" s="116"/>
      <c r="G17" s="89"/>
      <c r="H17" s="116"/>
      <c r="I17" s="89"/>
      <c r="J17" s="116"/>
      <c r="K17" s="89"/>
      <c r="L17" s="89"/>
      <c r="M17" s="89"/>
      <c r="N17" s="89"/>
      <c r="O17" s="151">
        <f t="shared" si="0"/>
        <v>0</v>
      </c>
    </row>
    <row r="18" spans="1:15">
      <c r="A18" s="11" t="s">
        <v>47</v>
      </c>
      <c r="B18" s="262" t="s">
        <v>172</v>
      </c>
      <c r="C18" s="285">
        <f>SUM(D18:N18)</f>
        <v>4535</v>
      </c>
      <c r="D18" s="122"/>
      <c r="E18" s="89">
        <v>0</v>
      </c>
      <c r="F18" s="122">
        <v>0</v>
      </c>
      <c r="G18" s="89">
        <v>0</v>
      </c>
      <c r="H18" s="122">
        <v>4535</v>
      </c>
      <c r="I18" s="89">
        <v>0</v>
      </c>
      <c r="J18" s="122">
        <v>0</v>
      </c>
      <c r="K18" s="89">
        <v>0</v>
      </c>
      <c r="L18" s="89"/>
      <c r="M18" s="89">
        <v>0</v>
      </c>
      <c r="N18" s="89">
        <v>0</v>
      </c>
      <c r="O18" s="151">
        <f t="shared" si="0"/>
        <v>4535</v>
      </c>
    </row>
    <row r="19" spans="1:15">
      <c r="A19" s="15" t="s">
        <v>454</v>
      </c>
      <c r="B19" s="262"/>
      <c r="C19" s="285">
        <f>SUM(D19:N19)</f>
        <v>4535</v>
      </c>
      <c r="D19" s="122"/>
      <c r="E19" s="89"/>
      <c r="F19" s="116"/>
      <c r="G19" s="89"/>
      <c r="H19" s="116">
        <v>4535</v>
      </c>
      <c r="I19" s="89"/>
      <c r="J19" s="116"/>
      <c r="K19" s="89"/>
      <c r="L19" s="89"/>
      <c r="M19" s="89"/>
      <c r="N19" s="89"/>
      <c r="O19" s="151"/>
    </row>
    <row r="20" spans="1:15">
      <c r="A20" s="13" t="s">
        <v>396</v>
      </c>
      <c r="B20" s="7"/>
      <c r="C20" s="7"/>
      <c r="D20" s="119"/>
      <c r="E20" s="115"/>
      <c r="F20" s="119"/>
      <c r="G20" s="115"/>
      <c r="H20" s="119"/>
      <c r="I20" s="115"/>
      <c r="J20" s="119"/>
      <c r="K20" s="115"/>
      <c r="L20" s="115"/>
      <c r="M20" s="115"/>
      <c r="N20" s="115"/>
      <c r="O20" s="151">
        <f t="shared" si="0"/>
        <v>0</v>
      </c>
    </row>
    <row r="21" spans="1:15">
      <c r="A21" s="11" t="s">
        <v>47</v>
      </c>
      <c r="B21" s="262" t="s">
        <v>172</v>
      </c>
      <c r="C21" s="285">
        <f>SUM(D21:N21)</f>
        <v>176335</v>
      </c>
      <c r="D21" s="122"/>
      <c r="E21" s="89"/>
      <c r="F21" s="122"/>
      <c r="G21" s="89"/>
      <c r="H21" s="122">
        <v>130045</v>
      </c>
      <c r="I21" s="244">
        <v>46290</v>
      </c>
      <c r="J21" s="122"/>
      <c r="K21" s="354"/>
      <c r="L21" s="89"/>
      <c r="M21" s="89"/>
      <c r="N21" s="89"/>
      <c r="O21" s="151">
        <f t="shared" si="0"/>
        <v>176335</v>
      </c>
    </row>
    <row r="22" spans="1:15">
      <c r="A22" s="15" t="s">
        <v>454</v>
      </c>
      <c r="B22" s="261"/>
      <c r="C22" s="241">
        <f>SUM(D22:N22)</f>
        <v>176335</v>
      </c>
      <c r="D22" s="121"/>
      <c r="E22" s="114"/>
      <c r="F22" s="121"/>
      <c r="G22" s="114"/>
      <c r="H22" s="121">
        <v>130045</v>
      </c>
      <c r="I22" s="318">
        <v>46290</v>
      </c>
      <c r="J22" s="121"/>
      <c r="K22" s="355"/>
      <c r="L22" s="114"/>
      <c r="M22" s="114"/>
      <c r="N22" s="114"/>
      <c r="O22" s="151">
        <f t="shared" si="0"/>
        <v>176335</v>
      </c>
    </row>
    <row r="23" spans="1:15">
      <c r="A23" s="349" t="s">
        <v>409</v>
      </c>
      <c r="B23" s="19"/>
      <c r="C23" s="285"/>
      <c r="D23" s="122"/>
      <c r="E23" s="89"/>
      <c r="F23" s="116"/>
      <c r="G23" s="89"/>
      <c r="H23" s="116"/>
      <c r="I23" s="244"/>
      <c r="J23" s="116"/>
      <c r="K23" s="347"/>
      <c r="L23" s="89"/>
      <c r="M23" s="89"/>
      <c r="N23" s="89"/>
      <c r="O23" s="151">
        <f t="shared" si="0"/>
        <v>0</v>
      </c>
    </row>
    <row r="24" spans="1:15">
      <c r="A24" s="11" t="s">
        <v>47</v>
      </c>
      <c r="B24" s="262" t="s">
        <v>172</v>
      </c>
      <c r="C24" s="285">
        <f>SUM(D24:N24)</f>
        <v>0</v>
      </c>
      <c r="D24" s="122"/>
      <c r="E24" s="89"/>
      <c r="F24" s="116"/>
      <c r="G24" s="89"/>
      <c r="H24" s="116"/>
      <c r="I24" s="244"/>
      <c r="J24" s="116"/>
      <c r="K24" s="347"/>
      <c r="L24" s="89"/>
      <c r="M24" s="89"/>
      <c r="N24" s="89"/>
      <c r="O24" s="151">
        <f t="shared" si="0"/>
        <v>0</v>
      </c>
    </row>
    <row r="25" spans="1:15">
      <c r="A25" s="11" t="s">
        <v>494</v>
      </c>
      <c r="B25" s="262"/>
      <c r="C25" s="285">
        <f t="shared" ref="C25:C27" si="1">SUM(D25:N25)</f>
        <v>9000</v>
      </c>
      <c r="D25" s="122"/>
      <c r="E25" s="89"/>
      <c r="F25" s="116"/>
      <c r="G25" s="89"/>
      <c r="H25" s="116"/>
      <c r="I25" s="244"/>
      <c r="J25" s="116"/>
      <c r="K25" s="389"/>
      <c r="L25" s="89"/>
      <c r="M25" s="89">
        <v>9000</v>
      </c>
      <c r="N25" s="89"/>
      <c r="O25" s="151">
        <f t="shared" si="0"/>
        <v>9000</v>
      </c>
    </row>
    <row r="26" spans="1:15">
      <c r="A26" s="11" t="s">
        <v>480</v>
      </c>
      <c r="B26" s="262"/>
      <c r="C26" s="285">
        <f t="shared" si="1"/>
        <v>9000</v>
      </c>
      <c r="D26" s="122"/>
      <c r="E26" s="89"/>
      <c r="F26" s="116"/>
      <c r="G26" s="89"/>
      <c r="H26" s="116"/>
      <c r="I26" s="244"/>
      <c r="J26" s="116"/>
      <c r="K26" s="389"/>
      <c r="L26" s="89"/>
      <c r="M26" s="89">
        <v>9000</v>
      </c>
      <c r="N26" s="89"/>
      <c r="O26" s="151">
        <f t="shared" si="0"/>
        <v>9000</v>
      </c>
    </row>
    <row r="27" spans="1:15">
      <c r="A27" s="15" t="s">
        <v>454</v>
      </c>
      <c r="B27" s="262"/>
      <c r="C27" s="285">
        <f t="shared" si="1"/>
        <v>9000</v>
      </c>
      <c r="D27" s="122"/>
      <c r="E27" s="89">
        <f>SUM(E26,E24)</f>
        <v>0</v>
      </c>
      <c r="F27" s="89">
        <f t="shared" ref="F27:N27" si="2">SUM(F26,F24)</f>
        <v>0</v>
      </c>
      <c r="G27" s="89">
        <f t="shared" si="2"/>
        <v>0</v>
      </c>
      <c r="H27" s="89">
        <f t="shared" si="2"/>
        <v>0</v>
      </c>
      <c r="I27" s="89">
        <f t="shared" si="2"/>
        <v>0</v>
      </c>
      <c r="J27" s="89">
        <f t="shared" si="2"/>
        <v>0</v>
      </c>
      <c r="K27" s="89">
        <f t="shared" si="2"/>
        <v>0</v>
      </c>
      <c r="L27" s="89">
        <f t="shared" si="2"/>
        <v>0</v>
      </c>
      <c r="M27" s="89">
        <f t="shared" si="2"/>
        <v>9000</v>
      </c>
      <c r="N27" s="89">
        <f t="shared" si="2"/>
        <v>0</v>
      </c>
      <c r="O27" s="151">
        <f t="shared" si="0"/>
        <v>9000</v>
      </c>
    </row>
    <row r="28" spans="1:15">
      <c r="A28" s="13" t="s">
        <v>410</v>
      </c>
      <c r="B28" s="7"/>
      <c r="C28" s="7"/>
      <c r="D28" s="119"/>
      <c r="E28" s="115"/>
      <c r="F28" s="119"/>
      <c r="G28" s="115"/>
      <c r="H28" s="119"/>
      <c r="I28" s="115"/>
      <c r="J28" s="119"/>
      <c r="K28" s="115"/>
      <c r="L28" s="115"/>
      <c r="M28" s="115"/>
      <c r="N28" s="115"/>
      <c r="O28" s="151">
        <f t="shared" si="0"/>
        <v>0</v>
      </c>
    </row>
    <row r="29" spans="1:15">
      <c r="A29" s="11" t="s">
        <v>47</v>
      </c>
      <c r="B29" s="262" t="s">
        <v>172</v>
      </c>
      <c r="C29" s="285">
        <f>SUM(D29:N29)</f>
        <v>523296</v>
      </c>
      <c r="D29" s="122"/>
      <c r="E29" s="89">
        <v>505695</v>
      </c>
      <c r="F29" s="122"/>
      <c r="G29" s="89"/>
      <c r="H29" s="122"/>
      <c r="I29" s="89"/>
      <c r="J29" s="122">
        <v>0</v>
      </c>
      <c r="K29" s="89"/>
      <c r="L29" s="89"/>
      <c r="M29" s="89"/>
      <c r="N29" s="89">
        <v>17601</v>
      </c>
      <c r="O29" s="151">
        <f t="shared" si="0"/>
        <v>523296</v>
      </c>
    </row>
    <row r="30" spans="1:15">
      <c r="A30" s="11" t="s">
        <v>547</v>
      </c>
      <c r="B30" s="262"/>
      <c r="C30" s="285">
        <f t="shared" ref="C30:C36" si="3">SUM(D30:N30)</f>
        <v>1275</v>
      </c>
      <c r="D30" s="122"/>
      <c r="E30" s="89">
        <v>1275</v>
      </c>
      <c r="F30" s="122"/>
      <c r="G30" s="89"/>
      <c r="H30" s="122"/>
      <c r="I30" s="89"/>
      <c r="J30" s="122"/>
      <c r="K30" s="89"/>
      <c r="L30" s="89"/>
      <c r="M30" s="89"/>
      <c r="N30" s="89"/>
      <c r="O30" s="151">
        <f t="shared" si="0"/>
        <v>1275</v>
      </c>
    </row>
    <row r="31" spans="1:15">
      <c r="A31" s="11" t="s">
        <v>548</v>
      </c>
      <c r="B31" s="262"/>
      <c r="C31" s="285">
        <f t="shared" si="3"/>
        <v>17379</v>
      </c>
      <c r="D31" s="122"/>
      <c r="E31" s="89">
        <v>17379</v>
      </c>
      <c r="F31" s="122"/>
      <c r="G31" s="89"/>
      <c r="H31" s="122"/>
      <c r="I31" s="89"/>
      <c r="J31" s="122"/>
      <c r="K31" s="89"/>
      <c r="L31" s="89"/>
      <c r="M31" s="89"/>
      <c r="N31" s="89"/>
      <c r="O31" s="151">
        <f t="shared" si="0"/>
        <v>17379</v>
      </c>
    </row>
    <row r="32" spans="1:15">
      <c r="A32" s="11" t="s">
        <v>549</v>
      </c>
      <c r="B32" s="262"/>
      <c r="C32" s="285">
        <f t="shared" si="3"/>
        <v>3332</v>
      </c>
      <c r="D32" s="122"/>
      <c r="E32" s="89">
        <v>3332</v>
      </c>
      <c r="F32" s="122"/>
      <c r="G32" s="89"/>
      <c r="H32" s="122"/>
      <c r="I32" s="89"/>
      <c r="J32" s="122"/>
      <c r="K32" s="89"/>
      <c r="L32" s="89"/>
      <c r="M32" s="89"/>
      <c r="N32" s="89"/>
      <c r="O32" s="151">
        <f t="shared" si="0"/>
        <v>3332</v>
      </c>
    </row>
    <row r="33" spans="1:18">
      <c r="A33" s="11" t="s">
        <v>550</v>
      </c>
      <c r="B33" s="262"/>
      <c r="C33" s="285">
        <f t="shared" si="3"/>
        <v>1590</v>
      </c>
      <c r="D33" s="122"/>
      <c r="E33" s="89">
        <v>1590</v>
      </c>
      <c r="F33" s="122"/>
      <c r="G33" s="89"/>
      <c r="H33" s="122"/>
      <c r="I33" s="89"/>
      <c r="J33" s="122"/>
      <c r="K33" s="89"/>
      <c r="L33" s="89"/>
      <c r="M33" s="89"/>
      <c r="N33" s="89"/>
      <c r="O33" s="151">
        <f t="shared" si="0"/>
        <v>1590</v>
      </c>
    </row>
    <row r="34" spans="1:18">
      <c r="A34" s="11" t="s">
        <v>551</v>
      </c>
      <c r="B34" s="262"/>
      <c r="C34" s="285">
        <f t="shared" si="3"/>
        <v>925</v>
      </c>
      <c r="D34" s="122"/>
      <c r="E34" s="89">
        <v>925</v>
      </c>
      <c r="F34" s="122"/>
      <c r="G34" s="89"/>
      <c r="H34" s="122"/>
      <c r="I34" s="89"/>
      <c r="J34" s="122"/>
      <c r="K34" s="89"/>
      <c r="L34" s="89"/>
      <c r="M34" s="89"/>
      <c r="N34" s="89"/>
      <c r="O34" s="151">
        <f t="shared" si="0"/>
        <v>925</v>
      </c>
    </row>
    <row r="35" spans="1:18">
      <c r="A35" s="11" t="s">
        <v>552</v>
      </c>
      <c r="B35" s="262"/>
      <c r="C35" s="285">
        <f t="shared" si="3"/>
        <v>-737</v>
      </c>
      <c r="D35" s="122"/>
      <c r="E35" s="89">
        <v>-737</v>
      </c>
      <c r="F35" s="122"/>
      <c r="G35" s="89"/>
      <c r="H35" s="122"/>
      <c r="I35" s="89"/>
      <c r="J35" s="122"/>
      <c r="K35" s="89"/>
      <c r="L35" s="89"/>
      <c r="M35" s="89"/>
      <c r="N35" s="89"/>
      <c r="O35" s="151">
        <f t="shared" si="0"/>
        <v>-737</v>
      </c>
    </row>
    <row r="36" spans="1:18">
      <c r="A36" s="11" t="s">
        <v>480</v>
      </c>
      <c r="B36" s="262"/>
      <c r="C36" s="285">
        <f t="shared" si="3"/>
        <v>23764</v>
      </c>
      <c r="D36" s="122"/>
      <c r="E36" s="89">
        <f>SUM(E30:E35)</f>
        <v>23764</v>
      </c>
      <c r="F36" s="122"/>
      <c r="G36" s="89"/>
      <c r="H36" s="122"/>
      <c r="I36" s="89"/>
      <c r="J36" s="122"/>
      <c r="K36" s="89"/>
      <c r="L36" s="89"/>
      <c r="M36" s="89"/>
      <c r="N36" s="89"/>
      <c r="O36" s="151">
        <f t="shared" si="0"/>
        <v>23764</v>
      </c>
    </row>
    <row r="37" spans="1:18">
      <c r="A37" s="15" t="s">
        <v>454</v>
      </c>
      <c r="B37" s="262"/>
      <c r="C37" s="241">
        <f>SUM(D37:N37)</f>
        <v>547060</v>
      </c>
      <c r="D37" s="121"/>
      <c r="E37" s="114">
        <f>SUM(E29,E36)</f>
        <v>529459</v>
      </c>
      <c r="F37" s="121"/>
      <c r="G37" s="114"/>
      <c r="H37" s="121"/>
      <c r="I37" s="114"/>
      <c r="J37" s="121"/>
      <c r="K37" s="114"/>
      <c r="L37" s="114"/>
      <c r="M37" s="114"/>
      <c r="N37" s="114">
        <v>17601</v>
      </c>
      <c r="O37" s="151">
        <f t="shared" si="0"/>
        <v>547060</v>
      </c>
    </row>
    <row r="38" spans="1:18">
      <c r="A38" s="348" t="s">
        <v>411</v>
      </c>
      <c r="B38" s="7"/>
      <c r="C38" s="285"/>
      <c r="D38" s="122"/>
      <c r="E38" s="89"/>
      <c r="F38" s="122"/>
      <c r="G38" s="89"/>
      <c r="H38" s="122"/>
      <c r="I38" s="89"/>
      <c r="J38" s="122"/>
      <c r="K38" s="89"/>
      <c r="L38" s="89"/>
      <c r="M38" s="89"/>
      <c r="N38" s="89"/>
      <c r="O38" s="151"/>
    </row>
    <row r="39" spans="1:18">
      <c r="A39" s="11" t="s">
        <v>171</v>
      </c>
      <c r="B39" s="262" t="s">
        <v>172</v>
      </c>
      <c r="C39" s="285">
        <f>SUM(D39:N39)</f>
        <v>0</v>
      </c>
      <c r="D39" s="122"/>
      <c r="E39" s="89"/>
      <c r="F39" s="122"/>
      <c r="G39" s="89"/>
      <c r="H39" s="122"/>
      <c r="I39" s="89"/>
      <c r="J39" s="122"/>
      <c r="K39" s="89"/>
      <c r="L39" s="89"/>
      <c r="M39" s="89"/>
      <c r="N39" s="89"/>
      <c r="O39" s="151"/>
    </row>
    <row r="40" spans="1:18">
      <c r="A40" s="15" t="s">
        <v>454</v>
      </c>
      <c r="B40" s="262"/>
      <c r="C40" s="285">
        <f>SUM(D40:N40)</f>
        <v>0</v>
      </c>
      <c r="D40" s="122"/>
      <c r="E40" s="89"/>
      <c r="F40" s="122"/>
      <c r="G40" s="89"/>
      <c r="H40" s="122"/>
      <c r="I40" s="89"/>
      <c r="J40" s="122"/>
      <c r="K40" s="89"/>
      <c r="L40" s="89"/>
      <c r="M40" s="89"/>
      <c r="N40" s="89"/>
      <c r="O40" s="151"/>
    </row>
    <row r="41" spans="1:18">
      <c r="A41" s="13" t="s">
        <v>412</v>
      </c>
      <c r="B41" s="7"/>
      <c r="C41" s="7"/>
      <c r="D41" s="119"/>
      <c r="E41" s="115"/>
      <c r="F41" s="119"/>
      <c r="G41" s="115"/>
      <c r="H41" s="119"/>
      <c r="I41" s="115"/>
      <c r="J41" s="119"/>
      <c r="K41" s="115"/>
      <c r="L41" s="115"/>
      <c r="M41" s="115"/>
      <c r="N41" s="115"/>
      <c r="O41" s="151">
        <f t="shared" si="0"/>
        <v>0</v>
      </c>
    </row>
    <row r="42" spans="1:18">
      <c r="A42" s="11" t="s">
        <v>171</v>
      </c>
      <c r="B42" s="262" t="s">
        <v>172</v>
      </c>
      <c r="C42" s="285">
        <f>SUM(D42:N42)</f>
        <v>0</v>
      </c>
      <c r="D42" s="122"/>
      <c r="E42" s="89"/>
      <c r="F42" s="122"/>
      <c r="G42" s="89"/>
      <c r="H42" s="122"/>
      <c r="I42" s="89"/>
      <c r="J42" s="122"/>
      <c r="K42" s="89"/>
      <c r="L42" s="89"/>
      <c r="M42" s="89"/>
      <c r="N42" s="89"/>
      <c r="O42" s="151">
        <f t="shared" si="0"/>
        <v>0</v>
      </c>
    </row>
    <row r="43" spans="1:18">
      <c r="A43" s="11" t="s">
        <v>498</v>
      </c>
      <c r="B43" s="262"/>
      <c r="C43" s="285">
        <f t="shared" ref="C43:C45" si="4">SUM(D43:N43)</f>
        <v>232230</v>
      </c>
      <c r="D43" s="122"/>
      <c r="E43" s="89"/>
      <c r="F43" s="122"/>
      <c r="G43" s="89"/>
      <c r="H43" s="122"/>
      <c r="I43" s="89"/>
      <c r="J43" s="122"/>
      <c r="K43" s="89"/>
      <c r="L43" s="89"/>
      <c r="M43" s="89"/>
      <c r="N43" s="89">
        <v>232230</v>
      </c>
      <c r="O43" s="151">
        <f t="shared" si="0"/>
        <v>232230</v>
      </c>
    </row>
    <row r="44" spans="1:18">
      <c r="A44" s="11" t="s">
        <v>480</v>
      </c>
      <c r="B44" s="262"/>
      <c r="C44" s="285">
        <f t="shared" si="4"/>
        <v>232230</v>
      </c>
      <c r="D44" s="122"/>
      <c r="E44" s="89"/>
      <c r="F44" s="122"/>
      <c r="G44" s="89"/>
      <c r="H44" s="122"/>
      <c r="I44" s="89"/>
      <c r="J44" s="122"/>
      <c r="K44" s="89"/>
      <c r="L44" s="89"/>
      <c r="M44" s="89"/>
      <c r="N44" s="89">
        <v>232230</v>
      </c>
      <c r="O44" s="151">
        <f t="shared" si="0"/>
        <v>232230</v>
      </c>
    </row>
    <row r="45" spans="1:18">
      <c r="A45" s="15" t="s">
        <v>454</v>
      </c>
      <c r="B45" s="262"/>
      <c r="C45" s="285">
        <f t="shared" si="4"/>
        <v>232230</v>
      </c>
      <c r="D45" s="122"/>
      <c r="E45" s="89"/>
      <c r="F45" s="122"/>
      <c r="G45" s="89"/>
      <c r="H45" s="122"/>
      <c r="I45" s="89"/>
      <c r="J45" s="122"/>
      <c r="K45" s="89"/>
      <c r="L45" s="89"/>
      <c r="M45" s="89"/>
      <c r="N45" s="89">
        <v>232230</v>
      </c>
      <c r="O45" s="151">
        <f t="shared" si="0"/>
        <v>232230</v>
      </c>
    </row>
    <row r="46" spans="1:18">
      <c r="A46" s="13" t="s">
        <v>413</v>
      </c>
      <c r="B46" s="7"/>
      <c r="C46" s="7"/>
      <c r="D46" s="119"/>
      <c r="E46" s="115"/>
      <c r="F46" s="119"/>
      <c r="G46" s="115"/>
      <c r="H46" s="119"/>
      <c r="I46" s="115"/>
      <c r="J46" s="119"/>
      <c r="K46" s="115"/>
      <c r="L46" s="115"/>
      <c r="M46" s="115"/>
      <c r="N46" s="115"/>
      <c r="O46" s="151">
        <f t="shared" si="0"/>
        <v>0</v>
      </c>
    </row>
    <row r="47" spans="1:18">
      <c r="A47" s="11" t="s">
        <v>454</v>
      </c>
      <c r="B47" s="262" t="s">
        <v>172</v>
      </c>
      <c r="C47" s="356">
        <f>SUM(D47:N47)</f>
        <v>98141</v>
      </c>
      <c r="D47" s="122"/>
      <c r="E47" s="89">
        <v>98141</v>
      </c>
      <c r="F47" s="122"/>
      <c r="G47" s="89"/>
      <c r="H47" s="357"/>
      <c r="I47" s="89"/>
      <c r="J47" s="122">
        <v>0</v>
      </c>
      <c r="K47" s="89"/>
      <c r="L47" s="89"/>
      <c r="M47" s="89"/>
      <c r="N47" s="89"/>
      <c r="O47" s="151">
        <f t="shared" si="0"/>
        <v>98141</v>
      </c>
    </row>
    <row r="48" spans="1:18">
      <c r="A48" s="15" t="s">
        <v>454</v>
      </c>
      <c r="B48" s="262"/>
      <c r="C48" s="356">
        <f>SUM(D48:N48)</f>
        <v>98141</v>
      </c>
      <c r="D48" s="122"/>
      <c r="E48" s="89">
        <v>98141</v>
      </c>
      <c r="F48" s="122"/>
      <c r="G48" s="89"/>
      <c r="H48" s="357"/>
      <c r="I48" s="89"/>
      <c r="J48" s="122"/>
      <c r="K48" s="89"/>
      <c r="L48" s="89"/>
      <c r="M48" s="89"/>
      <c r="N48" s="89"/>
      <c r="O48" s="151">
        <f t="shared" si="0"/>
        <v>98141</v>
      </c>
      <c r="R48" s="64"/>
    </row>
    <row r="49" spans="1:15" s="160" customFormat="1">
      <c r="A49" s="13" t="s">
        <v>414</v>
      </c>
      <c r="B49" s="7"/>
      <c r="C49" s="7"/>
      <c r="D49" s="119"/>
      <c r="E49" s="115"/>
      <c r="F49" s="119"/>
      <c r="G49" s="115"/>
      <c r="H49" s="119"/>
      <c r="I49" s="115"/>
      <c r="J49" s="119"/>
      <c r="K49" s="115"/>
      <c r="L49" s="115"/>
      <c r="M49" s="115"/>
      <c r="N49" s="115"/>
      <c r="O49" s="151">
        <f t="shared" si="0"/>
        <v>0</v>
      </c>
    </row>
    <row r="50" spans="1:15" s="160" customFormat="1">
      <c r="A50" s="11" t="s">
        <v>47</v>
      </c>
      <c r="B50" s="262" t="s">
        <v>172</v>
      </c>
      <c r="C50" s="285">
        <f>SUM(D50:N50)</f>
        <v>0</v>
      </c>
      <c r="D50" s="122"/>
      <c r="E50" s="89"/>
      <c r="F50" s="122"/>
      <c r="G50" s="89"/>
      <c r="H50" s="122"/>
      <c r="I50" s="89"/>
      <c r="J50" s="122"/>
      <c r="K50" s="89"/>
      <c r="L50" s="89"/>
      <c r="M50" s="89"/>
      <c r="N50" s="89"/>
      <c r="O50" s="151">
        <f t="shared" si="0"/>
        <v>0</v>
      </c>
    </row>
    <row r="51" spans="1:15" s="160" customFormat="1">
      <c r="A51" s="15" t="s">
        <v>454</v>
      </c>
      <c r="B51" s="262"/>
      <c r="C51" s="285">
        <f>SUM(D51:N51)</f>
        <v>0</v>
      </c>
      <c r="D51" s="122"/>
      <c r="E51" s="89"/>
      <c r="F51" s="122"/>
      <c r="G51" s="89"/>
      <c r="H51" s="122"/>
      <c r="I51" s="89"/>
      <c r="J51" s="122"/>
      <c r="K51" s="89"/>
      <c r="L51" s="89"/>
      <c r="M51" s="89"/>
      <c r="N51" s="89"/>
      <c r="O51" s="151"/>
    </row>
    <row r="52" spans="1:15" s="160" customFormat="1">
      <c r="A52" s="13" t="s">
        <v>415</v>
      </c>
      <c r="B52" s="7"/>
      <c r="C52" s="7"/>
      <c r="D52" s="119"/>
      <c r="E52" s="115"/>
      <c r="F52" s="119"/>
      <c r="G52" s="115"/>
      <c r="H52" s="119"/>
      <c r="I52" s="115"/>
      <c r="J52" s="119"/>
      <c r="K52" s="115"/>
      <c r="L52" s="115"/>
      <c r="M52" s="115"/>
      <c r="N52" s="115"/>
      <c r="O52" s="151">
        <f t="shared" si="0"/>
        <v>0</v>
      </c>
    </row>
    <row r="53" spans="1:15" s="160" customFormat="1">
      <c r="A53" s="11" t="s">
        <v>47</v>
      </c>
      <c r="B53" s="262" t="s">
        <v>172</v>
      </c>
      <c r="C53" s="285">
        <f>SUM(D53:N53)</f>
        <v>0</v>
      </c>
      <c r="D53" s="122"/>
      <c r="E53" s="89"/>
      <c r="F53" s="122"/>
      <c r="G53" s="89"/>
      <c r="H53" s="122"/>
      <c r="I53" s="89"/>
      <c r="J53" s="122"/>
      <c r="K53" s="89"/>
      <c r="L53" s="89"/>
      <c r="M53" s="89">
        <v>0</v>
      </c>
      <c r="N53" s="89"/>
      <c r="O53" s="151">
        <f t="shared" si="0"/>
        <v>0</v>
      </c>
    </row>
    <row r="54" spans="1:15" s="160" customFormat="1">
      <c r="A54" s="15" t="s">
        <v>454</v>
      </c>
      <c r="B54" s="262"/>
      <c r="C54" s="285">
        <f>SUM(D54:N54)</f>
        <v>0</v>
      </c>
      <c r="D54" s="122"/>
      <c r="E54" s="89"/>
      <c r="F54" s="122"/>
      <c r="G54" s="89"/>
      <c r="H54" s="122"/>
      <c r="I54" s="89"/>
      <c r="J54" s="122"/>
      <c r="K54" s="89"/>
      <c r="L54" s="89"/>
      <c r="M54" s="89"/>
      <c r="N54" s="89"/>
      <c r="O54" s="151"/>
    </row>
    <row r="55" spans="1:15">
      <c r="A55" s="13" t="s">
        <v>416</v>
      </c>
      <c r="B55" s="7"/>
      <c r="C55" s="7"/>
      <c r="D55" s="119"/>
      <c r="E55" s="115"/>
      <c r="F55" s="119"/>
      <c r="G55" s="115"/>
      <c r="H55" s="119"/>
      <c r="I55" s="115"/>
      <c r="J55" s="119"/>
      <c r="K55" s="115"/>
      <c r="L55" s="115"/>
      <c r="M55" s="115"/>
      <c r="N55" s="115"/>
      <c r="O55" s="151"/>
    </row>
    <row r="56" spans="1:15">
      <c r="A56" s="11" t="s">
        <v>47</v>
      </c>
      <c r="B56" s="262" t="s">
        <v>172</v>
      </c>
      <c r="C56" s="285">
        <f>SUM(D56:N56)</f>
        <v>0</v>
      </c>
      <c r="D56" s="122"/>
      <c r="E56" s="89"/>
      <c r="F56" s="122"/>
      <c r="G56" s="89"/>
      <c r="H56" s="122"/>
      <c r="I56" s="89"/>
      <c r="J56" s="122"/>
      <c r="K56" s="89"/>
      <c r="L56" s="89"/>
      <c r="M56" s="89"/>
      <c r="N56" s="89"/>
      <c r="O56" s="151">
        <f t="shared" si="0"/>
        <v>0</v>
      </c>
    </row>
    <row r="57" spans="1:15">
      <c r="A57" s="15" t="s">
        <v>454</v>
      </c>
      <c r="B57" s="261"/>
      <c r="C57" s="241">
        <f>SUM(D57:N57)</f>
        <v>0</v>
      </c>
      <c r="D57" s="121"/>
      <c r="E57" s="114"/>
      <c r="F57" s="121"/>
      <c r="G57" s="114"/>
      <c r="H57" s="121"/>
      <c r="I57" s="114"/>
      <c r="J57" s="121"/>
      <c r="K57" s="114"/>
      <c r="L57" s="114"/>
      <c r="M57" s="114"/>
      <c r="N57" s="114"/>
      <c r="O57" s="151">
        <f t="shared" si="0"/>
        <v>0</v>
      </c>
    </row>
    <row r="58" spans="1:15">
      <c r="A58" s="13" t="s">
        <v>417</v>
      </c>
      <c r="B58" s="262"/>
      <c r="C58" s="285"/>
      <c r="D58" s="122"/>
      <c r="E58" s="89"/>
      <c r="F58" s="122"/>
      <c r="G58" s="89"/>
      <c r="H58" s="122"/>
      <c r="I58" s="89"/>
      <c r="J58" s="122"/>
      <c r="K58" s="89"/>
      <c r="L58" s="89"/>
      <c r="M58" s="89"/>
      <c r="N58" s="89"/>
      <c r="O58" s="151"/>
    </row>
    <row r="59" spans="1:15">
      <c r="A59" s="11" t="s">
        <v>47</v>
      </c>
      <c r="B59" s="262" t="s">
        <v>173</v>
      </c>
      <c r="C59" s="285">
        <f>SUM(D59:N59)</f>
        <v>0</v>
      </c>
      <c r="D59" s="122"/>
      <c r="E59" s="89"/>
      <c r="F59" s="122"/>
      <c r="G59" s="89"/>
      <c r="H59" s="122"/>
      <c r="I59" s="89"/>
      <c r="J59" s="122"/>
      <c r="K59" s="89"/>
      <c r="L59" s="89"/>
      <c r="M59" s="89"/>
      <c r="N59" s="89"/>
      <c r="O59" s="151">
        <f t="shared" si="0"/>
        <v>0</v>
      </c>
    </row>
    <row r="60" spans="1:15">
      <c r="A60" s="15" t="s">
        <v>454</v>
      </c>
      <c r="B60" s="262"/>
      <c r="C60" s="241">
        <f>SUM(D60:N60)</f>
        <v>0</v>
      </c>
      <c r="D60" s="122"/>
      <c r="E60" s="89"/>
      <c r="F60" s="122"/>
      <c r="G60" s="89"/>
      <c r="H60" s="122"/>
      <c r="I60" s="89"/>
      <c r="J60" s="122"/>
      <c r="K60" s="89"/>
      <c r="L60" s="89"/>
      <c r="M60" s="89"/>
      <c r="N60" s="89"/>
      <c r="O60" s="151">
        <f t="shared" si="0"/>
        <v>0</v>
      </c>
    </row>
    <row r="61" spans="1:15">
      <c r="A61" s="53" t="s">
        <v>418</v>
      </c>
      <c r="B61" s="46"/>
      <c r="C61" s="46"/>
      <c r="D61" s="119"/>
      <c r="E61" s="115"/>
      <c r="F61" s="119"/>
      <c r="G61" s="115"/>
      <c r="H61" s="119"/>
      <c r="I61" s="115"/>
      <c r="J61" s="119"/>
      <c r="K61" s="115"/>
      <c r="L61" s="115"/>
      <c r="M61" s="115"/>
      <c r="N61" s="115"/>
      <c r="O61" s="151"/>
    </row>
    <row r="62" spans="1:15">
      <c r="A62" s="11" t="s">
        <v>35</v>
      </c>
      <c r="B62" s="262" t="s">
        <v>172</v>
      </c>
      <c r="C62" s="285">
        <f>SUM(D62:N62)</f>
        <v>0</v>
      </c>
      <c r="D62" s="122"/>
      <c r="E62" s="89"/>
      <c r="F62" s="122"/>
      <c r="G62" s="89"/>
      <c r="H62" s="122"/>
      <c r="I62" s="89"/>
      <c r="J62" s="122"/>
      <c r="K62" s="89"/>
      <c r="L62" s="89"/>
      <c r="M62" s="89"/>
      <c r="N62" s="89"/>
      <c r="O62" s="151">
        <f t="shared" si="0"/>
        <v>0</v>
      </c>
    </row>
    <row r="63" spans="1:15">
      <c r="A63" s="15" t="s">
        <v>454</v>
      </c>
      <c r="B63" s="262"/>
      <c r="C63" s="285">
        <f>SUM(D63:N63)</f>
        <v>0</v>
      </c>
      <c r="D63" s="122"/>
      <c r="E63" s="89"/>
      <c r="F63" s="122"/>
      <c r="G63" s="89"/>
      <c r="H63" s="122"/>
      <c r="I63" s="89"/>
      <c r="J63" s="122"/>
      <c r="K63" s="89"/>
      <c r="L63" s="89"/>
      <c r="M63" s="89"/>
      <c r="N63" s="89"/>
      <c r="O63" s="151"/>
    </row>
    <row r="64" spans="1:15">
      <c r="A64" s="303" t="s">
        <v>419</v>
      </c>
      <c r="B64" s="46"/>
      <c r="C64" s="46"/>
      <c r="D64" s="119"/>
      <c r="E64" s="115"/>
      <c r="F64" s="119"/>
      <c r="G64" s="115"/>
      <c r="H64" s="119"/>
      <c r="I64" s="115"/>
      <c r="J64" s="119"/>
      <c r="K64" s="115"/>
      <c r="L64" s="115"/>
      <c r="M64" s="115"/>
      <c r="N64" s="115"/>
      <c r="O64" s="151">
        <f t="shared" si="0"/>
        <v>0</v>
      </c>
    </row>
    <row r="65" spans="1:17">
      <c r="A65" s="11" t="s">
        <v>35</v>
      </c>
      <c r="B65" s="262" t="s">
        <v>172</v>
      </c>
      <c r="C65" s="285">
        <f>SUM(D65:N65)</f>
        <v>0</v>
      </c>
      <c r="D65" s="122"/>
      <c r="E65" s="89"/>
      <c r="F65" s="122"/>
      <c r="G65" s="89"/>
      <c r="H65" s="122"/>
      <c r="I65" s="89"/>
      <c r="J65" s="122"/>
      <c r="K65" s="89"/>
      <c r="L65" s="89"/>
      <c r="M65" s="89"/>
      <c r="N65" s="89"/>
      <c r="O65" s="151">
        <f t="shared" si="0"/>
        <v>0</v>
      </c>
    </row>
    <row r="66" spans="1:17">
      <c r="A66" s="15" t="s">
        <v>454</v>
      </c>
      <c r="B66" s="262"/>
      <c r="C66" s="285"/>
      <c r="D66" s="122"/>
      <c r="E66" s="89"/>
      <c r="F66" s="122"/>
      <c r="G66" s="89"/>
      <c r="H66" s="122"/>
      <c r="I66" s="89"/>
      <c r="J66" s="122"/>
      <c r="K66" s="89"/>
      <c r="L66" s="89"/>
      <c r="M66" s="89"/>
      <c r="N66" s="89"/>
      <c r="O66" s="151"/>
    </row>
    <row r="67" spans="1:17">
      <c r="A67" s="53" t="s">
        <v>420</v>
      </c>
      <c r="B67" s="46"/>
      <c r="C67" s="46"/>
      <c r="D67" s="119"/>
      <c r="E67" s="115"/>
      <c r="F67" s="119"/>
      <c r="G67" s="115"/>
      <c r="H67" s="119"/>
      <c r="I67" s="115"/>
      <c r="J67" s="119"/>
      <c r="K67" s="115"/>
      <c r="L67" s="115"/>
      <c r="M67" s="115"/>
      <c r="N67" s="115"/>
      <c r="O67" s="151">
        <f t="shared" si="0"/>
        <v>0</v>
      </c>
    </row>
    <row r="68" spans="1:17">
      <c r="A68" s="11" t="s">
        <v>35</v>
      </c>
      <c r="B68" s="262" t="s">
        <v>172</v>
      </c>
      <c r="C68" s="285">
        <f>SUM(D68:N68)</f>
        <v>4000</v>
      </c>
      <c r="D68" s="122"/>
      <c r="E68" s="89"/>
      <c r="F68" s="122"/>
      <c r="G68" s="89"/>
      <c r="H68" s="122">
        <v>4000</v>
      </c>
      <c r="I68" s="89"/>
      <c r="J68" s="122"/>
      <c r="K68" s="89"/>
      <c r="L68" s="89"/>
      <c r="M68" s="89"/>
      <c r="N68" s="89"/>
      <c r="O68" s="151">
        <f t="shared" si="0"/>
        <v>4000</v>
      </c>
    </row>
    <row r="69" spans="1:17">
      <c r="A69" s="15" t="s">
        <v>454</v>
      </c>
      <c r="B69" s="262"/>
      <c r="C69" s="285">
        <f>SUM(D69:N69)</f>
        <v>4000</v>
      </c>
      <c r="D69" s="122"/>
      <c r="E69" s="89"/>
      <c r="F69" s="122"/>
      <c r="G69" s="89"/>
      <c r="H69" s="122">
        <v>4000</v>
      </c>
      <c r="I69" s="89"/>
      <c r="J69" s="122"/>
      <c r="K69" s="89"/>
      <c r="L69" s="89"/>
      <c r="M69" s="89"/>
      <c r="N69" s="89"/>
      <c r="O69" s="362"/>
    </row>
    <row r="70" spans="1:17">
      <c r="A70" s="53" t="s">
        <v>421</v>
      </c>
      <c r="B70" s="46"/>
      <c r="C70" s="46"/>
      <c r="D70" s="119"/>
      <c r="E70" s="115"/>
      <c r="F70" s="119"/>
      <c r="G70" s="115"/>
      <c r="H70" s="119"/>
      <c r="I70" s="115"/>
      <c r="J70" s="119"/>
      <c r="K70" s="115"/>
      <c r="L70" s="115"/>
      <c r="M70" s="115"/>
      <c r="N70" s="115"/>
      <c r="O70" s="151">
        <f t="shared" si="0"/>
        <v>0</v>
      </c>
    </row>
    <row r="71" spans="1:17">
      <c r="A71" s="11" t="s">
        <v>35</v>
      </c>
      <c r="B71" s="262" t="s">
        <v>172</v>
      </c>
      <c r="C71" s="285">
        <f>SUM(D71:N71)</f>
        <v>0</v>
      </c>
      <c r="D71" s="122"/>
      <c r="E71" s="89"/>
      <c r="F71" s="122"/>
      <c r="G71" s="89"/>
      <c r="H71" s="122"/>
      <c r="I71" s="89"/>
      <c r="J71" s="122"/>
      <c r="K71" s="89"/>
      <c r="L71" s="89"/>
      <c r="M71" s="89"/>
      <c r="N71" s="89"/>
      <c r="O71" s="151">
        <f t="shared" si="0"/>
        <v>0</v>
      </c>
    </row>
    <row r="72" spans="1:17">
      <c r="A72" s="15" t="s">
        <v>454</v>
      </c>
      <c r="B72" s="261"/>
      <c r="C72" s="241"/>
      <c r="D72" s="121"/>
      <c r="E72" s="114"/>
      <c r="F72" s="121"/>
      <c r="G72" s="114"/>
      <c r="H72" s="121"/>
      <c r="I72" s="114"/>
      <c r="J72" s="121"/>
      <c r="K72" s="114"/>
      <c r="L72" s="114"/>
      <c r="M72" s="114"/>
      <c r="N72" s="114"/>
      <c r="O72" s="151"/>
    </row>
    <row r="73" spans="1:17">
      <c r="A73" s="56" t="s">
        <v>422</v>
      </c>
      <c r="B73" s="47"/>
      <c r="C73" s="47"/>
      <c r="D73" s="122"/>
      <c r="E73" s="89"/>
      <c r="F73" s="122"/>
      <c r="G73" s="89"/>
      <c r="H73" s="122"/>
      <c r="I73" s="89"/>
      <c r="J73" s="122"/>
      <c r="K73" s="89"/>
      <c r="L73" s="89"/>
      <c r="M73" s="89"/>
      <c r="N73" s="89"/>
      <c r="O73" s="151">
        <f t="shared" si="0"/>
        <v>0</v>
      </c>
    </row>
    <row r="74" spans="1:17">
      <c r="A74" s="11" t="s">
        <v>35</v>
      </c>
      <c r="B74" s="262" t="s">
        <v>172</v>
      </c>
      <c r="C74" s="285">
        <f>SUM(D74:N74)</f>
        <v>21125</v>
      </c>
      <c r="D74" s="122"/>
      <c r="E74" s="89"/>
      <c r="F74" s="122"/>
      <c r="G74" s="219"/>
      <c r="H74" s="122"/>
      <c r="I74" s="89"/>
      <c r="J74" s="122">
        <v>21125</v>
      </c>
      <c r="K74" s="89"/>
      <c r="L74" s="89"/>
      <c r="M74" s="89"/>
      <c r="N74" s="89"/>
      <c r="O74" s="151">
        <f t="shared" si="0"/>
        <v>21125</v>
      </c>
    </row>
    <row r="75" spans="1:17">
      <c r="A75" s="15" t="s">
        <v>454</v>
      </c>
      <c r="B75" s="261"/>
      <c r="C75" s="285">
        <f>SUM(D75:N75)</f>
        <v>21125</v>
      </c>
      <c r="D75" s="114"/>
      <c r="E75" s="89"/>
      <c r="F75" s="122"/>
      <c r="G75" s="219"/>
      <c r="H75" s="122"/>
      <c r="I75" s="89"/>
      <c r="J75" s="122">
        <v>21125</v>
      </c>
      <c r="K75" s="89"/>
      <c r="L75" s="89"/>
      <c r="M75" s="89"/>
      <c r="N75" s="89"/>
      <c r="O75" s="151"/>
      <c r="Q75" s="64"/>
    </row>
    <row r="76" spans="1:17">
      <c r="A76" s="53" t="s">
        <v>423</v>
      </c>
      <c r="B76" s="46"/>
      <c r="C76" s="46"/>
      <c r="D76" s="117"/>
      <c r="E76" s="115"/>
      <c r="F76" s="119"/>
      <c r="G76" s="115"/>
      <c r="H76" s="119"/>
      <c r="I76" s="115"/>
      <c r="J76" s="119"/>
      <c r="K76" s="115"/>
      <c r="L76" s="115"/>
      <c r="M76" s="115"/>
      <c r="N76" s="115"/>
      <c r="O76" s="151">
        <f t="shared" si="0"/>
        <v>0</v>
      </c>
    </row>
    <row r="77" spans="1:17">
      <c r="A77" s="11" t="s">
        <v>35</v>
      </c>
      <c r="B77" s="262" t="s">
        <v>172</v>
      </c>
      <c r="C77" s="285">
        <f>SUM(D77:N77)</f>
        <v>49424</v>
      </c>
      <c r="D77" s="112"/>
      <c r="E77" s="89">
        <v>618</v>
      </c>
      <c r="F77" s="122"/>
      <c r="G77" s="89"/>
      <c r="H77" s="122">
        <v>576</v>
      </c>
      <c r="I77" s="89"/>
      <c r="J77" s="122">
        <v>47819</v>
      </c>
      <c r="K77" s="89"/>
      <c r="L77" s="89">
        <v>411</v>
      </c>
      <c r="M77" s="89"/>
      <c r="N77" s="89"/>
      <c r="O77" s="151">
        <f t="shared" si="0"/>
        <v>49424</v>
      </c>
    </row>
    <row r="78" spans="1:17">
      <c r="A78" s="11" t="s">
        <v>532</v>
      </c>
      <c r="B78" s="262"/>
      <c r="C78" s="285">
        <f t="shared" ref="C78:C83" si="5">SUM(D78:N78)</f>
        <v>10555</v>
      </c>
      <c r="D78" s="112"/>
      <c r="E78" s="89"/>
      <c r="F78" s="122"/>
      <c r="G78" s="89"/>
      <c r="H78" s="122">
        <v>10555</v>
      </c>
      <c r="I78" s="89"/>
      <c r="J78" s="122"/>
      <c r="K78" s="89"/>
      <c r="L78" s="89"/>
      <c r="M78" s="89"/>
      <c r="N78" s="89"/>
      <c r="O78" s="151">
        <f t="shared" si="0"/>
        <v>10555</v>
      </c>
    </row>
    <row r="79" spans="1:17">
      <c r="A79" s="11" t="s">
        <v>544</v>
      </c>
      <c r="B79" s="262"/>
      <c r="C79" s="285">
        <f t="shared" si="5"/>
        <v>-1275</v>
      </c>
      <c r="D79" s="112"/>
      <c r="E79" s="112"/>
      <c r="F79" s="122"/>
      <c r="G79" s="112"/>
      <c r="H79" s="122"/>
      <c r="I79" s="89"/>
      <c r="J79" s="122">
        <v>-1275</v>
      </c>
      <c r="K79" s="89"/>
      <c r="L79" s="112"/>
      <c r="M79" s="112"/>
      <c r="N79" s="112"/>
      <c r="O79" s="151">
        <f t="shared" si="0"/>
        <v>-1275</v>
      </c>
    </row>
    <row r="80" spans="1:17">
      <c r="A80" s="11" t="s">
        <v>545</v>
      </c>
      <c r="B80" s="262"/>
      <c r="C80" s="285">
        <f t="shared" si="5"/>
        <v>-17379</v>
      </c>
      <c r="D80" s="112"/>
      <c r="E80" s="112"/>
      <c r="F80" s="122"/>
      <c r="G80" s="112"/>
      <c r="H80" s="122"/>
      <c r="I80" s="89"/>
      <c r="J80" s="122">
        <v>-17379</v>
      </c>
      <c r="K80" s="89"/>
      <c r="L80" s="112"/>
      <c r="M80" s="112"/>
      <c r="N80" s="112"/>
      <c r="O80" s="151">
        <f t="shared" si="0"/>
        <v>-17379</v>
      </c>
    </row>
    <row r="81" spans="1:15">
      <c r="A81" s="11" t="s">
        <v>546</v>
      </c>
      <c r="B81" s="262"/>
      <c r="C81" s="285">
        <f t="shared" si="5"/>
        <v>-3332</v>
      </c>
      <c r="D81" s="112"/>
      <c r="E81" s="112"/>
      <c r="F81" s="122"/>
      <c r="G81" s="112"/>
      <c r="H81" s="122"/>
      <c r="I81" s="89"/>
      <c r="J81" s="122">
        <v>-3332</v>
      </c>
      <c r="K81" s="89"/>
      <c r="L81" s="112"/>
      <c r="M81" s="112"/>
      <c r="N81" s="112"/>
      <c r="O81" s="151">
        <f t="shared" si="0"/>
        <v>-3332</v>
      </c>
    </row>
    <row r="82" spans="1:15">
      <c r="A82" s="11" t="s">
        <v>481</v>
      </c>
      <c r="B82" s="262"/>
      <c r="C82" s="285">
        <f t="shared" si="5"/>
        <v>-21986</v>
      </c>
      <c r="D82" s="112">
        <f>SUM(D79:D81)</f>
        <v>0</v>
      </c>
      <c r="E82" s="112">
        <f t="shared" ref="E82:N82" si="6">SUM(E79:E81)</f>
        <v>0</v>
      </c>
      <c r="F82" s="112">
        <f t="shared" si="6"/>
        <v>0</v>
      </c>
      <c r="G82" s="112">
        <f t="shared" si="6"/>
        <v>0</v>
      </c>
      <c r="H82" s="122">
        <f t="shared" si="6"/>
        <v>0</v>
      </c>
      <c r="I82" s="89">
        <f t="shared" si="6"/>
        <v>0</v>
      </c>
      <c r="J82" s="122">
        <f t="shared" si="6"/>
        <v>-21986</v>
      </c>
      <c r="K82" s="89">
        <f t="shared" si="6"/>
        <v>0</v>
      </c>
      <c r="L82" s="112">
        <f t="shared" si="6"/>
        <v>0</v>
      </c>
      <c r="M82" s="112">
        <f t="shared" si="6"/>
        <v>0</v>
      </c>
      <c r="N82" s="112">
        <f t="shared" si="6"/>
        <v>0</v>
      </c>
      <c r="O82" s="151">
        <f t="shared" si="0"/>
        <v>-21986</v>
      </c>
    </row>
    <row r="83" spans="1:15">
      <c r="A83" s="15" t="s">
        <v>454</v>
      </c>
      <c r="B83" s="261"/>
      <c r="C83" s="285">
        <f t="shared" si="5"/>
        <v>27438</v>
      </c>
      <c r="D83" s="111">
        <f>SUM(D77,D82)</f>
        <v>0</v>
      </c>
      <c r="E83" s="111">
        <f t="shared" ref="E83:N83" si="7">SUM(E77,E82)</f>
        <v>618</v>
      </c>
      <c r="F83" s="111">
        <f t="shared" si="7"/>
        <v>0</v>
      </c>
      <c r="G83" s="111">
        <f t="shared" si="7"/>
        <v>0</v>
      </c>
      <c r="H83" s="121">
        <f t="shared" si="7"/>
        <v>576</v>
      </c>
      <c r="I83" s="114">
        <f t="shared" si="7"/>
        <v>0</v>
      </c>
      <c r="J83" s="121">
        <f t="shared" si="7"/>
        <v>25833</v>
      </c>
      <c r="K83" s="114">
        <f t="shared" si="7"/>
        <v>0</v>
      </c>
      <c r="L83" s="111">
        <f t="shared" si="7"/>
        <v>411</v>
      </c>
      <c r="M83" s="111">
        <f t="shared" si="7"/>
        <v>0</v>
      </c>
      <c r="N83" s="111">
        <f t="shared" si="7"/>
        <v>0</v>
      </c>
      <c r="O83" s="151">
        <f t="shared" si="0"/>
        <v>27438</v>
      </c>
    </row>
    <row r="84" spans="1:15">
      <c r="A84" s="13" t="s">
        <v>424</v>
      </c>
      <c r="B84" s="7"/>
      <c r="C84" s="7"/>
      <c r="D84" s="119"/>
      <c r="E84" s="115"/>
      <c r="F84" s="119"/>
      <c r="G84" s="115"/>
      <c r="H84" s="119"/>
      <c r="I84" s="115"/>
      <c r="J84" s="119"/>
      <c r="K84" s="115"/>
      <c r="L84" s="115"/>
      <c r="M84" s="115"/>
      <c r="N84" s="115"/>
      <c r="O84" s="151">
        <f t="shared" si="0"/>
        <v>0</v>
      </c>
    </row>
    <row r="85" spans="1:15">
      <c r="A85" s="11" t="s">
        <v>35</v>
      </c>
      <c r="B85" s="262" t="s">
        <v>172</v>
      </c>
      <c r="C85" s="285">
        <f>SUM(D85:N85)</f>
        <v>9000</v>
      </c>
      <c r="D85" s="122"/>
      <c r="E85" s="89">
        <v>9000</v>
      </c>
      <c r="F85" s="122"/>
      <c r="G85" s="89"/>
      <c r="H85" s="122"/>
      <c r="I85" s="89"/>
      <c r="J85" s="122">
        <v>0</v>
      </c>
      <c r="K85" s="89"/>
      <c r="L85" s="89"/>
      <c r="M85" s="89"/>
      <c r="N85" s="89"/>
      <c r="O85" s="151">
        <f t="shared" si="0"/>
        <v>9000</v>
      </c>
    </row>
    <row r="86" spans="1:15" ht="13.5" customHeight="1">
      <c r="A86" s="15" t="s">
        <v>454</v>
      </c>
      <c r="B86" s="261"/>
      <c r="C86" s="285">
        <f>SUM(D86:N86)</f>
        <v>9000</v>
      </c>
      <c r="D86" s="121"/>
      <c r="E86" s="114">
        <v>9000</v>
      </c>
      <c r="F86" s="121"/>
      <c r="G86" s="114"/>
      <c r="H86" s="121"/>
      <c r="I86" s="114"/>
      <c r="J86" s="121"/>
      <c r="K86" s="114"/>
      <c r="L86" s="114"/>
      <c r="M86" s="114"/>
      <c r="N86" s="114"/>
      <c r="O86" s="151">
        <f t="shared" si="0"/>
        <v>9000</v>
      </c>
    </row>
    <row r="87" spans="1:15">
      <c r="A87" s="21" t="s">
        <v>425</v>
      </c>
      <c r="B87" s="7"/>
      <c r="C87" s="7"/>
      <c r="D87" s="119"/>
      <c r="E87" s="115"/>
      <c r="F87" s="119"/>
      <c r="G87" s="115"/>
      <c r="H87" s="119"/>
      <c r="I87" s="115"/>
      <c r="J87" s="119"/>
      <c r="K87" s="115"/>
      <c r="L87" s="115"/>
      <c r="M87" s="115"/>
      <c r="N87" s="115"/>
      <c r="O87" s="151">
        <f t="shared" si="0"/>
        <v>0</v>
      </c>
    </row>
    <row r="88" spans="1:15">
      <c r="A88" s="11" t="s">
        <v>35</v>
      </c>
      <c r="B88" s="262" t="s">
        <v>172</v>
      </c>
      <c r="C88" s="285">
        <f>SUM(D88:N88)</f>
        <v>72403</v>
      </c>
      <c r="D88" s="122"/>
      <c r="E88" s="89"/>
      <c r="F88" s="122"/>
      <c r="G88" s="89"/>
      <c r="H88" s="122"/>
      <c r="I88" s="89"/>
      <c r="J88" s="122">
        <v>0</v>
      </c>
      <c r="K88" s="89"/>
      <c r="L88" s="89">
        <v>72403</v>
      </c>
      <c r="M88" s="89"/>
      <c r="N88" s="89"/>
      <c r="O88" s="151">
        <f t="shared" si="0"/>
        <v>72403</v>
      </c>
    </row>
    <row r="89" spans="1:15">
      <c r="A89" s="15" t="s">
        <v>454</v>
      </c>
      <c r="B89" s="261"/>
      <c r="C89" s="285">
        <f>SUM(D89:N89)</f>
        <v>72403</v>
      </c>
      <c r="D89" s="121"/>
      <c r="E89" s="114"/>
      <c r="F89" s="121"/>
      <c r="G89" s="114"/>
      <c r="H89" s="121"/>
      <c r="I89" s="114"/>
      <c r="J89" s="121"/>
      <c r="K89" s="114"/>
      <c r="L89" s="114">
        <v>72403</v>
      </c>
      <c r="M89" s="114"/>
      <c r="N89" s="114"/>
      <c r="O89" s="151">
        <f t="shared" si="0"/>
        <v>72403</v>
      </c>
    </row>
    <row r="90" spans="1:15">
      <c r="A90" s="21" t="s">
        <v>426</v>
      </c>
      <c r="B90" s="7"/>
      <c r="C90" s="7"/>
      <c r="D90" s="119"/>
      <c r="E90" s="115"/>
      <c r="F90" s="119"/>
      <c r="G90" s="115"/>
      <c r="H90" s="119"/>
      <c r="I90" s="115"/>
      <c r="J90" s="119"/>
      <c r="K90" s="115"/>
      <c r="L90" s="115"/>
      <c r="M90" s="115"/>
      <c r="N90" s="115"/>
      <c r="O90" s="151">
        <f t="shared" si="0"/>
        <v>0</v>
      </c>
    </row>
    <row r="91" spans="1:15">
      <c r="A91" s="11" t="s">
        <v>35</v>
      </c>
      <c r="B91" s="262" t="s">
        <v>172</v>
      </c>
      <c r="C91" s="285">
        <f>SUM(D91:N91)</f>
        <v>0</v>
      </c>
      <c r="D91" s="122"/>
      <c r="E91" s="89"/>
      <c r="F91" s="122"/>
      <c r="G91" s="89"/>
      <c r="H91" s="122"/>
      <c r="I91" s="89"/>
      <c r="J91" s="122"/>
      <c r="K91" s="89"/>
      <c r="L91" s="89"/>
      <c r="M91" s="89"/>
      <c r="N91" s="89"/>
      <c r="O91" s="151">
        <f t="shared" si="0"/>
        <v>0</v>
      </c>
    </row>
    <row r="92" spans="1:15">
      <c r="A92" s="15" t="s">
        <v>454</v>
      </c>
      <c r="B92" s="261"/>
      <c r="C92" s="241"/>
      <c r="D92" s="121"/>
      <c r="E92" s="114"/>
      <c r="F92" s="121"/>
      <c r="G92" s="114"/>
      <c r="H92" s="121"/>
      <c r="I92" s="114"/>
      <c r="J92" s="121"/>
      <c r="K92" s="114"/>
      <c r="L92" s="114"/>
      <c r="M92" s="114"/>
      <c r="N92" s="114"/>
      <c r="O92" s="151"/>
    </row>
    <row r="93" spans="1:15">
      <c r="A93" s="21" t="s">
        <v>427</v>
      </c>
      <c r="B93" s="7"/>
      <c r="C93" s="7"/>
      <c r="D93" s="119"/>
      <c r="E93" s="115"/>
      <c r="F93" s="119"/>
      <c r="G93" s="115"/>
      <c r="H93" s="119"/>
      <c r="I93" s="115"/>
      <c r="J93" s="119"/>
      <c r="K93" s="115"/>
      <c r="L93" s="115"/>
      <c r="M93" s="115"/>
      <c r="N93" s="115"/>
      <c r="O93" s="151">
        <f t="shared" si="0"/>
        <v>0</v>
      </c>
    </row>
    <row r="94" spans="1:15">
      <c r="A94" s="11" t="s">
        <v>35</v>
      </c>
      <c r="B94" s="262" t="s">
        <v>173</v>
      </c>
      <c r="C94" s="285">
        <f>SUM(D94:N94)</f>
        <v>0</v>
      </c>
      <c r="D94" s="122"/>
      <c r="E94" s="89"/>
      <c r="F94" s="122"/>
      <c r="G94" s="89"/>
      <c r="H94" s="122"/>
      <c r="I94" s="89"/>
      <c r="J94" s="122"/>
      <c r="K94" s="351"/>
      <c r="L94" s="89"/>
      <c r="M94" s="89"/>
      <c r="N94" s="89"/>
      <c r="O94" s="151">
        <f t="shared" si="0"/>
        <v>0</v>
      </c>
    </row>
    <row r="95" spans="1:15">
      <c r="A95" s="15" t="s">
        <v>454</v>
      </c>
      <c r="B95" s="261"/>
      <c r="C95" s="241"/>
      <c r="D95" s="121"/>
      <c r="E95" s="114"/>
      <c r="F95" s="121"/>
      <c r="G95" s="114"/>
      <c r="H95" s="121"/>
      <c r="I95" s="114"/>
      <c r="J95" s="121"/>
      <c r="K95" s="352"/>
      <c r="L95" s="114"/>
      <c r="M95" s="114"/>
      <c r="N95" s="114"/>
      <c r="O95" s="151"/>
    </row>
    <row r="96" spans="1:15">
      <c r="A96" s="56" t="s">
        <v>428</v>
      </c>
      <c r="B96" s="46"/>
      <c r="C96" s="46"/>
      <c r="D96" s="119"/>
      <c r="E96" s="115"/>
      <c r="F96" s="119"/>
      <c r="G96" s="115"/>
      <c r="H96" s="119"/>
      <c r="I96" s="115"/>
      <c r="J96" s="119"/>
      <c r="K96" s="115"/>
      <c r="L96" s="115"/>
      <c r="M96" s="115"/>
      <c r="N96" s="115"/>
      <c r="O96" s="151">
        <f t="shared" si="0"/>
        <v>0</v>
      </c>
    </row>
    <row r="97" spans="1:15">
      <c r="A97" s="11" t="s">
        <v>35</v>
      </c>
      <c r="B97" s="262" t="s">
        <v>172</v>
      </c>
      <c r="C97" s="285">
        <f>SUM(D97:N97)</f>
        <v>297</v>
      </c>
      <c r="D97" s="122"/>
      <c r="E97" s="89"/>
      <c r="F97" s="122"/>
      <c r="G97" s="89"/>
      <c r="H97" s="122">
        <v>297</v>
      </c>
      <c r="I97" s="89"/>
      <c r="J97" s="122"/>
      <c r="K97" s="89"/>
      <c r="L97" s="89"/>
      <c r="M97" s="89"/>
      <c r="N97" s="89"/>
      <c r="O97" s="151">
        <f t="shared" si="0"/>
        <v>297</v>
      </c>
    </row>
    <row r="98" spans="1:15">
      <c r="A98" s="15" t="s">
        <v>454</v>
      </c>
      <c r="B98" s="261"/>
      <c r="C98" s="285">
        <f>SUM(D98:N98)</f>
        <v>297</v>
      </c>
      <c r="D98" s="121"/>
      <c r="E98" s="114"/>
      <c r="F98" s="121"/>
      <c r="G98" s="114"/>
      <c r="H98" s="121">
        <v>297</v>
      </c>
      <c r="I98" s="114"/>
      <c r="J98" s="121"/>
      <c r="K98" s="114"/>
      <c r="L98" s="114"/>
      <c r="M98" s="114"/>
      <c r="N98" s="114"/>
      <c r="O98" s="151"/>
    </row>
    <row r="99" spans="1:15">
      <c r="A99" s="56" t="s">
        <v>429</v>
      </c>
      <c r="B99" s="46"/>
      <c r="C99" s="46"/>
      <c r="D99" s="119"/>
      <c r="E99" s="115"/>
      <c r="F99" s="119"/>
      <c r="G99" s="115"/>
      <c r="H99" s="119"/>
      <c r="I99" s="115"/>
      <c r="J99" s="119"/>
      <c r="K99" s="115"/>
      <c r="L99" s="115"/>
      <c r="M99" s="115"/>
      <c r="N99" s="115"/>
      <c r="O99" s="151">
        <f t="shared" si="0"/>
        <v>0</v>
      </c>
    </row>
    <row r="100" spans="1:15">
      <c r="A100" s="11" t="s">
        <v>35</v>
      </c>
      <c r="B100" s="262" t="s">
        <v>173</v>
      </c>
      <c r="C100" s="285">
        <f>SUM(D100:N100)</f>
        <v>0</v>
      </c>
      <c r="D100" s="112"/>
      <c r="E100" s="89"/>
      <c r="F100" s="122"/>
      <c r="G100" s="89"/>
      <c r="H100" s="122"/>
      <c r="I100" s="89"/>
      <c r="J100" s="122"/>
      <c r="K100" s="89"/>
      <c r="L100" s="89"/>
      <c r="M100" s="89"/>
      <c r="N100" s="89"/>
      <c r="O100" s="151">
        <f t="shared" si="0"/>
        <v>0</v>
      </c>
    </row>
    <row r="101" spans="1:15">
      <c r="A101" s="15" t="s">
        <v>454</v>
      </c>
      <c r="B101" s="261"/>
      <c r="C101" s="363"/>
      <c r="D101" s="111"/>
      <c r="E101" s="111"/>
      <c r="F101" s="121"/>
      <c r="G101" s="114"/>
      <c r="H101" s="121"/>
      <c r="I101" s="114"/>
      <c r="J101" s="121"/>
      <c r="K101" s="114"/>
      <c r="L101" s="114"/>
      <c r="M101" s="114"/>
      <c r="N101" s="114"/>
      <c r="O101" s="151"/>
    </row>
    <row r="102" spans="1:15">
      <c r="A102" s="56" t="s">
        <v>430</v>
      </c>
      <c r="B102" s="364"/>
      <c r="C102" s="225"/>
      <c r="D102" s="117"/>
      <c r="E102" s="117"/>
      <c r="F102" s="119"/>
      <c r="G102" s="115"/>
      <c r="H102" s="119"/>
      <c r="I102" s="115"/>
      <c r="J102" s="119"/>
      <c r="K102" s="115"/>
      <c r="L102" s="115"/>
      <c r="M102" s="115"/>
      <c r="N102" s="115"/>
      <c r="O102" s="151">
        <f t="shared" si="0"/>
        <v>0</v>
      </c>
    </row>
    <row r="103" spans="1:15">
      <c r="A103" s="11" t="s">
        <v>47</v>
      </c>
      <c r="B103" s="262" t="s">
        <v>172</v>
      </c>
      <c r="C103" s="285">
        <f>SUM(D103:N103)</f>
        <v>0</v>
      </c>
      <c r="D103" s="112"/>
      <c r="E103" s="112"/>
      <c r="F103" s="122"/>
      <c r="G103" s="89"/>
      <c r="H103" s="122"/>
      <c r="I103" s="89"/>
      <c r="J103" s="122"/>
      <c r="K103" s="89"/>
      <c r="L103" s="89"/>
      <c r="M103" s="89"/>
      <c r="N103" s="89"/>
      <c r="O103" s="151">
        <f t="shared" si="0"/>
        <v>0</v>
      </c>
    </row>
    <row r="104" spans="1:15">
      <c r="A104" s="15" t="s">
        <v>454</v>
      </c>
      <c r="B104" s="237"/>
      <c r="C104" s="241"/>
      <c r="D104" s="111"/>
      <c r="E104" s="111"/>
      <c r="F104" s="121"/>
      <c r="G104" s="114"/>
      <c r="H104" s="121"/>
      <c r="I104" s="114"/>
      <c r="J104" s="121"/>
      <c r="K104" s="114"/>
      <c r="L104" s="114"/>
      <c r="M104" s="114"/>
      <c r="N104" s="114"/>
      <c r="O104" s="151"/>
    </row>
    <row r="105" spans="1:15">
      <c r="A105" s="358" t="s">
        <v>431</v>
      </c>
      <c r="B105" s="59"/>
      <c r="C105" s="46"/>
      <c r="D105" s="117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51">
        <f t="shared" si="0"/>
        <v>0</v>
      </c>
    </row>
    <row r="106" spans="1:15">
      <c r="A106" s="30" t="s">
        <v>45</v>
      </c>
      <c r="B106" s="70" t="s">
        <v>172</v>
      </c>
      <c r="C106" s="285">
        <f>SUM(D106:N106)</f>
        <v>0</v>
      </c>
      <c r="D106" s="112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151">
        <f t="shared" si="0"/>
        <v>0</v>
      </c>
    </row>
    <row r="107" spans="1:15">
      <c r="A107" s="15" t="s">
        <v>454</v>
      </c>
      <c r="B107" s="237"/>
      <c r="C107" s="241"/>
      <c r="D107" s="111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51"/>
    </row>
    <row r="108" spans="1:15">
      <c r="A108" s="358" t="s">
        <v>432</v>
      </c>
      <c r="B108" s="168"/>
      <c r="C108" s="47"/>
      <c r="D108" s="112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151">
        <f t="shared" si="0"/>
        <v>0</v>
      </c>
    </row>
    <row r="109" spans="1:15">
      <c r="A109" s="30" t="s">
        <v>45</v>
      </c>
      <c r="B109" s="70" t="s">
        <v>173</v>
      </c>
      <c r="C109" s="285">
        <f>SUM(D109:N109)</f>
        <v>0</v>
      </c>
      <c r="D109" s="112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151">
        <f t="shared" si="0"/>
        <v>0</v>
      </c>
    </row>
    <row r="110" spans="1:15">
      <c r="A110" s="15" t="s">
        <v>454</v>
      </c>
      <c r="B110" s="70"/>
      <c r="C110" s="285"/>
      <c r="D110" s="112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151"/>
    </row>
    <row r="111" spans="1:15">
      <c r="A111" s="358" t="s">
        <v>433</v>
      </c>
      <c r="B111" s="59"/>
      <c r="C111" s="46"/>
      <c r="D111" s="117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51">
        <f t="shared" si="0"/>
        <v>0</v>
      </c>
    </row>
    <row r="112" spans="1:15">
      <c r="A112" s="30" t="s">
        <v>45</v>
      </c>
      <c r="B112" s="70" t="s">
        <v>173</v>
      </c>
      <c r="C112" s="285">
        <f>SUM(D112:N112)</f>
        <v>0</v>
      </c>
      <c r="D112" s="112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151">
        <f t="shared" si="0"/>
        <v>0</v>
      </c>
    </row>
    <row r="113" spans="1:15">
      <c r="A113" s="15" t="s">
        <v>454</v>
      </c>
      <c r="B113" s="237"/>
      <c r="C113" s="241"/>
      <c r="D113" s="121"/>
      <c r="E113" s="114"/>
      <c r="F113" s="121"/>
      <c r="G113" s="114"/>
      <c r="H113" s="121"/>
      <c r="I113" s="114"/>
      <c r="J113" s="121"/>
      <c r="K113" s="114"/>
      <c r="L113" s="114"/>
      <c r="M113" s="114"/>
      <c r="N113" s="114"/>
      <c r="O113" s="151"/>
    </row>
    <row r="114" spans="1:15">
      <c r="A114" s="56" t="s">
        <v>434</v>
      </c>
      <c r="B114" s="46"/>
      <c r="C114" s="46"/>
      <c r="D114" s="119"/>
      <c r="E114" s="115"/>
      <c r="F114" s="119"/>
      <c r="G114" s="115"/>
      <c r="H114" s="119"/>
      <c r="I114" s="115"/>
      <c r="J114" s="119"/>
      <c r="K114" s="115"/>
      <c r="L114" s="115"/>
      <c r="M114" s="115"/>
      <c r="N114" s="115"/>
      <c r="O114" s="151">
        <f t="shared" si="0"/>
        <v>0</v>
      </c>
    </row>
    <row r="115" spans="1:15">
      <c r="A115" s="11" t="s">
        <v>35</v>
      </c>
      <c r="B115" s="262" t="s">
        <v>173</v>
      </c>
      <c r="C115" s="285">
        <f>SUM(D115:N115)</f>
        <v>0</v>
      </c>
      <c r="D115" s="122"/>
      <c r="E115" s="89"/>
      <c r="F115" s="122"/>
      <c r="G115" s="89"/>
      <c r="H115" s="122"/>
      <c r="I115" s="89"/>
      <c r="J115" s="122"/>
      <c r="K115" s="89"/>
      <c r="L115" s="89"/>
      <c r="M115" s="89"/>
      <c r="N115" s="89"/>
      <c r="O115" s="151">
        <f t="shared" si="0"/>
        <v>0</v>
      </c>
    </row>
    <row r="116" spans="1:15">
      <c r="A116" s="15" t="s">
        <v>454</v>
      </c>
      <c r="B116" s="261"/>
      <c r="C116" s="241"/>
      <c r="D116" s="121"/>
      <c r="E116" s="114"/>
      <c r="F116" s="121"/>
      <c r="G116" s="114"/>
      <c r="H116" s="121"/>
      <c r="I116" s="114"/>
      <c r="J116" s="121"/>
      <c r="K116" s="114"/>
      <c r="L116" s="114"/>
      <c r="M116" s="114"/>
      <c r="N116" s="114"/>
      <c r="O116" s="151"/>
    </row>
    <row r="117" spans="1:15">
      <c r="A117" s="359" t="s">
        <v>435</v>
      </c>
      <c r="B117" s="7"/>
      <c r="C117" s="7"/>
      <c r="D117" s="119"/>
      <c r="E117" s="115"/>
      <c r="F117" s="119"/>
      <c r="G117" s="115"/>
      <c r="H117" s="119"/>
      <c r="I117" s="115"/>
      <c r="J117" s="119"/>
      <c r="K117" s="115"/>
      <c r="L117" s="115"/>
      <c r="M117" s="115"/>
      <c r="N117" s="115"/>
      <c r="O117" s="151">
        <f t="shared" si="0"/>
        <v>0</v>
      </c>
    </row>
    <row r="118" spans="1:15">
      <c r="A118" s="11" t="s">
        <v>35</v>
      </c>
      <c r="B118" s="262" t="s">
        <v>172</v>
      </c>
      <c r="C118" s="285">
        <f>SUM(D118:N118)</f>
        <v>0</v>
      </c>
      <c r="D118" s="122"/>
      <c r="E118" s="89"/>
      <c r="F118" s="122"/>
      <c r="G118" s="89"/>
      <c r="H118" s="122"/>
      <c r="I118" s="89"/>
      <c r="J118" s="122"/>
      <c r="K118" s="89"/>
      <c r="L118" s="89"/>
      <c r="M118" s="89"/>
      <c r="N118" s="89"/>
      <c r="O118" s="151">
        <f t="shared" si="0"/>
        <v>0</v>
      </c>
    </row>
    <row r="119" spans="1:15">
      <c r="A119" s="15" t="s">
        <v>454</v>
      </c>
      <c r="B119" s="261"/>
      <c r="C119" s="241"/>
      <c r="D119" s="121"/>
      <c r="E119" s="114"/>
      <c r="F119" s="121"/>
      <c r="G119" s="114"/>
      <c r="H119" s="121"/>
      <c r="I119" s="114"/>
      <c r="J119" s="121"/>
      <c r="K119" s="114"/>
      <c r="L119" s="114"/>
      <c r="M119" s="114"/>
      <c r="N119" s="114"/>
      <c r="O119" s="151"/>
    </row>
    <row r="120" spans="1:15">
      <c r="A120" s="21" t="s">
        <v>436</v>
      </c>
      <c r="B120" s="7"/>
      <c r="C120" s="7"/>
      <c r="D120" s="119"/>
      <c r="E120" s="115"/>
      <c r="F120" s="119"/>
      <c r="G120" s="115"/>
      <c r="H120" s="119"/>
      <c r="I120" s="115"/>
      <c r="J120" s="119"/>
      <c r="K120" s="115"/>
      <c r="L120" s="115"/>
      <c r="M120" s="115"/>
      <c r="N120" s="115"/>
      <c r="O120" s="151">
        <f t="shared" si="0"/>
        <v>0</v>
      </c>
    </row>
    <row r="121" spans="1:15">
      <c r="A121" s="11" t="s">
        <v>35</v>
      </c>
      <c r="B121" s="262" t="s">
        <v>172</v>
      </c>
      <c r="C121" s="285">
        <f>SUM(D121:N121)</f>
        <v>0</v>
      </c>
      <c r="D121" s="122"/>
      <c r="E121" s="89"/>
      <c r="F121" s="122"/>
      <c r="G121" s="89"/>
      <c r="H121" s="122"/>
      <c r="I121" s="89"/>
      <c r="J121" s="122"/>
      <c r="K121" s="89"/>
      <c r="L121" s="89"/>
      <c r="M121" s="89"/>
      <c r="N121" s="89"/>
      <c r="O121" s="151">
        <f t="shared" si="0"/>
        <v>0</v>
      </c>
    </row>
    <row r="122" spans="1:15">
      <c r="A122" s="15" t="s">
        <v>454</v>
      </c>
      <c r="B122" s="261"/>
      <c r="C122" s="241"/>
      <c r="D122" s="121"/>
      <c r="E122" s="114"/>
      <c r="F122" s="121"/>
      <c r="G122" s="114"/>
      <c r="H122" s="121"/>
      <c r="I122" s="114"/>
      <c r="J122" s="121"/>
      <c r="K122" s="114"/>
      <c r="L122" s="114"/>
      <c r="M122" s="114"/>
      <c r="N122" s="114"/>
      <c r="O122" s="151"/>
    </row>
    <row r="123" spans="1:15">
      <c r="A123" s="21" t="s">
        <v>437</v>
      </c>
      <c r="B123" s="7"/>
      <c r="C123" s="7"/>
      <c r="D123" s="119"/>
      <c r="E123" s="115"/>
      <c r="F123" s="119"/>
      <c r="G123" s="115"/>
      <c r="H123" s="119"/>
      <c r="I123" s="115"/>
      <c r="J123" s="119"/>
      <c r="K123" s="115"/>
      <c r="L123" s="115"/>
      <c r="M123" s="115"/>
      <c r="N123" s="115"/>
      <c r="O123" s="151">
        <f t="shared" si="0"/>
        <v>0</v>
      </c>
    </row>
    <row r="124" spans="1:15">
      <c r="A124" s="11" t="s">
        <v>35</v>
      </c>
      <c r="B124" s="262" t="s">
        <v>172</v>
      </c>
      <c r="C124" s="285">
        <f>SUM(D124:N124)</f>
        <v>2744</v>
      </c>
      <c r="D124" s="122"/>
      <c r="E124" s="89">
        <v>2744</v>
      </c>
      <c r="F124" s="122"/>
      <c r="G124" s="89"/>
      <c r="H124" s="122"/>
      <c r="I124" s="89"/>
      <c r="J124" s="122">
        <v>0</v>
      </c>
      <c r="K124" s="89"/>
      <c r="L124" s="89"/>
      <c r="M124" s="89"/>
      <c r="N124" s="89"/>
      <c r="O124" s="151">
        <f t="shared" si="0"/>
        <v>2744</v>
      </c>
    </row>
    <row r="125" spans="1:15">
      <c r="A125" s="15" t="s">
        <v>454</v>
      </c>
      <c r="B125" s="261"/>
      <c r="C125" s="285">
        <f>SUM(D125:N125)</f>
        <v>2744</v>
      </c>
      <c r="D125" s="121"/>
      <c r="E125" s="114">
        <v>2744</v>
      </c>
      <c r="F125" s="121"/>
      <c r="G125" s="114"/>
      <c r="H125" s="121"/>
      <c r="I125" s="114"/>
      <c r="J125" s="121"/>
      <c r="K125" s="114"/>
      <c r="L125" s="114"/>
      <c r="M125" s="114"/>
      <c r="N125" s="114"/>
      <c r="O125" s="151">
        <f t="shared" si="0"/>
        <v>2744</v>
      </c>
    </row>
    <row r="126" spans="1:15">
      <c r="A126" s="21" t="s">
        <v>438</v>
      </c>
      <c r="B126" s="7"/>
      <c r="C126" s="7"/>
      <c r="D126" s="119"/>
      <c r="E126" s="115"/>
      <c r="F126" s="119"/>
      <c r="G126" s="115"/>
      <c r="H126" s="119"/>
      <c r="I126" s="115"/>
      <c r="J126" s="119"/>
      <c r="K126" s="115"/>
      <c r="L126" s="115"/>
      <c r="M126" s="115"/>
      <c r="N126" s="115"/>
      <c r="O126" s="151">
        <f t="shared" si="0"/>
        <v>0</v>
      </c>
    </row>
    <row r="127" spans="1:15">
      <c r="A127" s="11" t="s">
        <v>35</v>
      </c>
      <c r="B127" s="262" t="s">
        <v>172</v>
      </c>
      <c r="C127" s="285">
        <f>SUM(D127:N127)</f>
        <v>6151</v>
      </c>
      <c r="D127" s="122"/>
      <c r="E127" s="89"/>
      <c r="F127" s="122"/>
      <c r="G127" s="89"/>
      <c r="H127" s="122">
        <v>6151</v>
      </c>
      <c r="I127" s="89"/>
      <c r="J127" s="122"/>
      <c r="K127" s="89"/>
      <c r="L127" s="89"/>
      <c r="M127" s="89"/>
      <c r="N127" s="89"/>
      <c r="O127" s="151">
        <f t="shared" si="0"/>
        <v>6151</v>
      </c>
    </row>
    <row r="128" spans="1:15">
      <c r="A128" s="15" t="s">
        <v>454</v>
      </c>
      <c r="B128" s="261"/>
      <c r="C128" s="285">
        <f>SUM(D128:N128)</f>
        <v>6151</v>
      </c>
      <c r="D128" s="121"/>
      <c r="E128" s="114"/>
      <c r="F128" s="121"/>
      <c r="G128" s="114"/>
      <c r="H128" s="121">
        <v>6151</v>
      </c>
      <c r="I128" s="114"/>
      <c r="J128" s="121"/>
      <c r="K128" s="114"/>
      <c r="L128" s="114"/>
      <c r="M128" s="111"/>
      <c r="N128" s="114"/>
      <c r="O128" s="151">
        <f t="shared" si="0"/>
        <v>6151</v>
      </c>
    </row>
    <row r="129" spans="1:16">
      <c r="A129" s="21" t="s">
        <v>439</v>
      </c>
      <c r="B129" s="7"/>
      <c r="C129" s="7"/>
      <c r="D129" s="119"/>
      <c r="E129" s="115"/>
      <c r="F129" s="119"/>
      <c r="G129" s="115"/>
      <c r="H129" s="115"/>
      <c r="I129" s="119"/>
      <c r="J129" s="115"/>
      <c r="K129" s="119"/>
      <c r="L129" s="115"/>
      <c r="M129" s="117"/>
      <c r="N129" s="115"/>
      <c r="O129" s="151">
        <f t="shared" si="0"/>
        <v>0</v>
      </c>
    </row>
    <row r="130" spans="1:16">
      <c r="A130" s="11" t="s">
        <v>35</v>
      </c>
      <c r="B130" s="262" t="s">
        <v>173</v>
      </c>
      <c r="C130" s="285">
        <f>SUM(D130:N130)</f>
        <v>729</v>
      </c>
      <c r="D130" s="122"/>
      <c r="E130" s="89"/>
      <c r="F130" s="122"/>
      <c r="G130" s="89"/>
      <c r="H130" s="89">
        <v>729</v>
      </c>
      <c r="I130" s="122"/>
      <c r="J130" s="89"/>
      <c r="K130" s="122"/>
      <c r="L130" s="89"/>
      <c r="M130" s="112"/>
      <c r="N130" s="89"/>
      <c r="O130" s="151">
        <f t="shared" si="0"/>
        <v>729</v>
      </c>
    </row>
    <row r="131" spans="1:16">
      <c r="A131" s="15" t="s">
        <v>454</v>
      </c>
      <c r="B131" s="261"/>
      <c r="C131" s="285">
        <f>SUM(D131:N131)</f>
        <v>729</v>
      </c>
      <c r="D131" s="121"/>
      <c r="E131" s="114"/>
      <c r="F131" s="121"/>
      <c r="G131" s="114"/>
      <c r="H131" s="114">
        <v>729</v>
      </c>
      <c r="I131" s="121"/>
      <c r="J131" s="114"/>
      <c r="K131" s="121"/>
      <c r="L131" s="114"/>
      <c r="M131" s="111"/>
      <c r="N131" s="114"/>
      <c r="O131" s="151">
        <f t="shared" si="0"/>
        <v>729</v>
      </c>
    </row>
    <row r="132" spans="1:16">
      <c r="A132" s="56" t="s">
        <v>440</v>
      </c>
      <c r="B132" s="46"/>
      <c r="C132" s="46"/>
      <c r="D132" s="119"/>
      <c r="E132" s="115"/>
      <c r="F132" s="119"/>
      <c r="G132" s="115"/>
      <c r="H132" s="115"/>
      <c r="I132" s="119"/>
      <c r="J132" s="115"/>
      <c r="K132" s="115"/>
      <c r="L132" s="115"/>
      <c r="M132" s="115"/>
      <c r="N132" s="115"/>
      <c r="O132" s="151">
        <f t="shared" si="0"/>
        <v>0</v>
      </c>
    </row>
    <row r="133" spans="1:16">
      <c r="A133" s="11" t="s">
        <v>35</v>
      </c>
      <c r="B133" s="262" t="s">
        <v>172</v>
      </c>
      <c r="C133" s="285">
        <f>SUM(D133:N133)</f>
        <v>0</v>
      </c>
      <c r="D133" s="122"/>
      <c r="E133" s="89"/>
      <c r="F133" s="122"/>
      <c r="G133" s="89"/>
      <c r="H133" s="89"/>
      <c r="I133" s="122"/>
      <c r="J133" s="89"/>
      <c r="K133" s="89"/>
      <c r="L133" s="89"/>
      <c r="M133" s="89"/>
      <c r="N133" s="89"/>
      <c r="O133" s="151">
        <f t="shared" si="0"/>
        <v>0</v>
      </c>
    </row>
    <row r="134" spans="1:16">
      <c r="A134" s="15" t="s">
        <v>454</v>
      </c>
      <c r="B134" s="261"/>
      <c r="C134" s="241"/>
      <c r="D134" s="121"/>
      <c r="E134" s="114"/>
      <c r="F134" s="121"/>
      <c r="G134" s="114"/>
      <c r="H134" s="114"/>
      <c r="I134" s="121"/>
      <c r="J134" s="114"/>
      <c r="K134" s="114"/>
      <c r="L134" s="121"/>
      <c r="M134" s="114"/>
      <c r="N134" s="111"/>
      <c r="O134" s="151"/>
    </row>
    <row r="135" spans="1:16">
      <c r="A135" s="21" t="s">
        <v>441</v>
      </c>
      <c r="B135" s="7"/>
      <c r="C135" s="7"/>
      <c r="D135" s="119"/>
      <c r="E135" s="115"/>
      <c r="F135" s="119"/>
      <c r="G135" s="115"/>
      <c r="H135" s="115"/>
      <c r="I135" s="119"/>
      <c r="J135" s="115"/>
      <c r="K135" s="115"/>
      <c r="L135" s="119"/>
      <c r="M135" s="115"/>
      <c r="N135" s="117"/>
      <c r="O135" s="151">
        <f t="shared" ref="O135:O161" si="8">SUM(D135:N135)</f>
        <v>0</v>
      </c>
    </row>
    <row r="136" spans="1:16">
      <c r="A136" s="11" t="s">
        <v>35</v>
      </c>
      <c r="B136" s="262" t="s">
        <v>172</v>
      </c>
      <c r="C136" s="285">
        <f>SUM(D136:N136)</f>
        <v>0</v>
      </c>
      <c r="D136" s="122"/>
      <c r="E136" s="89"/>
      <c r="F136" s="122"/>
      <c r="G136" s="89"/>
      <c r="H136" s="89"/>
      <c r="I136" s="122"/>
      <c r="J136" s="89"/>
      <c r="K136" s="89"/>
      <c r="L136" s="122"/>
      <c r="M136" s="89"/>
      <c r="N136" s="112"/>
      <c r="O136" s="151">
        <f t="shared" si="8"/>
        <v>0</v>
      </c>
    </row>
    <row r="137" spans="1:16">
      <c r="A137" s="15" t="s">
        <v>454</v>
      </c>
      <c r="B137" s="261"/>
      <c r="C137" s="241"/>
      <c r="D137" s="121"/>
      <c r="E137" s="114"/>
      <c r="F137" s="121"/>
      <c r="G137" s="114"/>
      <c r="H137" s="114"/>
      <c r="I137" s="121"/>
      <c r="J137" s="114"/>
      <c r="K137" s="114"/>
      <c r="L137" s="121"/>
      <c r="M137" s="114"/>
      <c r="N137" s="111"/>
      <c r="O137" s="151"/>
    </row>
    <row r="138" spans="1:16">
      <c r="A138" s="21" t="s">
        <v>442</v>
      </c>
      <c r="B138" s="7"/>
      <c r="C138" s="7"/>
      <c r="D138" s="119"/>
      <c r="E138" s="115"/>
      <c r="F138" s="119"/>
      <c r="G138" s="115"/>
      <c r="H138" s="115"/>
      <c r="I138" s="119"/>
      <c r="J138" s="115"/>
      <c r="K138" s="115"/>
      <c r="L138" s="119"/>
      <c r="M138" s="115"/>
      <c r="N138" s="117"/>
      <c r="O138" s="151">
        <f t="shared" si="8"/>
        <v>0</v>
      </c>
      <c r="P138" s="64"/>
    </row>
    <row r="139" spans="1:16">
      <c r="A139" s="11" t="s">
        <v>35</v>
      </c>
      <c r="B139" s="262" t="s">
        <v>172</v>
      </c>
      <c r="C139" s="285">
        <f>SUM(D139:N139)</f>
        <v>0</v>
      </c>
      <c r="D139" s="122"/>
      <c r="E139" s="89"/>
      <c r="F139" s="122"/>
      <c r="G139" s="89"/>
      <c r="H139" s="89"/>
      <c r="I139" s="122"/>
      <c r="J139" s="89"/>
      <c r="K139" s="351"/>
      <c r="L139" s="122"/>
      <c r="M139" s="89"/>
      <c r="N139" s="112"/>
      <c r="O139" s="151">
        <f t="shared" si="8"/>
        <v>0</v>
      </c>
    </row>
    <row r="140" spans="1:16">
      <c r="A140" s="15" t="s">
        <v>454</v>
      </c>
      <c r="B140" s="261"/>
      <c r="C140" s="241"/>
      <c r="D140" s="121"/>
      <c r="E140" s="114"/>
      <c r="F140" s="121"/>
      <c r="G140" s="114"/>
      <c r="H140" s="114"/>
      <c r="I140" s="121"/>
      <c r="J140" s="114"/>
      <c r="K140" s="352"/>
      <c r="L140" s="121"/>
      <c r="M140" s="114"/>
      <c r="N140" s="111"/>
      <c r="O140" s="151"/>
    </row>
    <row r="141" spans="1:16">
      <c r="A141" s="21" t="s">
        <v>443</v>
      </c>
      <c r="B141" s="7"/>
      <c r="C141" s="7"/>
      <c r="D141" s="119"/>
      <c r="E141" s="115"/>
      <c r="F141" s="119"/>
      <c r="G141" s="115"/>
      <c r="H141" s="115"/>
      <c r="I141" s="119"/>
      <c r="J141" s="115"/>
      <c r="K141" s="115"/>
      <c r="L141" s="119"/>
      <c r="M141" s="115"/>
      <c r="N141" s="117"/>
      <c r="O141" s="151">
        <f t="shared" si="8"/>
        <v>0</v>
      </c>
    </row>
    <row r="142" spans="1:16">
      <c r="A142" s="11" t="s">
        <v>35</v>
      </c>
      <c r="B142" s="262" t="s">
        <v>172</v>
      </c>
      <c r="C142" s="285">
        <f>SUM(D142:N142)</f>
        <v>0</v>
      </c>
      <c r="D142" s="122"/>
      <c r="E142" s="89"/>
      <c r="F142" s="122"/>
      <c r="G142" s="89"/>
      <c r="H142" s="89"/>
      <c r="I142" s="122"/>
      <c r="J142" s="89"/>
      <c r="K142" s="351"/>
      <c r="L142" s="122"/>
      <c r="M142" s="89"/>
      <c r="N142" s="112"/>
      <c r="O142" s="151">
        <f t="shared" si="8"/>
        <v>0</v>
      </c>
    </row>
    <row r="143" spans="1:16">
      <c r="A143" s="15" t="s">
        <v>454</v>
      </c>
      <c r="B143" s="261"/>
      <c r="C143" s="241"/>
      <c r="D143" s="121"/>
      <c r="E143" s="114"/>
      <c r="F143" s="121"/>
      <c r="G143" s="114"/>
      <c r="H143" s="114"/>
      <c r="I143" s="121"/>
      <c r="J143" s="114"/>
      <c r="K143" s="352"/>
      <c r="L143" s="121"/>
      <c r="M143" s="114"/>
      <c r="N143" s="111"/>
      <c r="O143" s="151"/>
    </row>
    <row r="144" spans="1:16">
      <c r="A144" s="56" t="s">
        <v>444</v>
      </c>
      <c r="B144" s="46"/>
      <c r="C144" s="46"/>
      <c r="D144" s="119"/>
      <c r="E144" s="115"/>
      <c r="F144" s="117"/>
      <c r="G144" s="115"/>
      <c r="H144" s="115"/>
      <c r="I144" s="119"/>
      <c r="J144" s="115"/>
      <c r="K144" s="115"/>
      <c r="L144" s="119"/>
      <c r="M144" s="115"/>
      <c r="N144" s="117"/>
      <c r="O144" s="151">
        <f t="shared" si="8"/>
        <v>0</v>
      </c>
    </row>
    <row r="145" spans="1:15">
      <c r="A145" s="11" t="s">
        <v>35</v>
      </c>
      <c r="B145" s="262" t="s">
        <v>172</v>
      </c>
      <c r="C145" s="285">
        <f>SUM(D145:N145)</f>
        <v>0</v>
      </c>
      <c r="D145" s="112"/>
      <c r="E145" s="89"/>
      <c r="F145" s="112"/>
      <c r="G145" s="89"/>
      <c r="H145" s="89"/>
      <c r="I145" s="122"/>
      <c r="J145" s="89"/>
      <c r="K145" s="89"/>
      <c r="L145" s="122"/>
      <c r="M145" s="89"/>
      <c r="N145" s="112"/>
      <c r="O145" s="151">
        <f t="shared" si="8"/>
        <v>0</v>
      </c>
    </row>
    <row r="146" spans="1:15">
      <c r="A146" s="15" t="s">
        <v>454</v>
      </c>
      <c r="B146" s="261"/>
      <c r="C146" s="241"/>
      <c r="D146" s="121"/>
      <c r="E146" s="114"/>
      <c r="F146" s="111"/>
      <c r="G146" s="114"/>
      <c r="H146" s="114"/>
      <c r="I146" s="121"/>
      <c r="J146" s="114"/>
      <c r="K146" s="114"/>
      <c r="L146" s="121"/>
      <c r="M146" s="114"/>
      <c r="N146" s="111"/>
      <c r="O146" s="151"/>
    </row>
    <row r="147" spans="1:15">
      <c r="A147" s="418" t="s">
        <v>445</v>
      </c>
      <c r="B147" s="284"/>
      <c r="C147" s="319"/>
      <c r="D147" s="119"/>
      <c r="E147" s="115"/>
      <c r="F147" s="119"/>
      <c r="G147" s="115"/>
      <c r="H147" s="115"/>
      <c r="I147" s="119"/>
      <c r="J147" s="115"/>
      <c r="K147" s="115"/>
      <c r="L147" s="119"/>
      <c r="M147" s="115"/>
      <c r="N147" s="117"/>
      <c r="O147" s="151">
        <f t="shared" si="8"/>
        <v>0</v>
      </c>
    </row>
    <row r="148" spans="1:15">
      <c r="A148" s="11" t="s">
        <v>35</v>
      </c>
      <c r="B148" s="262" t="s">
        <v>172</v>
      </c>
      <c r="C148" s="285">
        <f>SUM(D148:N148)</f>
        <v>1000</v>
      </c>
      <c r="D148" s="122"/>
      <c r="E148" s="89"/>
      <c r="F148" s="122"/>
      <c r="G148" s="89">
        <v>1000</v>
      </c>
      <c r="H148" s="89"/>
      <c r="I148" s="122"/>
      <c r="J148" s="89"/>
      <c r="K148" s="89"/>
      <c r="L148" s="122"/>
      <c r="M148" s="89"/>
      <c r="N148" s="112"/>
      <c r="O148" s="151">
        <f t="shared" si="8"/>
        <v>1000</v>
      </c>
    </row>
    <row r="149" spans="1:15">
      <c r="A149" s="11" t="s">
        <v>462</v>
      </c>
      <c r="B149" s="262"/>
      <c r="C149" s="285">
        <f>SUM(D149:N149)</f>
        <v>-1000</v>
      </c>
      <c r="D149" s="122"/>
      <c r="E149" s="89"/>
      <c r="F149" s="122"/>
      <c r="G149" s="89">
        <v>-1000</v>
      </c>
      <c r="H149" s="89"/>
      <c r="I149" s="122"/>
      <c r="J149" s="89"/>
      <c r="K149" s="89"/>
      <c r="L149" s="122"/>
      <c r="M149" s="89"/>
      <c r="N149" s="112"/>
      <c r="O149" s="151">
        <f t="shared" si="8"/>
        <v>-1000</v>
      </c>
    </row>
    <row r="150" spans="1:15">
      <c r="A150" s="11" t="s">
        <v>463</v>
      </c>
      <c r="B150" s="262"/>
      <c r="C150" s="285">
        <f>SUM(D150:N150)</f>
        <v>-1000</v>
      </c>
      <c r="D150" s="122"/>
      <c r="E150" s="89"/>
      <c r="F150" s="122"/>
      <c r="G150" s="89">
        <f>SUM(G149)</f>
        <v>-1000</v>
      </c>
      <c r="H150" s="89"/>
      <c r="I150" s="122"/>
      <c r="J150" s="89"/>
      <c r="K150" s="89"/>
      <c r="L150" s="122"/>
      <c r="M150" s="89"/>
      <c r="N150" s="112"/>
      <c r="O150" s="151">
        <f t="shared" si="8"/>
        <v>-1000</v>
      </c>
    </row>
    <row r="151" spans="1:15">
      <c r="A151" s="15" t="s">
        <v>454</v>
      </c>
      <c r="B151" s="261"/>
      <c r="C151" s="241">
        <f>SUM(D151:N151)</f>
        <v>0</v>
      </c>
      <c r="D151" s="121"/>
      <c r="E151" s="114"/>
      <c r="F151" s="121"/>
      <c r="G151" s="114">
        <v>0</v>
      </c>
      <c r="H151" s="114"/>
      <c r="I151" s="121"/>
      <c r="J151" s="114"/>
      <c r="K151" s="114"/>
      <c r="L151" s="121"/>
      <c r="M151" s="114"/>
      <c r="N151" s="111"/>
      <c r="O151" s="151">
        <f t="shared" si="8"/>
        <v>0</v>
      </c>
    </row>
    <row r="152" spans="1:15">
      <c r="A152" s="56" t="s">
        <v>447</v>
      </c>
      <c r="B152" s="53"/>
      <c r="C152" s="7"/>
      <c r="D152" s="119"/>
      <c r="E152" s="115"/>
      <c r="F152" s="119"/>
      <c r="G152" s="115"/>
      <c r="H152" s="119"/>
      <c r="I152" s="115"/>
      <c r="J152" s="119"/>
      <c r="K152" s="115"/>
      <c r="L152" s="119"/>
      <c r="M152" s="115"/>
      <c r="N152" s="117"/>
      <c r="O152" s="151">
        <f t="shared" si="8"/>
        <v>0</v>
      </c>
    </row>
    <row r="153" spans="1:15">
      <c r="A153" s="11" t="s">
        <v>35</v>
      </c>
      <c r="B153" s="11" t="s">
        <v>172</v>
      </c>
      <c r="C153" s="285">
        <f>SUM(D153:N153)</f>
        <v>1599072</v>
      </c>
      <c r="D153" s="122"/>
      <c r="E153" s="89"/>
      <c r="F153" s="122"/>
      <c r="G153" s="89">
        <v>1599072</v>
      </c>
      <c r="H153" s="122"/>
      <c r="I153" s="89"/>
      <c r="J153" s="122"/>
      <c r="K153" s="89"/>
      <c r="L153" s="122"/>
      <c r="M153" s="89"/>
      <c r="N153" s="112"/>
      <c r="O153" s="151">
        <f t="shared" si="8"/>
        <v>1599072</v>
      </c>
    </row>
    <row r="154" spans="1:15">
      <c r="A154" s="410" t="s">
        <v>462</v>
      </c>
      <c r="B154" s="11"/>
      <c r="C154" s="285">
        <f>SUM(D154:N154)</f>
        <v>1000</v>
      </c>
      <c r="D154" s="122"/>
      <c r="E154" s="89"/>
      <c r="F154" s="122"/>
      <c r="G154" s="89">
        <v>1000</v>
      </c>
      <c r="H154" s="122"/>
      <c r="I154" s="89"/>
      <c r="J154" s="122"/>
      <c r="K154" s="89"/>
      <c r="L154" s="122"/>
      <c r="M154" s="89"/>
      <c r="N154" s="112"/>
      <c r="O154" s="151">
        <f t="shared" si="8"/>
        <v>1000</v>
      </c>
    </row>
    <row r="155" spans="1:15">
      <c r="A155" s="11" t="s">
        <v>463</v>
      </c>
      <c r="B155" s="11"/>
      <c r="C155" s="285">
        <f>SUM(D155:N155)</f>
        <v>1000</v>
      </c>
      <c r="D155" s="122"/>
      <c r="E155" s="89"/>
      <c r="F155" s="122"/>
      <c r="G155" s="89">
        <v>1000</v>
      </c>
      <c r="H155" s="122"/>
      <c r="I155" s="89"/>
      <c r="J155" s="122"/>
      <c r="K155" s="89"/>
      <c r="L155" s="122"/>
      <c r="M155" s="89"/>
      <c r="N155" s="112"/>
      <c r="O155" s="151">
        <f t="shared" si="8"/>
        <v>1000</v>
      </c>
    </row>
    <row r="156" spans="1:15">
      <c r="A156" s="15" t="s">
        <v>454</v>
      </c>
      <c r="B156" s="15"/>
      <c r="C156" s="285">
        <f>SUM(D156:N156)</f>
        <v>1600072</v>
      </c>
      <c r="D156" s="121"/>
      <c r="E156" s="114"/>
      <c r="F156" s="121"/>
      <c r="G156" s="114">
        <f>SUM(G153,G155)</f>
        <v>1600072</v>
      </c>
      <c r="H156" s="121"/>
      <c r="I156" s="114"/>
      <c r="J156" s="121"/>
      <c r="K156" s="114"/>
      <c r="L156" s="121"/>
      <c r="M156" s="114"/>
      <c r="N156" s="111"/>
      <c r="O156" s="151">
        <f t="shared" si="8"/>
        <v>1600072</v>
      </c>
    </row>
    <row r="157" spans="1:15">
      <c r="A157" s="56" t="s">
        <v>446</v>
      </c>
      <c r="B157" s="284"/>
      <c r="C157" s="319"/>
      <c r="D157" s="119"/>
      <c r="E157" s="115"/>
      <c r="F157" s="119"/>
      <c r="G157" s="115"/>
      <c r="H157" s="119"/>
      <c r="I157" s="115"/>
      <c r="J157" s="119"/>
      <c r="K157" s="115"/>
      <c r="L157" s="119"/>
      <c r="M157" s="115"/>
      <c r="N157" s="117"/>
      <c r="O157" s="151">
        <f t="shared" si="8"/>
        <v>0</v>
      </c>
    </row>
    <row r="158" spans="1:15" ht="14.25" customHeight="1">
      <c r="A158" s="11" t="s">
        <v>35</v>
      </c>
      <c r="B158" s="262" t="s">
        <v>173</v>
      </c>
      <c r="C158" s="285">
        <f>SUM(D158:N158)</f>
        <v>400000</v>
      </c>
      <c r="D158" s="122"/>
      <c r="E158" s="89"/>
      <c r="F158" s="122"/>
      <c r="G158" s="89"/>
      <c r="H158" s="122"/>
      <c r="I158" s="89"/>
      <c r="J158" s="122"/>
      <c r="K158" s="89"/>
      <c r="L158" s="122"/>
      <c r="M158" s="89"/>
      <c r="N158" s="112">
        <v>400000</v>
      </c>
      <c r="O158" s="151">
        <f t="shared" si="8"/>
        <v>400000</v>
      </c>
    </row>
    <row r="159" spans="1:15" ht="14.25" customHeight="1">
      <c r="A159" s="11" t="s">
        <v>570</v>
      </c>
      <c r="B159" s="262"/>
      <c r="C159" s="285">
        <f t="shared" ref="C159:C160" si="9">SUM(D159:N159)</f>
        <v>400000</v>
      </c>
      <c r="D159" s="122"/>
      <c r="E159" s="89"/>
      <c r="F159" s="122"/>
      <c r="G159" s="89"/>
      <c r="H159" s="122"/>
      <c r="I159" s="89"/>
      <c r="J159" s="122"/>
      <c r="K159" s="89"/>
      <c r="L159" s="122"/>
      <c r="M159" s="89"/>
      <c r="N159" s="112">
        <v>400000</v>
      </c>
      <c r="O159" s="151">
        <f t="shared" si="8"/>
        <v>400000</v>
      </c>
    </row>
    <row r="160" spans="1:15" ht="14.25" customHeight="1">
      <c r="A160" s="11" t="s">
        <v>571</v>
      </c>
      <c r="B160" s="262"/>
      <c r="C160" s="285">
        <f t="shared" si="9"/>
        <v>400000</v>
      </c>
      <c r="D160" s="122"/>
      <c r="E160" s="89"/>
      <c r="F160" s="122"/>
      <c r="G160" s="89"/>
      <c r="H160" s="122"/>
      <c r="I160" s="89"/>
      <c r="J160" s="122"/>
      <c r="K160" s="89"/>
      <c r="L160" s="122"/>
      <c r="M160" s="89"/>
      <c r="N160" s="112">
        <v>400000</v>
      </c>
      <c r="O160" s="151">
        <f t="shared" si="8"/>
        <v>400000</v>
      </c>
    </row>
    <row r="161" spans="1:23" ht="14.25" customHeight="1">
      <c r="A161" s="15" t="s">
        <v>454</v>
      </c>
      <c r="B161" s="261"/>
      <c r="C161" s="241">
        <f>SUM(D161:N161)</f>
        <v>800000</v>
      </c>
      <c r="D161" s="121"/>
      <c r="E161" s="114"/>
      <c r="F161" s="121"/>
      <c r="G161" s="114"/>
      <c r="H161" s="121"/>
      <c r="I161" s="114"/>
      <c r="J161" s="121"/>
      <c r="K161" s="114"/>
      <c r="L161" s="121"/>
      <c r="M161" s="114"/>
      <c r="N161" s="111">
        <f>SUM(N158,N160)</f>
        <v>800000</v>
      </c>
      <c r="O161" s="151">
        <f t="shared" si="8"/>
        <v>800000</v>
      </c>
    </row>
    <row r="162" spans="1:23">
      <c r="A162" s="21" t="s">
        <v>123</v>
      </c>
      <c r="B162" s="21"/>
      <c r="C162" s="245"/>
      <c r="D162" s="126"/>
      <c r="E162" s="125"/>
      <c r="F162" s="126"/>
      <c r="G162" s="131"/>
      <c r="H162" s="126"/>
      <c r="I162" s="125"/>
      <c r="J162" s="126"/>
      <c r="K162" s="125"/>
      <c r="L162" s="125"/>
      <c r="M162" s="125"/>
      <c r="N162" s="125"/>
    </row>
    <row r="163" spans="1:23">
      <c r="A163" s="21" t="s">
        <v>49</v>
      </c>
      <c r="B163" s="21"/>
      <c r="C163" s="285">
        <f>SUM(D163:N163)</f>
        <v>2968252</v>
      </c>
      <c r="D163" s="128">
        <f t="shared" ref="D163:O163" si="10">SUM(D183,D118,D121,D124,D127,D130,D133,D136,D139,D145,D153,D142,D148,D158,D115)</f>
        <v>0</v>
      </c>
      <c r="E163" s="128">
        <f t="shared" si="10"/>
        <v>616198</v>
      </c>
      <c r="F163" s="128">
        <f t="shared" si="10"/>
        <v>0</v>
      </c>
      <c r="G163" s="125">
        <f t="shared" si="10"/>
        <v>1600072</v>
      </c>
      <c r="H163" s="128">
        <f t="shared" si="10"/>
        <v>146333</v>
      </c>
      <c r="I163" s="128">
        <f t="shared" si="10"/>
        <v>46290</v>
      </c>
      <c r="J163" s="128">
        <f t="shared" si="10"/>
        <v>68944</v>
      </c>
      <c r="K163" s="128">
        <f t="shared" si="10"/>
        <v>0</v>
      </c>
      <c r="L163" s="128">
        <f t="shared" si="10"/>
        <v>72814</v>
      </c>
      <c r="M163" s="128">
        <f t="shared" si="10"/>
        <v>0</v>
      </c>
      <c r="N163" s="128">
        <f t="shared" si="10"/>
        <v>417601</v>
      </c>
      <c r="O163" s="129">
        <f t="shared" si="10"/>
        <v>2968252</v>
      </c>
    </row>
    <row r="164" spans="1:23">
      <c r="A164" s="21" t="s">
        <v>542</v>
      </c>
      <c r="B164" s="21"/>
      <c r="C164" s="285">
        <f t="shared" ref="C164:C165" si="11">SUM(D164:N164)</f>
        <v>643008</v>
      </c>
      <c r="D164" s="128">
        <f>SUM(D26,D36,D44,D82,D150,D155,D160)</f>
        <v>0</v>
      </c>
      <c r="E164" s="128">
        <f t="shared" ref="E164:N164" si="12">SUM(E26,E36,E44,E82,E150,E155,E160)</f>
        <v>23764</v>
      </c>
      <c r="F164" s="128">
        <f t="shared" si="12"/>
        <v>0</v>
      </c>
      <c r="G164" s="128">
        <f t="shared" si="12"/>
        <v>0</v>
      </c>
      <c r="H164" s="128">
        <f t="shared" si="12"/>
        <v>0</v>
      </c>
      <c r="I164" s="128">
        <f t="shared" si="12"/>
        <v>0</v>
      </c>
      <c r="J164" s="128">
        <f t="shared" si="12"/>
        <v>-21986</v>
      </c>
      <c r="K164" s="128">
        <f t="shared" si="12"/>
        <v>0</v>
      </c>
      <c r="L164" s="128">
        <f t="shared" si="12"/>
        <v>0</v>
      </c>
      <c r="M164" s="128">
        <f t="shared" si="12"/>
        <v>9000</v>
      </c>
      <c r="N164" s="128">
        <f t="shared" si="12"/>
        <v>632230</v>
      </c>
      <c r="O164" s="128">
        <f>SUM(O26,O36,O44,O82,O150,O155,)</f>
        <v>243008</v>
      </c>
    </row>
    <row r="165" spans="1:23">
      <c r="A165" s="360" t="s">
        <v>455</v>
      </c>
      <c r="B165" s="56"/>
      <c r="C165" s="285">
        <f t="shared" si="11"/>
        <v>3611260</v>
      </c>
      <c r="D165" s="361">
        <f>SUM(D163:D164)</f>
        <v>0</v>
      </c>
      <c r="E165" s="361">
        <f t="shared" ref="E165:N165" si="13">SUM(E163:E164)</f>
        <v>639962</v>
      </c>
      <c r="F165" s="361">
        <f t="shared" si="13"/>
        <v>0</v>
      </c>
      <c r="G165" s="361">
        <f t="shared" si="13"/>
        <v>1600072</v>
      </c>
      <c r="H165" s="361">
        <f t="shared" si="13"/>
        <v>146333</v>
      </c>
      <c r="I165" s="361">
        <f t="shared" si="13"/>
        <v>46290</v>
      </c>
      <c r="J165" s="361">
        <f t="shared" si="13"/>
        <v>46958</v>
      </c>
      <c r="K165" s="361">
        <f t="shared" si="13"/>
        <v>0</v>
      </c>
      <c r="L165" s="361">
        <f t="shared" si="13"/>
        <v>72814</v>
      </c>
      <c r="M165" s="361">
        <f t="shared" si="13"/>
        <v>9000</v>
      </c>
      <c r="N165" s="361">
        <f t="shared" si="13"/>
        <v>1049831</v>
      </c>
      <c r="O165" s="128">
        <f>SUM(O163:O164)</f>
        <v>3211260</v>
      </c>
    </row>
    <row r="166" spans="1:23">
      <c r="A166" s="10" t="s">
        <v>50</v>
      </c>
      <c r="B166" s="10"/>
      <c r="C166" s="7"/>
      <c r="D166" s="117"/>
      <c r="E166" s="115"/>
      <c r="F166" s="115"/>
      <c r="G166" s="119"/>
      <c r="H166" s="115"/>
      <c r="I166" s="115"/>
      <c r="J166" s="115"/>
      <c r="K166" s="115"/>
      <c r="L166" s="117"/>
      <c r="M166" s="117"/>
      <c r="N166" s="117"/>
      <c r="O166" s="5"/>
      <c r="P166" s="5"/>
      <c r="Q166" s="5"/>
      <c r="R166" s="5"/>
      <c r="S166" s="5"/>
      <c r="T166" s="5"/>
      <c r="U166" s="5"/>
      <c r="V166" s="5"/>
      <c r="W166" s="5"/>
    </row>
    <row r="167" spans="1:23">
      <c r="A167" s="11" t="s">
        <v>49</v>
      </c>
      <c r="B167" s="11"/>
      <c r="C167" s="285">
        <f>SUM(D167:N167)</f>
        <v>-925524</v>
      </c>
      <c r="D167" s="122"/>
      <c r="E167" s="89">
        <v>-400876</v>
      </c>
      <c r="F167" s="89">
        <v>0</v>
      </c>
      <c r="G167" s="122">
        <v>-524648</v>
      </c>
      <c r="H167" s="89">
        <v>0</v>
      </c>
      <c r="I167" s="89"/>
      <c r="J167" s="89">
        <v>0</v>
      </c>
      <c r="K167" s="89">
        <v>0</v>
      </c>
      <c r="L167" s="112">
        <v>0</v>
      </c>
      <c r="M167" s="112">
        <v>0</v>
      </c>
      <c r="N167" s="112">
        <v>0</v>
      </c>
      <c r="O167" s="5"/>
      <c r="P167" s="5"/>
      <c r="Q167" s="5"/>
      <c r="R167" s="5"/>
      <c r="S167" s="5"/>
      <c r="T167" s="5"/>
      <c r="U167" s="5"/>
      <c r="V167" s="5"/>
      <c r="W167" s="5"/>
    </row>
    <row r="168" spans="1:23">
      <c r="A168" s="15" t="s">
        <v>455</v>
      </c>
      <c r="B168" s="15"/>
      <c r="C168" s="241">
        <f>SUM(D168:N168)</f>
        <v>-930730</v>
      </c>
      <c r="D168" s="121"/>
      <c r="E168" s="114">
        <v>-426467</v>
      </c>
      <c r="F168" s="114"/>
      <c r="G168" s="121">
        <v>-504263</v>
      </c>
      <c r="H168" s="114"/>
      <c r="I168" s="114"/>
      <c r="J168" s="114"/>
      <c r="K168" s="114"/>
      <c r="L168" s="111"/>
      <c r="M168" s="111"/>
      <c r="N168" s="111"/>
      <c r="O168" s="5"/>
      <c r="P168" s="5"/>
      <c r="Q168" s="5"/>
      <c r="R168" s="5"/>
      <c r="S168" s="5"/>
      <c r="T168" s="5"/>
      <c r="U168" s="5"/>
      <c r="V168" s="5"/>
      <c r="W168" s="5"/>
    </row>
    <row r="169" spans="1:23">
      <c r="A169" s="11" t="s">
        <v>124</v>
      </c>
      <c r="B169" s="11"/>
      <c r="C169" s="19"/>
      <c r="D169" s="122"/>
      <c r="E169" s="89"/>
      <c r="F169" s="89"/>
      <c r="G169" s="122"/>
      <c r="H169" s="89"/>
      <c r="I169" s="89"/>
      <c r="J169" s="89"/>
      <c r="K169" s="89"/>
      <c r="L169" s="112"/>
      <c r="M169" s="112"/>
      <c r="N169" s="112"/>
      <c r="O169" s="5"/>
      <c r="P169" s="5"/>
      <c r="Q169" s="5"/>
      <c r="R169" s="5"/>
      <c r="S169" s="5"/>
      <c r="T169" s="5"/>
      <c r="U169" s="5"/>
      <c r="V169" s="5"/>
      <c r="W169" s="5"/>
    </row>
    <row r="170" spans="1:23">
      <c r="A170" s="11" t="s">
        <v>49</v>
      </c>
      <c r="B170" s="11"/>
      <c r="C170" s="285">
        <f>SUM(D170:N170)</f>
        <v>-252848</v>
      </c>
      <c r="D170" s="122"/>
      <c r="E170" s="89"/>
      <c r="F170" s="89">
        <v>0</v>
      </c>
      <c r="G170" s="89">
        <v>-252848</v>
      </c>
      <c r="H170" s="89">
        <v>0</v>
      </c>
      <c r="I170" s="89">
        <v>0</v>
      </c>
      <c r="J170" s="89">
        <v>0</v>
      </c>
      <c r="K170" s="89">
        <v>0</v>
      </c>
      <c r="L170" s="89">
        <v>0</v>
      </c>
      <c r="M170" s="89">
        <v>0</v>
      </c>
      <c r="N170" s="89">
        <v>0</v>
      </c>
      <c r="O170" s="5"/>
      <c r="P170" s="5"/>
      <c r="Q170" s="5"/>
      <c r="R170" s="5"/>
      <c r="S170" s="5"/>
      <c r="T170" s="5"/>
      <c r="U170" s="5"/>
      <c r="V170" s="5"/>
      <c r="W170" s="5"/>
    </row>
    <row r="171" spans="1:23">
      <c r="A171" s="11" t="s">
        <v>455</v>
      </c>
      <c r="B171" s="11"/>
      <c r="C171" s="285">
        <f t="shared" ref="C171" si="14">SUM(D171:N171)</f>
        <v>-256804</v>
      </c>
      <c r="D171" s="122"/>
      <c r="E171" s="89"/>
      <c r="F171" s="89"/>
      <c r="G171" s="122">
        <v>-256804</v>
      </c>
      <c r="H171" s="89"/>
      <c r="I171" s="89"/>
      <c r="J171" s="89"/>
      <c r="K171" s="89"/>
      <c r="L171" s="112"/>
      <c r="M171" s="112"/>
      <c r="N171" s="112"/>
      <c r="O171" s="5"/>
      <c r="P171" s="5"/>
      <c r="Q171" s="5"/>
      <c r="R171" s="5"/>
      <c r="S171" s="5"/>
      <c r="T171" s="5"/>
      <c r="U171" s="5"/>
      <c r="V171" s="5"/>
      <c r="W171" s="5"/>
    </row>
    <row r="172" spans="1:23">
      <c r="A172" s="53" t="s">
        <v>48</v>
      </c>
      <c r="B172" s="53"/>
      <c r="C172" s="46"/>
      <c r="D172" s="135"/>
      <c r="E172" s="131"/>
      <c r="F172" s="131"/>
      <c r="G172" s="133"/>
      <c r="H172" s="131"/>
      <c r="I172" s="131"/>
      <c r="J172" s="131"/>
      <c r="K172" s="131"/>
      <c r="L172" s="135"/>
      <c r="M172" s="135"/>
      <c r="N172" s="135"/>
      <c r="O172" s="5"/>
      <c r="P172" s="25"/>
      <c r="Q172" s="5"/>
      <c r="R172" s="5"/>
      <c r="S172" s="5"/>
      <c r="T172" s="5"/>
      <c r="U172" s="5"/>
      <c r="V172" s="5"/>
      <c r="W172" s="5"/>
    </row>
    <row r="173" spans="1:23">
      <c r="A173" s="56" t="s">
        <v>45</v>
      </c>
      <c r="B173" s="56"/>
      <c r="C173" s="330">
        <f>SUM(C163,C167,C170)</f>
        <v>1789880</v>
      </c>
      <c r="D173" s="330">
        <f>SUM(D183,D118,D121,D124,D127,D130,D133,D136,D139,D142,D145,D148,D153,D158,)</f>
        <v>0</v>
      </c>
      <c r="E173" s="330">
        <f t="shared" ref="E173:N173" si="15">SUM(E163,E167,E170)</f>
        <v>215322</v>
      </c>
      <c r="F173" s="330">
        <f t="shared" si="15"/>
        <v>0</v>
      </c>
      <c r="G173" s="330">
        <f t="shared" si="15"/>
        <v>822576</v>
      </c>
      <c r="H173" s="330">
        <f t="shared" si="15"/>
        <v>146333</v>
      </c>
      <c r="I173" s="330">
        <f t="shared" si="15"/>
        <v>46290</v>
      </c>
      <c r="J173" s="330">
        <f t="shared" si="15"/>
        <v>68944</v>
      </c>
      <c r="K173" s="330">
        <f t="shared" si="15"/>
        <v>0</v>
      </c>
      <c r="L173" s="330">
        <f t="shared" si="15"/>
        <v>72814</v>
      </c>
      <c r="M173" s="330">
        <f t="shared" si="15"/>
        <v>0</v>
      </c>
      <c r="N173" s="330">
        <f t="shared" si="15"/>
        <v>417601</v>
      </c>
      <c r="O173" s="116">
        <f>SUM(D173:N173)</f>
        <v>1789880</v>
      </c>
      <c r="P173" s="5"/>
      <c r="Q173" s="5"/>
      <c r="R173" s="5"/>
      <c r="S173" s="5"/>
      <c r="T173" s="5"/>
      <c r="U173" s="5"/>
      <c r="V173" s="5"/>
      <c r="W173" s="5"/>
    </row>
    <row r="174" spans="1:23">
      <c r="A174" s="45" t="s">
        <v>454</v>
      </c>
      <c r="B174" s="45"/>
      <c r="C174" s="330">
        <f>SUM(D174:N174)</f>
        <v>2423726</v>
      </c>
      <c r="D174" s="246">
        <f>SUM(D165,D168,D171)</f>
        <v>0</v>
      </c>
      <c r="E174" s="246">
        <f t="shared" ref="E174:N174" si="16">SUM(E165,E168,E171)</f>
        <v>213495</v>
      </c>
      <c r="F174" s="246">
        <f t="shared" si="16"/>
        <v>0</v>
      </c>
      <c r="G174" s="246">
        <f t="shared" si="16"/>
        <v>839005</v>
      </c>
      <c r="H174" s="246">
        <f t="shared" si="16"/>
        <v>146333</v>
      </c>
      <c r="I174" s="246">
        <f t="shared" si="16"/>
        <v>46290</v>
      </c>
      <c r="J174" s="246">
        <f t="shared" si="16"/>
        <v>46958</v>
      </c>
      <c r="K174" s="246">
        <f t="shared" si="16"/>
        <v>0</v>
      </c>
      <c r="L174" s="246">
        <f t="shared" si="16"/>
        <v>72814</v>
      </c>
      <c r="M174" s="246">
        <f t="shared" si="16"/>
        <v>9000</v>
      </c>
      <c r="N174" s="246">
        <f t="shared" si="16"/>
        <v>1049831</v>
      </c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7.25" customHeight="1">
      <c r="A175" s="369" t="s">
        <v>456</v>
      </c>
      <c r="B175" s="53"/>
      <c r="C175" s="371">
        <f>C173-(C177+C179)</f>
        <v>1389151</v>
      </c>
      <c r="D175" s="371">
        <f t="shared" ref="D175" si="17">D163-(D177+D179)</f>
        <v>0</v>
      </c>
      <c r="E175" s="371">
        <f>E173-(E177+E179)</f>
        <v>215322</v>
      </c>
      <c r="F175" s="371">
        <f t="shared" ref="F175:N175" si="18">F173-(F177+F179)</f>
        <v>0</v>
      </c>
      <c r="G175" s="371">
        <f t="shared" si="18"/>
        <v>822576</v>
      </c>
      <c r="H175" s="371">
        <f t="shared" si="18"/>
        <v>145604</v>
      </c>
      <c r="I175" s="371">
        <f t="shared" si="18"/>
        <v>46290</v>
      </c>
      <c r="J175" s="371">
        <f t="shared" si="18"/>
        <v>68944</v>
      </c>
      <c r="K175" s="371">
        <f t="shared" si="18"/>
        <v>0</v>
      </c>
      <c r="L175" s="371">
        <f t="shared" si="18"/>
        <v>72814</v>
      </c>
      <c r="M175" s="371">
        <f t="shared" si="18"/>
        <v>0</v>
      </c>
      <c r="N175" s="371">
        <f t="shared" si="18"/>
        <v>17601</v>
      </c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" customHeight="1">
      <c r="A176" s="332" t="s">
        <v>457</v>
      </c>
      <c r="B176" s="45"/>
      <c r="C176" s="330">
        <f>C174-(C178+C180)</f>
        <v>1622997</v>
      </c>
      <c r="D176" s="330">
        <f>D174-(D178+D180)</f>
        <v>0</v>
      </c>
      <c r="E176" s="330">
        <f t="shared" ref="E176:N176" si="19">E174-(E178+E180)</f>
        <v>213495</v>
      </c>
      <c r="F176" s="330">
        <f t="shared" si="19"/>
        <v>0</v>
      </c>
      <c r="G176" s="330">
        <f t="shared" si="19"/>
        <v>839005</v>
      </c>
      <c r="H176" s="330">
        <f t="shared" si="19"/>
        <v>145604</v>
      </c>
      <c r="I176" s="330">
        <f t="shared" si="19"/>
        <v>46290</v>
      </c>
      <c r="J176" s="330">
        <f t="shared" si="19"/>
        <v>46958</v>
      </c>
      <c r="K176" s="330">
        <f t="shared" si="19"/>
        <v>0</v>
      </c>
      <c r="L176" s="330">
        <f t="shared" si="19"/>
        <v>72814</v>
      </c>
      <c r="M176" s="330">
        <f t="shared" si="19"/>
        <v>9000</v>
      </c>
      <c r="N176" s="330">
        <f t="shared" si="19"/>
        <v>249831</v>
      </c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7.25" customHeight="1">
      <c r="A177" s="369" t="s">
        <v>458</v>
      </c>
      <c r="B177" s="53"/>
      <c r="C177" s="371">
        <f>SUM(C59,C94,C100,C109,C112,C115,C130,C158)</f>
        <v>400729</v>
      </c>
      <c r="D177" s="371">
        <f t="shared" ref="D177:N177" si="20">SUM(D59,D94,D100,D109,D112,D115,D130,D158)</f>
        <v>0</v>
      </c>
      <c r="E177" s="371">
        <f t="shared" si="20"/>
        <v>0</v>
      </c>
      <c r="F177" s="371">
        <f t="shared" si="20"/>
        <v>0</v>
      </c>
      <c r="G177" s="371">
        <f t="shared" si="20"/>
        <v>0</v>
      </c>
      <c r="H177" s="371">
        <f t="shared" si="20"/>
        <v>729</v>
      </c>
      <c r="I177" s="371">
        <f t="shared" si="20"/>
        <v>0</v>
      </c>
      <c r="J177" s="371">
        <f t="shared" si="20"/>
        <v>0</v>
      </c>
      <c r="K177" s="371">
        <f t="shared" si="20"/>
        <v>0</v>
      </c>
      <c r="L177" s="371">
        <f t="shared" si="20"/>
        <v>0</v>
      </c>
      <c r="M177" s="371">
        <f t="shared" si="20"/>
        <v>0</v>
      </c>
      <c r="N177" s="371">
        <f t="shared" si="20"/>
        <v>400000</v>
      </c>
      <c r="O177" s="5"/>
      <c r="P177" s="25"/>
      <c r="Q177" s="5"/>
      <c r="R177" s="5"/>
      <c r="S177" s="5"/>
      <c r="T177" s="5"/>
      <c r="U177" s="5"/>
      <c r="V177" s="5"/>
      <c r="W177" s="5"/>
    </row>
    <row r="178" spans="1:23" ht="15" customHeight="1">
      <c r="A178" s="332" t="s">
        <v>459</v>
      </c>
      <c r="B178" s="45"/>
      <c r="C178" s="330">
        <f>SUM(D178:N178)</f>
        <v>800729</v>
      </c>
      <c r="D178" s="330">
        <f>SUM(D161)</f>
        <v>0</v>
      </c>
      <c r="E178" s="330">
        <f t="shared" ref="E178:N178" si="21">SUM(E161)</f>
        <v>0</v>
      </c>
      <c r="F178" s="330">
        <f t="shared" si="21"/>
        <v>0</v>
      </c>
      <c r="G178" s="330">
        <f t="shared" si="21"/>
        <v>0</v>
      </c>
      <c r="H178" s="330">
        <v>729</v>
      </c>
      <c r="I178" s="330">
        <f t="shared" si="21"/>
        <v>0</v>
      </c>
      <c r="J178" s="330">
        <f t="shared" si="21"/>
        <v>0</v>
      </c>
      <c r="K178" s="330">
        <f t="shared" si="21"/>
        <v>0</v>
      </c>
      <c r="L178" s="330">
        <f t="shared" si="21"/>
        <v>0</v>
      </c>
      <c r="M178" s="330">
        <f t="shared" si="21"/>
        <v>0</v>
      </c>
      <c r="N178" s="330">
        <f t="shared" si="21"/>
        <v>800000</v>
      </c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369" t="s">
        <v>460</v>
      </c>
      <c r="B179" s="53"/>
      <c r="C179" s="371">
        <f>SUM(C12)</f>
        <v>0</v>
      </c>
      <c r="D179" s="131">
        <f t="shared" ref="D179:N180" si="22">SUM(D12)</f>
        <v>0</v>
      </c>
      <c r="E179" s="131">
        <f t="shared" si="22"/>
        <v>0</v>
      </c>
      <c r="F179" s="131">
        <f t="shared" si="22"/>
        <v>0</v>
      </c>
      <c r="G179" s="131">
        <f t="shared" si="22"/>
        <v>0</v>
      </c>
      <c r="H179" s="131">
        <f t="shared" si="22"/>
        <v>0</v>
      </c>
      <c r="I179" s="131">
        <f t="shared" si="22"/>
        <v>0</v>
      </c>
      <c r="J179" s="131">
        <f t="shared" si="22"/>
        <v>0</v>
      </c>
      <c r="K179" s="131">
        <f t="shared" si="22"/>
        <v>0</v>
      </c>
      <c r="L179" s="131">
        <f t="shared" si="22"/>
        <v>0</v>
      </c>
      <c r="M179" s="131">
        <f t="shared" si="22"/>
        <v>0</v>
      </c>
      <c r="N179" s="131">
        <f t="shared" si="22"/>
        <v>0</v>
      </c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332" t="s">
        <v>461</v>
      </c>
      <c r="B180" s="45"/>
      <c r="C180" s="330">
        <f>SUM(C13)</f>
        <v>0</v>
      </c>
      <c r="D180" s="125">
        <f t="shared" si="22"/>
        <v>0</v>
      </c>
      <c r="E180" s="125">
        <f t="shared" si="22"/>
        <v>0</v>
      </c>
      <c r="F180" s="125">
        <f t="shared" si="22"/>
        <v>0</v>
      </c>
      <c r="G180" s="125">
        <f t="shared" si="22"/>
        <v>0</v>
      </c>
      <c r="H180" s="125">
        <f t="shared" si="22"/>
        <v>0</v>
      </c>
      <c r="I180" s="125">
        <f t="shared" si="22"/>
        <v>0</v>
      </c>
      <c r="J180" s="125">
        <f t="shared" si="22"/>
        <v>0</v>
      </c>
      <c r="K180" s="125">
        <f t="shared" si="22"/>
        <v>0</v>
      </c>
      <c r="L180" s="125">
        <f t="shared" si="22"/>
        <v>0</v>
      </c>
      <c r="M180" s="125">
        <f t="shared" si="22"/>
        <v>0</v>
      </c>
      <c r="N180" s="125">
        <f t="shared" si="22"/>
        <v>0</v>
      </c>
      <c r="O180" s="5"/>
      <c r="P180" s="5"/>
      <c r="Q180" s="5"/>
      <c r="R180" s="5"/>
      <c r="S180" s="5"/>
      <c r="T180" s="5"/>
      <c r="U180" s="5"/>
      <c r="V180" s="5"/>
      <c r="W180" s="5"/>
    </row>
    <row r="181" spans="1:23">
      <c r="A181" s="5" t="s">
        <v>130</v>
      </c>
      <c r="B181" s="5"/>
      <c r="C181" s="220"/>
      <c r="D181" s="12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>
      <c r="A182" s="1" t="s">
        <v>118</v>
      </c>
      <c r="B182" s="1"/>
      <c r="C182" s="22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5"/>
      <c r="P182" s="5"/>
      <c r="Q182" s="5"/>
      <c r="R182" s="5"/>
      <c r="S182" s="5"/>
      <c r="T182" s="5"/>
      <c r="U182" s="5"/>
      <c r="V182" s="5"/>
      <c r="W182" s="5"/>
    </row>
    <row r="183" spans="1:23">
      <c r="A183" s="177" t="s">
        <v>242</v>
      </c>
      <c r="B183" s="177"/>
      <c r="C183" s="222"/>
      <c r="D183" s="157">
        <f t="shared" ref="D183:O183" si="23">SUM(D12,D18,D21,D29,D42,D47,D50,D53,D56,D62,D65,D68,D71,D74,D77,D85,D88,D91,D94,D97,D100,D103,D106,D109,D112,D15,D59)</f>
        <v>0</v>
      </c>
      <c r="E183" s="157">
        <f t="shared" si="23"/>
        <v>613454</v>
      </c>
      <c r="F183" s="157">
        <f t="shared" si="23"/>
        <v>0</v>
      </c>
      <c r="G183" s="157">
        <f t="shared" si="23"/>
        <v>0</v>
      </c>
      <c r="H183" s="157">
        <f t="shared" si="23"/>
        <v>139453</v>
      </c>
      <c r="I183" s="157">
        <f t="shared" si="23"/>
        <v>46290</v>
      </c>
      <c r="J183" s="157">
        <f t="shared" si="23"/>
        <v>68944</v>
      </c>
      <c r="K183" s="157">
        <f t="shared" si="23"/>
        <v>0</v>
      </c>
      <c r="L183" s="157">
        <f t="shared" si="23"/>
        <v>72814</v>
      </c>
      <c r="M183" s="157">
        <f t="shared" si="23"/>
        <v>0</v>
      </c>
      <c r="N183" s="157">
        <f t="shared" si="23"/>
        <v>17601</v>
      </c>
      <c r="O183" s="157">
        <f t="shared" si="23"/>
        <v>958556</v>
      </c>
      <c r="P183" s="5"/>
      <c r="Q183" s="5"/>
      <c r="R183" s="5"/>
      <c r="S183" s="5"/>
      <c r="T183" s="5"/>
      <c r="U183" s="5"/>
      <c r="V183" s="5"/>
      <c r="W183" s="5"/>
    </row>
    <row r="184" spans="1:23">
      <c r="A184" s="1"/>
      <c r="B184" s="1"/>
      <c r="C184" s="221"/>
      <c r="D184" s="493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5"/>
      <c r="P184" s="5"/>
      <c r="Q184" s="5"/>
      <c r="R184" s="5"/>
      <c r="S184" s="5"/>
      <c r="T184" s="5"/>
      <c r="U184" s="5"/>
      <c r="V184" s="5"/>
      <c r="W184" s="5"/>
    </row>
    <row r="185" spans="1:23">
      <c r="A185" s="1"/>
      <c r="B185" s="1"/>
      <c r="C185" s="221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5"/>
      <c r="P185" s="5"/>
      <c r="Q185" s="5"/>
      <c r="R185" s="5"/>
      <c r="S185" s="5"/>
      <c r="T185" s="5"/>
      <c r="U185" s="5"/>
      <c r="V185" s="5"/>
      <c r="W185" s="5"/>
    </row>
    <row r="186" spans="1:23">
      <c r="A186" s="1"/>
      <c r="B186" s="1"/>
      <c r="C186" s="221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5"/>
      <c r="P186" s="5"/>
      <c r="Q186" s="5"/>
      <c r="R186" s="5"/>
      <c r="S186" s="5"/>
      <c r="T186" s="5"/>
      <c r="U186" s="5"/>
      <c r="V186" s="5"/>
      <c r="W186" s="5"/>
    </row>
    <row r="187" spans="1:23">
      <c r="A187" s="5"/>
      <c r="B187" s="5"/>
      <c r="C187" s="220"/>
      <c r="D187" s="11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>
      <c r="A188" s="5"/>
      <c r="B188" s="5"/>
      <c r="C188" s="220"/>
      <c r="D188" s="11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>
      <c r="A189" s="5"/>
      <c r="B189" s="5"/>
      <c r="C189" s="22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>
      <c r="A190" s="5"/>
      <c r="B190" s="5"/>
      <c r="C190" s="220"/>
      <c r="D190" s="11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>
      <c r="A191" s="5"/>
      <c r="B191" s="5"/>
      <c r="C191" s="22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>
      <c r="A192" s="5"/>
      <c r="B192" s="5"/>
      <c r="C192" s="220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>
      <c r="A193" s="5"/>
      <c r="B193" s="5"/>
      <c r="C193" s="220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>
      <c r="A194" s="5"/>
      <c r="B194" s="5"/>
      <c r="C194" s="220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>
      <c r="A195" s="5"/>
      <c r="B195" s="5"/>
      <c r="C195" s="220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>
      <c r="A196" s="5"/>
      <c r="B196" s="5"/>
      <c r="C196" s="220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>
      <c r="A197" s="5"/>
      <c r="B197" s="5"/>
      <c r="C197" s="220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>
      <c r="A198" s="5"/>
      <c r="B198" s="5"/>
      <c r="C198" s="220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>
      <c r="A199" s="5"/>
      <c r="B199" s="5"/>
      <c r="C199" s="220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>
      <c r="A200" s="5"/>
      <c r="B200" s="5"/>
      <c r="C200" s="220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>
      <c r="A201" s="5"/>
      <c r="B201" s="5"/>
      <c r="C201" s="220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>
      <c r="A202" s="5"/>
      <c r="B202" s="5"/>
      <c r="C202" s="220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>
      <c r="A203" s="5"/>
      <c r="B203" s="5"/>
      <c r="C203" s="220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>
      <c r="A204" s="5"/>
      <c r="B204" s="5"/>
      <c r="C204" s="220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>
      <c r="A205" s="5"/>
      <c r="B205" s="5"/>
      <c r="C205" s="220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>
      <c r="A206" s="5"/>
      <c r="B206" s="5"/>
      <c r="C206" s="220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>
      <c r="A207" s="5"/>
      <c r="B207" s="5"/>
      <c r="C207" s="22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>
      <c r="A208" s="5"/>
      <c r="B208" s="5"/>
      <c r="C208" s="220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>
      <c r="A209" s="5"/>
      <c r="B209" s="5"/>
      <c r="C209" s="22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>
      <c r="A210" s="5"/>
      <c r="B210" s="5"/>
      <c r="C210" s="220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>
      <c r="A211" s="5"/>
      <c r="B211" s="5"/>
      <c r="C211" s="22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>
      <c r="A212" s="5"/>
      <c r="B212" s="5"/>
      <c r="C212" s="220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>
      <c r="A213" s="1"/>
      <c r="B213" s="1"/>
      <c r="C213" s="22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23">
      <c r="A214" s="1"/>
      <c r="B214" s="1"/>
      <c r="C214" s="22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23">
      <c r="A215" s="1"/>
      <c r="B215" s="1"/>
      <c r="C215" s="22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23">
      <c r="A216" s="1"/>
      <c r="B216" s="1"/>
      <c r="C216" s="22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23">
      <c r="A217" s="1"/>
      <c r="B217" s="1"/>
      <c r="C217" s="22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23">
      <c r="A218" s="1"/>
      <c r="B218" s="1"/>
      <c r="C218" s="22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23">
      <c r="A219" s="1"/>
      <c r="B219" s="1"/>
      <c r="C219" s="22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23">
      <c r="A220" s="1"/>
      <c r="B220" s="1"/>
      <c r="C220" s="22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23">
      <c r="A221" s="1"/>
      <c r="B221" s="1"/>
      <c r="C221" s="22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23">
      <c r="A222" s="1"/>
      <c r="B222" s="1"/>
      <c r="C222" s="22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23">
      <c r="A223" s="1"/>
      <c r="B223" s="1"/>
      <c r="C223" s="22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23">
      <c r="A224" s="1"/>
      <c r="B224" s="1"/>
      <c r="C224" s="22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</sheetData>
  <mergeCells count="11">
    <mergeCell ref="N7:N9"/>
    <mergeCell ref="J10:K10"/>
    <mergeCell ref="L10:M10"/>
    <mergeCell ref="D7:D9"/>
    <mergeCell ref="E7:E9"/>
    <mergeCell ref="F7:F9"/>
    <mergeCell ref="G7:G9"/>
    <mergeCell ref="H7:H9"/>
    <mergeCell ref="J7:K8"/>
    <mergeCell ref="I7:I9"/>
    <mergeCell ref="L7:M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66" firstPageNumber="4" orientation="landscape" horizontalDpi="300" verticalDpi="300" r:id="rId1"/>
  <headerFooter alignWithMargins="0">
    <oddFooter>&amp;P. oldal</oddFooter>
  </headerFooter>
  <rowBreaks count="3" manualBreakCount="3">
    <brk id="54" max="13" man="1"/>
    <brk id="104" max="13" man="1"/>
    <brk id="15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85"/>
  <sheetViews>
    <sheetView view="pageBreakPreview" zoomScaleNormal="100" zoomScaleSheetLayoutView="100" workbookViewId="0">
      <selection activeCell="A5" sqref="A5"/>
    </sheetView>
  </sheetViews>
  <sheetFormatPr defaultRowHeight="12.75"/>
  <cols>
    <col min="1" max="1" width="42.42578125" customWidth="1"/>
    <col min="2" max="2" width="7.5703125" customWidth="1"/>
    <col min="3" max="3" width="10.7109375" style="223" customWidth="1"/>
    <col min="4" max="14" width="10.7109375" customWidth="1"/>
    <col min="15" max="15" width="9.85546875" bestFit="1" customWidth="1"/>
  </cols>
  <sheetData>
    <row r="1" spans="1:14" ht="15.75">
      <c r="A1" s="4" t="s">
        <v>630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4" ht="15.75">
      <c r="A3" s="4"/>
      <c r="B3" s="4"/>
      <c r="C3" s="6"/>
      <c r="D3" s="4"/>
      <c r="E3" s="4"/>
      <c r="F3" s="6"/>
      <c r="G3" s="6"/>
      <c r="H3" s="6" t="s">
        <v>36</v>
      </c>
      <c r="I3" s="5"/>
      <c r="J3" s="5"/>
      <c r="K3" s="5"/>
      <c r="L3" s="5"/>
      <c r="M3" s="5"/>
      <c r="N3" s="5"/>
    </row>
    <row r="4" spans="1:14" ht="15.75">
      <c r="A4" s="4"/>
      <c r="B4" s="4"/>
      <c r="C4" s="6"/>
      <c r="D4" s="4"/>
      <c r="E4" s="4"/>
      <c r="F4" s="6"/>
      <c r="G4" s="6"/>
      <c r="H4" s="353" t="s">
        <v>464</v>
      </c>
      <c r="I4" s="5"/>
      <c r="J4" s="5"/>
      <c r="K4" s="5"/>
      <c r="L4" s="5"/>
      <c r="M4" s="5"/>
      <c r="N4" s="5"/>
    </row>
    <row r="5" spans="1:14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4">
      <c r="A6" s="5"/>
      <c r="B6" s="5"/>
      <c r="C6" s="220"/>
      <c r="D6" s="5"/>
      <c r="E6" s="5"/>
      <c r="F6" s="5"/>
      <c r="G6" s="5"/>
      <c r="H6" s="5"/>
      <c r="I6" s="5"/>
      <c r="J6" s="5"/>
      <c r="K6" s="5"/>
      <c r="L6" s="5"/>
      <c r="M6" s="5" t="s">
        <v>28</v>
      </c>
      <c r="N6" s="5"/>
    </row>
    <row r="7" spans="1:14" ht="12.75" customHeight="1">
      <c r="A7" s="7" t="s">
        <v>29</v>
      </c>
      <c r="B7" s="7"/>
      <c r="C7" s="7" t="s">
        <v>30</v>
      </c>
      <c r="D7" s="494" t="s">
        <v>215</v>
      </c>
      <c r="E7" s="494" t="s">
        <v>210</v>
      </c>
      <c r="F7" s="494" t="s">
        <v>211</v>
      </c>
      <c r="G7" s="494" t="s">
        <v>146</v>
      </c>
      <c r="H7" s="494" t="s">
        <v>185</v>
      </c>
      <c r="I7" s="494" t="s">
        <v>187</v>
      </c>
      <c r="J7" s="499" t="s">
        <v>212</v>
      </c>
      <c r="K7" s="500"/>
      <c r="L7" s="499" t="s">
        <v>213</v>
      </c>
      <c r="M7" s="500"/>
      <c r="N7" s="494" t="s">
        <v>214</v>
      </c>
    </row>
    <row r="8" spans="1:14">
      <c r="A8" s="19" t="s">
        <v>31</v>
      </c>
      <c r="B8" s="19"/>
      <c r="C8" s="19" t="s">
        <v>32</v>
      </c>
      <c r="D8" s="496"/>
      <c r="E8" s="496"/>
      <c r="F8" s="496"/>
      <c r="G8" s="496"/>
      <c r="H8" s="496"/>
      <c r="I8" s="496"/>
      <c r="J8" s="501"/>
      <c r="K8" s="502"/>
      <c r="L8" s="501"/>
      <c r="M8" s="502"/>
      <c r="N8" s="496"/>
    </row>
    <row r="9" spans="1:14">
      <c r="A9" s="8"/>
      <c r="B9" s="8"/>
      <c r="C9" s="8" t="s">
        <v>33</v>
      </c>
      <c r="D9" s="495"/>
      <c r="E9" s="495"/>
      <c r="F9" s="495"/>
      <c r="G9" s="495"/>
      <c r="H9" s="495"/>
      <c r="I9" s="495"/>
      <c r="J9" s="238" t="s">
        <v>170</v>
      </c>
      <c r="K9" s="238" t="s">
        <v>112</v>
      </c>
      <c r="L9" s="238" t="s">
        <v>170</v>
      </c>
      <c r="M9" s="238" t="s">
        <v>112</v>
      </c>
      <c r="N9" s="495"/>
    </row>
    <row r="10" spans="1:14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497" t="s">
        <v>16</v>
      </c>
      <c r="K10" s="498"/>
      <c r="L10" s="497" t="s">
        <v>17</v>
      </c>
      <c r="M10" s="498"/>
      <c r="N10" s="19">
        <v>11</v>
      </c>
    </row>
    <row r="11" spans="1:14">
      <c r="A11" s="13" t="s">
        <v>226</v>
      </c>
      <c r="B11" s="13"/>
      <c r="C11" s="7"/>
      <c r="D11" s="115"/>
      <c r="E11" s="115"/>
      <c r="F11" s="119"/>
      <c r="G11" s="115"/>
      <c r="H11" s="119"/>
      <c r="I11" s="115"/>
      <c r="J11" s="117"/>
      <c r="K11" s="118"/>
      <c r="L11" s="115"/>
      <c r="M11" s="119"/>
      <c r="N11" s="115"/>
    </row>
    <row r="12" spans="1:14">
      <c r="A12" s="11" t="s">
        <v>47</v>
      </c>
      <c r="B12" s="11" t="s">
        <v>174</v>
      </c>
      <c r="C12" s="285">
        <f>SUM(D12:N12)</f>
        <v>2083</v>
      </c>
      <c r="D12" s="89"/>
      <c r="E12" s="89">
        <v>0</v>
      </c>
      <c r="F12" s="122">
        <v>0</v>
      </c>
      <c r="G12" s="89">
        <v>0</v>
      </c>
      <c r="H12" s="122">
        <v>1924</v>
      </c>
      <c r="I12" s="89">
        <v>159</v>
      </c>
      <c r="J12" s="112">
        <v>0</v>
      </c>
      <c r="K12" s="132">
        <v>0</v>
      </c>
      <c r="L12" s="89">
        <v>0</v>
      </c>
      <c r="M12" s="122">
        <v>0</v>
      </c>
      <c r="N12" s="89">
        <v>0</v>
      </c>
    </row>
    <row r="13" spans="1:14">
      <c r="A13" s="11" t="s">
        <v>479</v>
      </c>
      <c r="B13" s="11"/>
      <c r="C13" s="285">
        <f t="shared" ref="C13:C16" si="0">SUM(D13:N13)</f>
        <v>201</v>
      </c>
      <c r="D13" s="89"/>
      <c r="E13" s="89"/>
      <c r="F13" s="122"/>
      <c r="G13" s="89"/>
      <c r="H13" s="122">
        <v>201</v>
      </c>
      <c r="I13" s="89"/>
      <c r="J13" s="122"/>
      <c r="K13" s="132"/>
      <c r="L13" s="89"/>
      <c r="M13" s="122"/>
      <c r="N13" s="89"/>
    </row>
    <row r="14" spans="1:14">
      <c r="A14" s="11"/>
      <c r="B14" s="11"/>
      <c r="C14" s="285"/>
      <c r="D14" s="89"/>
      <c r="E14" s="89"/>
      <c r="F14" s="122"/>
      <c r="G14" s="89"/>
      <c r="H14" s="122"/>
      <c r="I14" s="89"/>
      <c r="J14" s="122"/>
      <c r="K14" s="132"/>
      <c r="L14" s="89"/>
      <c r="M14" s="122"/>
      <c r="N14" s="89"/>
    </row>
    <row r="15" spans="1:14">
      <c r="A15" s="11" t="s">
        <v>480</v>
      </c>
      <c r="B15" s="11"/>
      <c r="C15" s="285">
        <f t="shared" si="0"/>
        <v>201</v>
      </c>
      <c r="D15" s="89"/>
      <c r="E15" s="89"/>
      <c r="F15" s="122"/>
      <c r="G15" s="89"/>
      <c r="H15" s="122">
        <f>SUM(H13)</f>
        <v>201</v>
      </c>
      <c r="I15" s="89"/>
      <c r="J15" s="122"/>
      <c r="K15" s="132"/>
      <c r="L15" s="89"/>
      <c r="M15" s="122"/>
      <c r="N15" s="89"/>
    </row>
    <row r="16" spans="1:14">
      <c r="A16" s="11" t="s">
        <v>454</v>
      </c>
      <c r="B16" s="11"/>
      <c r="C16" s="285">
        <f t="shared" si="0"/>
        <v>2125</v>
      </c>
      <c r="D16" s="89"/>
      <c r="E16" s="89"/>
      <c r="F16" s="122"/>
      <c r="G16" s="89"/>
      <c r="H16" s="122">
        <f>SUM(H12,H15)</f>
        <v>2125</v>
      </c>
      <c r="I16" s="89"/>
      <c r="J16" s="122"/>
      <c r="K16" s="132"/>
      <c r="L16" s="89"/>
      <c r="M16" s="122"/>
      <c r="N16" s="89"/>
    </row>
    <row r="17" spans="1:23">
      <c r="A17" s="13" t="s">
        <v>227</v>
      </c>
      <c r="B17" s="13"/>
      <c r="C17" s="242"/>
      <c r="D17" s="115"/>
      <c r="E17" s="115"/>
      <c r="F17" s="119"/>
      <c r="G17" s="115"/>
      <c r="H17" s="119"/>
      <c r="I17" s="115"/>
      <c r="J17" s="119"/>
      <c r="K17" s="115"/>
      <c r="L17" s="115"/>
      <c r="M17" s="115"/>
      <c r="N17" s="115"/>
    </row>
    <row r="18" spans="1:23">
      <c r="A18" s="11" t="s">
        <v>35</v>
      </c>
      <c r="B18" s="11" t="s">
        <v>174</v>
      </c>
      <c r="C18" s="285">
        <f>SUM(D18:N18)</f>
        <v>0</v>
      </c>
      <c r="D18" s="89"/>
      <c r="E18" s="176"/>
      <c r="F18" s="122"/>
      <c r="G18" s="89">
        <v>0</v>
      </c>
      <c r="H18" s="122">
        <v>0</v>
      </c>
      <c r="I18" s="89">
        <v>0</v>
      </c>
      <c r="J18" s="122">
        <v>0</v>
      </c>
      <c r="K18" s="89">
        <v>0</v>
      </c>
      <c r="L18" s="89">
        <v>0</v>
      </c>
      <c r="M18" s="89">
        <v>0</v>
      </c>
      <c r="N18" s="89">
        <v>0</v>
      </c>
    </row>
    <row r="19" spans="1:23">
      <c r="A19" s="15" t="s">
        <v>454</v>
      </c>
      <c r="B19" s="15"/>
      <c r="C19" s="285">
        <f>SUM(D19:N19)</f>
        <v>0</v>
      </c>
      <c r="D19" s="114"/>
      <c r="E19" s="175"/>
      <c r="F19" s="121"/>
      <c r="G19" s="114"/>
      <c r="H19" s="121"/>
      <c r="I19" s="114"/>
      <c r="J19" s="121"/>
      <c r="K19" s="120"/>
      <c r="L19" s="114"/>
      <c r="M19" s="121"/>
      <c r="N19" s="114"/>
    </row>
    <row r="20" spans="1:23">
      <c r="A20" s="368" t="s">
        <v>303</v>
      </c>
      <c r="B20" s="10"/>
      <c r="C20" s="319"/>
      <c r="D20" s="112"/>
      <c r="E20" s="176"/>
      <c r="F20" s="122"/>
      <c r="G20" s="89"/>
      <c r="H20" s="122"/>
      <c r="I20" s="89"/>
      <c r="J20" s="122"/>
      <c r="K20" s="132"/>
      <c r="L20" s="89"/>
      <c r="M20" s="122"/>
      <c r="N20" s="89"/>
    </row>
    <row r="21" spans="1:23">
      <c r="A21" s="25" t="s">
        <v>35</v>
      </c>
      <c r="B21" s="11" t="s">
        <v>174</v>
      </c>
      <c r="C21" s="285">
        <f>SUM(D21:N21)</f>
        <v>0</v>
      </c>
      <c r="D21" s="122"/>
      <c r="E21" s="367"/>
      <c r="F21" s="122"/>
      <c r="G21" s="89"/>
      <c r="H21" s="122"/>
      <c r="I21" s="89"/>
      <c r="J21" s="122"/>
      <c r="K21" s="132"/>
      <c r="L21" s="89"/>
      <c r="M21" s="122"/>
      <c r="N21" s="89"/>
      <c r="Q21" s="64"/>
    </row>
    <row r="22" spans="1:23">
      <c r="A22" s="30" t="s">
        <v>454</v>
      </c>
      <c r="B22" s="15"/>
      <c r="C22" s="285">
        <f>SUM(D22:N22)</f>
        <v>0</v>
      </c>
      <c r="D22" s="112"/>
      <c r="E22" s="176"/>
      <c r="F22" s="122"/>
      <c r="G22" s="89"/>
      <c r="H22" s="122"/>
      <c r="I22" s="89"/>
      <c r="J22" s="122"/>
      <c r="K22" s="132"/>
      <c r="L22" s="89"/>
      <c r="M22" s="122"/>
      <c r="N22" s="89"/>
    </row>
    <row r="23" spans="1:23">
      <c r="A23" s="13" t="s">
        <v>301</v>
      </c>
      <c r="B23" s="13"/>
      <c r="C23" s="242"/>
      <c r="D23" s="115"/>
      <c r="E23" s="115"/>
      <c r="F23" s="119"/>
      <c r="G23" s="115"/>
      <c r="H23" s="119"/>
      <c r="I23" s="115"/>
      <c r="J23" s="117"/>
      <c r="K23" s="118"/>
      <c r="L23" s="115"/>
      <c r="M23" s="119"/>
      <c r="N23" s="115"/>
    </row>
    <row r="24" spans="1:23">
      <c r="A24" s="11" t="s">
        <v>47</v>
      </c>
      <c r="B24" s="11" t="s">
        <v>172</v>
      </c>
      <c r="C24" s="285">
        <f>SUM(D24:N24)</f>
        <v>252848</v>
      </c>
      <c r="D24" s="366">
        <v>252848</v>
      </c>
      <c r="E24" s="89">
        <v>0</v>
      </c>
      <c r="F24" s="122">
        <v>0</v>
      </c>
      <c r="G24" s="89">
        <v>0</v>
      </c>
      <c r="H24" s="122">
        <v>0</v>
      </c>
      <c r="I24" s="89">
        <v>0</v>
      </c>
      <c r="J24" s="112">
        <v>0</v>
      </c>
      <c r="K24" s="132">
        <v>0</v>
      </c>
      <c r="L24" s="89">
        <v>0</v>
      </c>
      <c r="M24" s="122">
        <v>0</v>
      </c>
      <c r="N24" s="89">
        <v>0</v>
      </c>
    </row>
    <row r="25" spans="1:23">
      <c r="A25" s="11" t="s">
        <v>482</v>
      </c>
      <c r="B25" s="11"/>
      <c r="C25" s="285">
        <f t="shared" ref="C25:C27" si="1">SUM(D25:N25)</f>
        <v>3956</v>
      </c>
      <c r="D25" s="366">
        <v>3956</v>
      </c>
      <c r="E25" s="89"/>
      <c r="F25" s="122"/>
      <c r="G25" s="89"/>
      <c r="H25" s="122"/>
      <c r="I25" s="89"/>
      <c r="J25" s="112"/>
      <c r="K25" s="132"/>
      <c r="L25" s="89"/>
      <c r="M25" s="122"/>
      <c r="N25" s="89"/>
    </row>
    <row r="26" spans="1:23">
      <c r="A26" s="11" t="s">
        <v>497</v>
      </c>
      <c r="B26" s="11"/>
      <c r="C26" s="285">
        <f t="shared" si="1"/>
        <v>1271</v>
      </c>
      <c r="D26" s="366"/>
      <c r="E26" s="89"/>
      <c r="F26" s="122"/>
      <c r="G26" s="89"/>
      <c r="H26" s="122"/>
      <c r="I26" s="89"/>
      <c r="J26" s="112"/>
      <c r="K26" s="132"/>
      <c r="L26" s="89"/>
      <c r="M26" s="122"/>
      <c r="N26" s="89">
        <v>1271</v>
      </c>
    </row>
    <row r="27" spans="1:23">
      <c r="A27" s="11" t="s">
        <v>480</v>
      </c>
      <c r="B27" s="11"/>
      <c r="C27" s="285">
        <f t="shared" si="1"/>
        <v>5227</v>
      </c>
      <c r="D27" s="366">
        <f>SUM(D25)</f>
        <v>3956</v>
      </c>
      <c r="E27" s="89"/>
      <c r="F27" s="122"/>
      <c r="G27" s="89"/>
      <c r="H27" s="122"/>
      <c r="I27" s="89"/>
      <c r="J27" s="112"/>
      <c r="K27" s="132"/>
      <c r="L27" s="89"/>
      <c r="M27" s="122"/>
      <c r="N27" s="89">
        <f>SUM(N26)</f>
        <v>1271</v>
      </c>
    </row>
    <row r="28" spans="1:23">
      <c r="A28" s="11" t="s">
        <v>454</v>
      </c>
      <c r="B28" s="11"/>
      <c r="C28" s="285">
        <f>SUM(D28:N28)</f>
        <v>258075</v>
      </c>
      <c r="D28" s="366">
        <f>SUM(D24,D27)</f>
        <v>256804</v>
      </c>
      <c r="E28" s="89"/>
      <c r="F28" s="122"/>
      <c r="G28" s="89"/>
      <c r="H28" s="122"/>
      <c r="I28" s="89"/>
      <c r="J28" s="112"/>
      <c r="K28" s="132"/>
      <c r="L28" s="89"/>
      <c r="M28" s="122"/>
      <c r="N28" s="89">
        <f>SUM(N24,N27)</f>
        <v>1271</v>
      </c>
    </row>
    <row r="29" spans="1:23">
      <c r="A29" s="13" t="s">
        <v>302</v>
      </c>
      <c r="B29" s="13"/>
      <c r="C29" s="242"/>
      <c r="D29" s="115"/>
      <c r="E29" s="115"/>
      <c r="F29" s="119"/>
      <c r="G29" s="115"/>
      <c r="H29" s="119"/>
      <c r="I29" s="115"/>
      <c r="J29" s="117"/>
      <c r="K29" s="118"/>
      <c r="L29" s="115"/>
      <c r="M29" s="119"/>
      <c r="N29" s="115"/>
    </row>
    <row r="30" spans="1:23">
      <c r="A30" s="11" t="s">
        <v>47</v>
      </c>
      <c r="B30" s="11" t="s">
        <v>172</v>
      </c>
      <c r="C30" s="285">
        <f>SUM(D30:N30)</f>
        <v>0</v>
      </c>
      <c r="D30" s="89">
        <f>SUM(E30:N30)</f>
        <v>0</v>
      </c>
      <c r="E30" s="89">
        <v>0</v>
      </c>
      <c r="F30" s="122">
        <v>0</v>
      </c>
      <c r="G30" s="89">
        <v>0</v>
      </c>
      <c r="H30" s="122">
        <v>0</v>
      </c>
      <c r="I30" s="89">
        <v>0</v>
      </c>
      <c r="J30" s="112">
        <v>0</v>
      </c>
      <c r="K30" s="132">
        <v>0</v>
      </c>
      <c r="L30" s="89">
        <v>0</v>
      </c>
      <c r="M30" s="122">
        <v>0</v>
      </c>
      <c r="N30" s="89">
        <v>0</v>
      </c>
    </row>
    <row r="31" spans="1:23">
      <c r="A31" s="15" t="s">
        <v>454</v>
      </c>
      <c r="B31" s="28"/>
      <c r="C31" s="241">
        <f>SUM(D31:N31)</f>
        <v>0</v>
      </c>
      <c r="D31" s="120"/>
      <c r="E31" s="114"/>
      <c r="F31" s="121"/>
      <c r="G31" s="114"/>
      <c r="H31" s="121"/>
      <c r="I31" s="114"/>
      <c r="J31" s="121"/>
      <c r="K31" s="120"/>
      <c r="L31" s="114"/>
      <c r="M31" s="121"/>
      <c r="N31" s="114"/>
    </row>
    <row r="32" spans="1:23">
      <c r="A32" s="56" t="s">
        <v>121</v>
      </c>
      <c r="B32" s="368"/>
      <c r="C32" s="168"/>
      <c r="D32" s="30"/>
      <c r="E32" s="11"/>
      <c r="F32" s="25"/>
      <c r="G32" s="11"/>
      <c r="H32" s="25"/>
      <c r="I32" s="11"/>
      <c r="J32" s="25"/>
      <c r="K32" s="11"/>
      <c r="L32" s="25"/>
      <c r="M32" s="11"/>
      <c r="N32" s="25"/>
      <c r="O32" s="5"/>
      <c r="P32" s="5"/>
      <c r="Q32" s="5"/>
      <c r="R32" s="5"/>
      <c r="S32" s="5"/>
      <c r="T32" s="5"/>
      <c r="U32" s="5"/>
      <c r="V32" s="5"/>
      <c r="W32" s="5"/>
    </row>
    <row r="33" spans="1:23" s="158" customFormat="1">
      <c r="A33" s="56" t="s">
        <v>45</v>
      </c>
      <c r="B33" s="368"/>
      <c r="C33" s="390">
        <f>SUM(D33:N33)</f>
        <v>254931</v>
      </c>
      <c r="D33" s="127">
        <f>SUM(D12,D18,D24,D30)</f>
        <v>252848</v>
      </c>
      <c r="E33" s="127">
        <f t="shared" ref="E33:N33" si="2">SUM(E12,E18,E24,E30)</f>
        <v>0</v>
      </c>
      <c r="F33" s="127">
        <f t="shared" si="2"/>
        <v>0</v>
      </c>
      <c r="G33" s="127">
        <f t="shared" si="2"/>
        <v>0</v>
      </c>
      <c r="H33" s="127">
        <f t="shared" si="2"/>
        <v>1924</v>
      </c>
      <c r="I33" s="127">
        <f t="shared" si="2"/>
        <v>159</v>
      </c>
      <c r="J33" s="127">
        <f t="shared" si="2"/>
        <v>0</v>
      </c>
      <c r="K33" s="127">
        <f t="shared" si="2"/>
        <v>0</v>
      </c>
      <c r="L33" s="127">
        <f t="shared" si="2"/>
        <v>0</v>
      </c>
      <c r="M33" s="127">
        <f t="shared" si="2"/>
        <v>0</v>
      </c>
      <c r="N33" s="127">
        <f t="shared" si="2"/>
        <v>0</v>
      </c>
      <c r="O33" s="96"/>
      <c r="P33" s="96"/>
      <c r="Q33" s="96"/>
      <c r="R33" s="96"/>
      <c r="S33" s="96"/>
      <c r="T33" s="96"/>
      <c r="U33" s="96"/>
      <c r="V33" s="96"/>
      <c r="W33" s="96"/>
    </row>
    <row r="34" spans="1:23" s="158" customFormat="1">
      <c r="A34" s="56" t="s">
        <v>481</v>
      </c>
      <c r="B34" s="368"/>
      <c r="C34" s="390">
        <f t="shared" ref="C34:C35" si="3">SUM(D34:N34)</f>
        <v>5428</v>
      </c>
      <c r="D34" s="127">
        <f>SUM(D15,D27)</f>
        <v>3956</v>
      </c>
      <c r="E34" s="127">
        <f t="shared" ref="E34:N34" si="4">SUM(E15,E27)</f>
        <v>0</v>
      </c>
      <c r="F34" s="127">
        <f t="shared" si="4"/>
        <v>0</v>
      </c>
      <c r="G34" s="127">
        <f t="shared" si="4"/>
        <v>0</v>
      </c>
      <c r="H34" s="127">
        <f t="shared" si="4"/>
        <v>201</v>
      </c>
      <c r="I34" s="127">
        <f t="shared" si="4"/>
        <v>0</v>
      </c>
      <c r="J34" s="127">
        <f t="shared" si="4"/>
        <v>0</v>
      </c>
      <c r="K34" s="127">
        <f t="shared" si="4"/>
        <v>0</v>
      </c>
      <c r="L34" s="127">
        <f t="shared" si="4"/>
        <v>0</v>
      </c>
      <c r="M34" s="127">
        <f t="shared" si="4"/>
        <v>0</v>
      </c>
      <c r="N34" s="127">
        <f t="shared" si="4"/>
        <v>1271</v>
      </c>
      <c r="O34" s="96"/>
      <c r="P34" s="96"/>
      <c r="Q34" s="96"/>
      <c r="R34" s="96"/>
      <c r="S34" s="96"/>
      <c r="T34" s="96"/>
      <c r="U34" s="96"/>
      <c r="V34" s="96"/>
      <c r="W34" s="96"/>
    </row>
    <row r="35" spans="1:23" s="158" customFormat="1">
      <c r="A35" s="45" t="s">
        <v>467</v>
      </c>
      <c r="B35" s="229"/>
      <c r="C35" s="390">
        <f t="shared" si="3"/>
        <v>260359</v>
      </c>
      <c r="D35" s="137">
        <f>SUM(D33:D34)</f>
        <v>256804</v>
      </c>
      <c r="E35" s="137">
        <f t="shared" ref="E35:N35" si="5">SUM(E33:E34)</f>
        <v>0</v>
      </c>
      <c r="F35" s="137">
        <f t="shared" si="5"/>
        <v>0</v>
      </c>
      <c r="G35" s="137">
        <f t="shared" si="5"/>
        <v>0</v>
      </c>
      <c r="H35" s="137">
        <f t="shared" si="5"/>
        <v>2125</v>
      </c>
      <c r="I35" s="137">
        <f t="shared" si="5"/>
        <v>159</v>
      </c>
      <c r="J35" s="137">
        <f t="shared" si="5"/>
        <v>0</v>
      </c>
      <c r="K35" s="137">
        <f t="shared" si="5"/>
        <v>0</v>
      </c>
      <c r="L35" s="137">
        <f t="shared" si="5"/>
        <v>0</v>
      </c>
      <c r="M35" s="137">
        <f t="shared" si="5"/>
        <v>0</v>
      </c>
      <c r="N35" s="137">
        <f t="shared" si="5"/>
        <v>1271</v>
      </c>
      <c r="O35" s="96"/>
      <c r="P35" s="96"/>
      <c r="Q35" s="96"/>
      <c r="R35" s="96"/>
      <c r="S35" s="96"/>
      <c r="T35" s="96"/>
      <c r="U35" s="96"/>
      <c r="V35" s="96"/>
      <c r="W35" s="96"/>
    </row>
    <row r="36" spans="1:23" ht="15.75" customHeight="1">
      <c r="A36" s="369" t="s">
        <v>456</v>
      </c>
      <c r="B36" s="53"/>
      <c r="C36" s="404">
        <f t="shared" ref="C36:C41" si="6">SUM(D36:N36)</f>
        <v>252848</v>
      </c>
      <c r="D36" s="115">
        <f>SUM(D24)</f>
        <v>252848</v>
      </c>
      <c r="E36" s="10">
        <v>0</v>
      </c>
      <c r="F36" s="10">
        <v>0</v>
      </c>
      <c r="G36" s="10">
        <v>0</v>
      </c>
      <c r="H36" s="10"/>
      <c r="I36" s="10"/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" customHeight="1">
      <c r="A37" s="332" t="s">
        <v>457</v>
      </c>
      <c r="B37" s="45"/>
      <c r="C37" s="403">
        <f t="shared" si="6"/>
        <v>258075</v>
      </c>
      <c r="D37" s="114">
        <v>256804</v>
      </c>
      <c r="E37" s="15"/>
      <c r="F37" s="15"/>
      <c r="G37" s="15"/>
      <c r="H37" s="15"/>
      <c r="I37" s="15"/>
      <c r="J37" s="15"/>
      <c r="K37" s="15"/>
      <c r="L37" s="15"/>
      <c r="M37" s="15"/>
      <c r="N37" s="15">
        <v>1271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15" customHeight="1">
      <c r="A38" s="369" t="s">
        <v>465</v>
      </c>
      <c r="B38" s="53"/>
      <c r="C38" s="404">
        <f t="shared" si="6"/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ht="14.25" customHeight="1">
      <c r="A39" s="332" t="s">
        <v>459</v>
      </c>
      <c r="B39" s="45"/>
      <c r="C39" s="403">
        <f t="shared" si="6"/>
        <v>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5"/>
      <c r="P39" s="5"/>
      <c r="Q39" s="5"/>
      <c r="R39" s="5"/>
      <c r="S39" s="5"/>
      <c r="T39" s="5"/>
      <c r="U39" s="5"/>
      <c r="V39" s="5"/>
      <c r="W39" s="5"/>
    </row>
    <row r="40" spans="1:23" ht="17.25" customHeight="1">
      <c r="A40" s="369" t="s">
        <v>466</v>
      </c>
      <c r="B40" s="53"/>
      <c r="C40" s="370">
        <f t="shared" si="6"/>
        <v>2083</v>
      </c>
      <c r="D40" s="115">
        <v>0</v>
      </c>
      <c r="E40" s="115">
        <v>0</v>
      </c>
      <c r="F40" s="115"/>
      <c r="G40" s="10">
        <v>0</v>
      </c>
      <c r="H40" s="10">
        <v>1924</v>
      </c>
      <c r="I40" s="10">
        <v>159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5"/>
      <c r="P40" s="5"/>
      <c r="Q40" s="5"/>
      <c r="R40" s="5"/>
      <c r="S40" s="5"/>
      <c r="T40" s="5"/>
      <c r="U40" s="5"/>
      <c r="V40" s="5"/>
      <c r="W40" s="5"/>
    </row>
    <row r="41" spans="1:23" ht="14.25" customHeight="1">
      <c r="A41" s="332" t="s">
        <v>461</v>
      </c>
      <c r="B41" s="45"/>
      <c r="C41" s="243">
        <f t="shared" si="6"/>
        <v>2284</v>
      </c>
      <c r="D41" s="114">
        <v>0</v>
      </c>
      <c r="E41" s="114">
        <v>0</v>
      </c>
      <c r="F41" s="114"/>
      <c r="G41" s="15">
        <v>0</v>
      </c>
      <c r="H41" s="15">
        <v>2125</v>
      </c>
      <c r="I41" s="15">
        <v>159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5"/>
      <c r="P41" s="5"/>
      <c r="Q41" s="5"/>
      <c r="R41" s="5"/>
      <c r="S41" s="5"/>
      <c r="T41" s="5"/>
      <c r="U41" s="5"/>
      <c r="V41" s="5"/>
      <c r="W41" s="5"/>
    </row>
    <row r="42" spans="1:23">
      <c r="A42" s="5"/>
      <c r="B42" s="5"/>
      <c r="C42" s="220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>
      <c r="A43" s="5"/>
      <c r="B43" s="5"/>
      <c r="C43" s="220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>
      <c r="A44" s="5"/>
      <c r="B44" s="5"/>
      <c r="C44" s="220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>
      <c r="A45" s="5"/>
      <c r="B45" s="5"/>
      <c r="C45" s="22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>
      <c r="A46" s="5"/>
      <c r="B46" s="5"/>
      <c r="C46" s="22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>
      <c r="A47" s="5"/>
      <c r="B47" s="5"/>
      <c r="C47" s="220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5"/>
      <c r="B48" s="5"/>
      <c r="C48" s="220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5"/>
      <c r="B49" s="5"/>
      <c r="C49" s="22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5"/>
      <c r="B50" s="5"/>
      <c r="C50" s="22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220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5"/>
      <c r="B52" s="5"/>
      <c r="C52" s="220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5"/>
      <c r="B53" s="5"/>
      <c r="C53" s="22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5"/>
      <c r="B54" s="5"/>
      <c r="C54" s="220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22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220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5"/>
      <c r="B57" s="5"/>
      <c r="C57" s="22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220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5"/>
      <c r="B59" s="5"/>
      <c r="C59" s="22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>
      <c r="A60" s="5"/>
      <c r="B60" s="5"/>
      <c r="C60" s="22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>
      <c r="A61" s="5"/>
      <c r="B61" s="5"/>
      <c r="C61" s="220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>
      <c r="A62" s="5"/>
      <c r="B62" s="5"/>
      <c r="C62" s="220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>
      <c r="A63" s="5"/>
      <c r="B63" s="5"/>
      <c r="C63" s="220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>
      <c r="A64" s="5"/>
      <c r="B64" s="5"/>
      <c r="C64" s="220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>
      <c r="A65" s="5"/>
      <c r="B65" s="5"/>
      <c r="C65" s="220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>
      <c r="A66" s="5"/>
      <c r="B66" s="5"/>
      <c r="C66" s="22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>
      <c r="A67" s="5"/>
      <c r="B67" s="5"/>
      <c r="C67" s="2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>
      <c r="A68" s="5"/>
      <c r="B68" s="5"/>
      <c r="C68" s="220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220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220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220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220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220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>
      <c r="A74" s="1"/>
      <c r="B74" s="1"/>
      <c r="C74" s="22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23">
      <c r="A75" s="1"/>
      <c r="B75" s="1"/>
      <c r="C75" s="22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23">
      <c r="A76" s="1"/>
      <c r="B76" s="1"/>
      <c r="C76" s="22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23">
      <c r="A77" s="1"/>
      <c r="B77" s="1"/>
      <c r="C77" s="22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3">
      <c r="A78" s="1"/>
      <c r="B78" s="1"/>
      <c r="C78" s="22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3">
      <c r="A79" s="1"/>
      <c r="B79" s="1"/>
      <c r="C79" s="22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3">
      <c r="A80" s="1"/>
      <c r="B80" s="1"/>
      <c r="C80" s="22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22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22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22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22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22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</sheetData>
  <mergeCells count="11">
    <mergeCell ref="I7:I9"/>
    <mergeCell ref="D7:D9"/>
    <mergeCell ref="E7:E9"/>
    <mergeCell ref="F7:F9"/>
    <mergeCell ref="G7:G9"/>
    <mergeCell ref="H7:H9"/>
    <mergeCell ref="J7:K8"/>
    <mergeCell ref="L7:M8"/>
    <mergeCell ref="N7:N9"/>
    <mergeCell ref="J10:K10"/>
    <mergeCell ref="L10:M10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M213"/>
  <sheetViews>
    <sheetView view="pageBreakPreview" zoomScaleNormal="100" zoomScaleSheetLayoutView="100" workbookViewId="0">
      <selection activeCell="A5" sqref="A5:O5"/>
    </sheetView>
  </sheetViews>
  <sheetFormatPr defaultRowHeight="15"/>
  <cols>
    <col min="1" max="1" width="33.28515625" style="425" customWidth="1"/>
    <col min="2" max="2" width="8.5703125" style="425" customWidth="1"/>
    <col min="3" max="3" width="13.42578125" style="425" customWidth="1"/>
    <col min="4" max="4" width="14.42578125" style="425" customWidth="1"/>
    <col min="5" max="5" width="13.7109375" style="425" customWidth="1"/>
    <col min="6" max="6" width="13.28515625" style="425" customWidth="1"/>
    <col min="7" max="7" width="11" style="425" customWidth="1"/>
    <col min="8" max="8" width="10.28515625" style="425" customWidth="1"/>
    <col min="9" max="9" width="10.42578125" style="425" customWidth="1"/>
    <col min="10" max="10" width="9.42578125" style="425" customWidth="1"/>
    <col min="11" max="12" width="10.5703125" style="425" customWidth="1"/>
    <col min="13" max="13" width="8.42578125" style="425" customWidth="1"/>
    <col min="14" max="14" width="9.7109375" style="425" hidden="1" customWidth="1"/>
    <col min="15" max="15" width="10.5703125" style="426" customWidth="1"/>
    <col min="16" max="16384" width="9.140625" style="425"/>
  </cols>
  <sheetData>
    <row r="1" spans="1:17" ht="15.75">
      <c r="A1" s="422" t="s">
        <v>631</v>
      </c>
      <c r="B1" s="423"/>
      <c r="C1" s="422"/>
      <c r="D1" s="422"/>
      <c r="E1" s="422"/>
      <c r="F1" s="422"/>
      <c r="G1" s="422"/>
      <c r="H1" s="422"/>
      <c r="I1" s="213"/>
      <c r="J1" s="214"/>
      <c r="K1" s="214"/>
      <c r="L1" s="213"/>
      <c r="M1" s="211"/>
      <c r="N1" s="424"/>
      <c r="O1" s="425"/>
    </row>
    <row r="2" spans="1:17" ht="15.75">
      <c r="A2" s="422"/>
      <c r="B2" s="423"/>
      <c r="C2" s="422"/>
      <c r="D2" s="422"/>
      <c r="E2" s="422"/>
      <c r="F2" s="422"/>
      <c r="G2" s="422"/>
      <c r="H2" s="422"/>
      <c r="I2" s="213"/>
      <c r="J2" s="214"/>
      <c r="K2" s="214"/>
      <c r="L2" s="213"/>
      <c r="M2" s="211"/>
      <c r="N2" s="424"/>
      <c r="O2" s="425"/>
    </row>
    <row r="3" spans="1:17" ht="15.75">
      <c r="A3" s="512" t="s">
        <v>46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</row>
    <row r="4" spans="1:17" ht="15.75">
      <c r="A4" s="513" t="s">
        <v>598</v>
      </c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</row>
    <row r="5" spans="1:17" ht="15.75">
      <c r="A5" s="512" t="s">
        <v>2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</row>
    <row r="6" spans="1:17" ht="15.75">
      <c r="A6" s="210"/>
      <c r="B6" s="213"/>
      <c r="C6" s="210"/>
      <c r="D6" s="210"/>
      <c r="E6" s="210"/>
      <c r="F6" s="421"/>
      <c r="G6" s="421"/>
      <c r="H6" s="210"/>
      <c r="I6" s="210"/>
      <c r="J6" s="210"/>
      <c r="K6" s="211"/>
      <c r="L6" s="211"/>
      <c r="M6" s="211"/>
      <c r="N6" s="211"/>
    </row>
    <row r="7" spans="1:17" ht="15" customHeight="1">
      <c r="A7" s="211"/>
      <c r="C7" s="211"/>
      <c r="D7" s="211"/>
      <c r="E7" s="211"/>
      <c r="F7" s="211"/>
      <c r="G7" s="211"/>
      <c r="H7" s="211"/>
      <c r="I7" s="211"/>
      <c r="J7" s="211"/>
      <c r="K7" s="514" t="s">
        <v>28</v>
      </c>
      <c r="L7" s="514"/>
      <c r="M7" s="514"/>
      <c r="N7" s="514"/>
      <c r="O7" s="514"/>
    </row>
    <row r="8" spans="1:17" ht="12.75" customHeight="1">
      <c r="A8" s="427" t="s">
        <v>29</v>
      </c>
      <c r="B8" s="505" t="s">
        <v>243</v>
      </c>
      <c r="C8" s="505" t="s">
        <v>244</v>
      </c>
      <c r="D8" s="505" t="s">
        <v>215</v>
      </c>
      <c r="E8" s="505" t="s">
        <v>210</v>
      </c>
      <c r="F8" s="505" t="s">
        <v>211</v>
      </c>
      <c r="G8" s="505" t="s">
        <v>146</v>
      </c>
      <c r="H8" s="505" t="s">
        <v>185</v>
      </c>
      <c r="I8" s="505" t="s">
        <v>341</v>
      </c>
      <c r="J8" s="508" t="s">
        <v>212</v>
      </c>
      <c r="K8" s="509"/>
      <c r="L8" s="508" t="s">
        <v>213</v>
      </c>
      <c r="M8" s="509"/>
      <c r="N8" s="505" t="s">
        <v>214</v>
      </c>
      <c r="O8" s="505" t="s">
        <v>245</v>
      </c>
    </row>
    <row r="9" spans="1:17">
      <c r="A9" s="428" t="s">
        <v>31</v>
      </c>
      <c r="B9" s="515"/>
      <c r="C9" s="506"/>
      <c r="D9" s="515"/>
      <c r="E9" s="506"/>
      <c r="F9" s="506"/>
      <c r="G9" s="506"/>
      <c r="H9" s="506"/>
      <c r="I9" s="506"/>
      <c r="J9" s="510"/>
      <c r="K9" s="511"/>
      <c r="L9" s="510"/>
      <c r="M9" s="511"/>
      <c r="N9" s="506"/>
      <c r="O9" s="506"/>
    </row>
    <row r="10" spans="1:17" ht="21.75" customHeight="1">
      <c r="A10" s="429"/>
      <c r="B10" s="516"/>
      <c r="C10" s="507"/>
      <c r="D10" s="516"/>
      <c r="E10" s="507"/>
      <c r="F10" s="507"/>
      <c r="G10" s="507"/>
      <c r="H10" s="507"/>
      <c r="I10" s="507"/>
      <c r="J10" s="430" t="s">
        <v>170</v>
      </c>
      <c r="K10" s="430" t="s">
        <v>112</v>
      </c>
      <c r="L10" s="430" t="s">
        <v>170</v>
      </c>
      <c r="M10" s="430" t="s">
        <v>112</v>
      </c>
      <c r="N10" s="507"/>
      <c r="O10" s="507"/>
    </row>
    <row r="11" spans="1:17">
      <c r="A11" s="427" t="s">
        <v>8</v>
      </c>
      <c r="B11" s="427" t="s">
        <v>9</v>
      </c>
      <c r="C11" s="427" t="s">
        <v>10</v>
      </c>
      <c r="D11" s="427"/>
      <c r="E11" s="427" t="s">
        <v>11</v>
      </c>
      <c r="F11" s="427" t="s">
        <v>12</v>
      </c>
      <c r="G11" s="431" t="s">
        <v>13</v>
      </c>
      <c r="H11" s="427" t="s">
        <v>14</v>
      </c>
      <c r="I11" s="431" t="s">
        <v>15</v>
      </c>
      <c r="J11" s="503" t="s">
        <v>16</v>
      </c>
      <c r="K11" s="504"/>
      <c r="L11" s="503" t="s">
        <v>17</v>
      </c>
      <c r="M11" s="504"/>
      <c r="N11" s="428">
        <v>11</v>
      </c>
      <c r="O11" s="431">
        <v>11</v>
      </c>
    </row>
    <row r="12" spans="1:17">
      <c r="A12" s="199" t="s">
        <v>228</v>
      </c>
      <c r="B12" s="305" t="s">
        <v>342</v>
      </c>
      <c r="C12" s="195"/>
      <c r="D12" s="195"/>
      <c r="E12" s="195"/>
      <c r="F12" s="194"/>
      <c r="G12" s="195"/>
      <c r="H12" s="194"/>
      <c r="I12" s="195"/>
      <c r="J12" s="194"/>
      <c r="K12" s="195"/>
      <c r="L12" s="194"/>
      <c r="M12" s="195"/>
      <c r="N12" s="196"/>
      <c r="O12" s="195"/>
      <c r="P12" s="432"/>
      <c r="Q12" s="432"/>
    </row>
    <row r="13" spans="1:17" s="434" customFormat="1">
      <c r="A13" s="216" t="s">
        <v>49</v>
      </c>
      <c r="B13" s="216"/>
      <c r="C13" s="196">
        <f>SUM(D13:O13)</f>
        <v>139027</v>
      </c>
      <c r="D13" s="196">
        <v>137034</v>
      </c>
      <c r="E13" s="196"/>
      <c r="F13" s="198"/>
      <c r="G13" s="196"/>
      <c r="H13" s="198">
        <v>1993</v>
      </c>
      <c r="I13" s="196"/>
      <c r="J13" s="198"/>
      <c r="K13" s="196"/>
      <c r="L13" s="198"/>
      <c r="M13" s="196"/>
      <c r="N13" s="196"/>
      <c r="O13" s="196"/>
      <c r="P13" s="433">
        <f>SUM(D13:O13)</f>
        <v>139027</v>
      </c>
      <c r="Q13" s="433">
        <f>P13-C13</f>
        <v>0</v>
      </c>
    </row>
    <row r="14" spans="1:17">
      <c r="A14" s="216" t="s">
        <v>589</v>
      </c>
      <c r="B14" s="216"/>
      <c r="C14" s="196">
        <v>1057</v>
      </c>
      <c r="D14" s="196"/>
      <c r="E14" s="196"/>
      <c r="F14" s="198"/>
      <c r="G14" s="196"/>
      <c r="H14" s="198"/>
      <c r="I14" s="196"/>
      <c r="J14" s="198"/>
      <c r="K14" s="196"/>
      <c r="L14" s="198"/>
      <c r="M14" s="196"/>
      <c r="N14" s="196"/>
      <c r="O14" s="196">
        <v>1057</v>
      </c>
      <c r="P14" s="433">
        <f t="shared" ref="P14:P77" si="0">SUM(D14:O14)</f>
        <v>1057</v>
      </c>
      <c r="Q14" s="433">
        <f t="shared" ref="Q14:Q77" si="1">P14-C14</f>
        <v>0</v>
      </c>
    </row>
    <row r="15" spans="1:17">
      <c r="A15" s="216" t="s">
        <v>590</v>
      </c>
      <c r="B15" s="216"/>
      <c r="C15" s="196">
        <v>1865</v>
      </c>
      <c r="D15" s="196"/>
      <c r="E15" s="196"/>
      <c r="F15" s="198"/>
      <c r="G15" s="196"/>
      <c r="H15" s="198">
        <v>1865</v>
      </c>
      <c r="I15" s="196"/>
      <c r="J15" s="198"/>
      <c r="K15" s="196"/>
      <c r="L15" s="198"/>
      <c r="M15" s="196"/>
      <c r="N15" s="196"/>
      <c r="O15" s="196"/>
      <c r="P15" s="433">
        <f t="shared" si="0"/>
        <v>1865</v>
      </c>
      <c r="Q15" s="433">
        <f t="shared" si="1"/>
        <v>0</v>
      </c>
    </row>
    <row r="16" spans="1:17">
      <c r="A16" s="216" t="s">
        <v>591</v>
      </c>
      <c r="B16" s="216"/>
      <c r="C16" s="196">
        <f>SUM(C14:C15)</f>
        <v>2922</v>
      </c>
      <c r="D16" s="196"/>
      <c r="E16" s="196"/>
      <c r="F16" s="196"/>
      <c r="G16" s="196"/>
      <c r="H16" s="196">
        <f t="shared" ref="H16:O16" si="2">SUM(H14:H15)</f>
        <v>1865</v>
      </c>
      <c r="I16" s="196"/>
      <c r="J16" s="196"/>
      <c r="K16" s="196"/>
      <c r="L16" s="196"/>
      <c r="M16" s="196"/>
      <c r="N16" s="196">
        <f t="shared" si="2"/>
        <v>0</v>
      </c>
      <c r="O16" s="196">
        <f t="shared" si="2"/>
        <v>1057</v>
      </c>
      <c r="P16" s="433">
        <f t="shared" si="0"/>
        <v>2922</v>
      </c>
      <c r="Q16" s="433">
        <f t="shared" si="1"/>
        <v>0</v>
      </c>
    </row>
    <row r="17" spans="1:17">
      <c r="A17" s="203" t="s">
        <v>455</v>
      </c>
      <c r="B17" s="203"/>
      <c r="C17" s="197">
        <f>C13+C16</f>
        <v>141949</v>
      </c>
      <c r="D17" s="197">
        <f t="shared" ref="D17:O17" si="3">D13+D16</f>
        <v>137034</v>
      </c>
      <c r="E17" s="197"/>
      <c r="F17" s="197"/>
      <c r="G17" s="197"/>
      <c r="H17" s="197">
        <f t="shared" si="3"/>
        <v>3858</v>
      </c>
      <c r="I17" s="197"/>
      <c r="J17" s="197"/>
      <c r="K17" s="197"/>
      <c r="L17" s="197"/>
      <c r="M17" s="197"/>
      <c r="N17" s="197">
        <f t="shared" si="3"/>
        <v>0</v>
      </c>
      <c r="O17" s="197">
        <f t="shared" si="3"/>
        <v>1057</v>
      </c>
      <c r="P17" s="433">
        <f t="shared" si="0"/>
        <v>141949</v>
      </c>
      <c r="Q17" s="433">
        <f t="shared" si="1"/>
        <v>0</v>
      </c>
    </row>
    <row r="18" spans="1:17">
      <c r="A18" s="239" t="s">
        <v>229</v>
      </c>
      <c r="B18" s="308" t="s">
        <v>342</v>
      </c>
      <c r="C18" s="196"/>
      <c r="D18" s="196"/>
      <c r="E18" s="196"/>
      <c r="F18" s="198"/>
      <c r="G18" s="196"/>
      <c r="H18" s="198"/>
      <c r="I18" s="196"/>
      <c r="J18" s="198"/>
      <c r="K18" s="196"/>
      <c r="L18" s="198"/>
      <c r="M18" s="196"/>
      <c r="N18" s="196"/>
      <c r="O18" s="196"/>
      <c r="P18" s="433">
        <f t="shared" si="0"/>
        <v>0</v>
      </c>
      <c r="Q18" s="433">
        <f t="shared" si="1"/>
        <v>0</v>
      </c>
    </row>
    <row r="19" spans="1:17" s="434" customFormat="1">
      <c r="A19" s="216" t="s">
        <v>49</v>
      </c>
      <c r="B19" s="216"/>
      <c r="C19" s="196">
        <f>SUM(D19:O19)</f>
        <v>120943</v>
      </c>
      <c r="D19" s="196">
        <v>119343</v>
      </c>
      <c r="E19" s="196"/>
      <c r="F19" s="198"/>
      <c r="G19" s="196"/>
      <c r="H19" s="198">
        <v>1600</v>
      </c>
      <c r="I19" s="196"/>
      <c r="J19" s="198"/>
      <c r="K19" s="196"/>
      <c r="L19" s="198"/>
      <c r="M19" s="196"/>
      <c r="N19" s="196"/>
      <c r="O19" s="196"/>
      <c r="P19" s="433">
        <f t="shared" si="0"/>
        <v>120943</v>
      </c>
      <c r="Q19" s="433">
        <f t="shared" si="1"/>
        <v>0</v>
      </c>
    </row>
    <row r="20" spans="1:17">
      <c r="A20" s="216" t="s">
        <v>589</v>
      </c>
      <c r="B20" s="216"/>
      <c r="C20" s="196">
        <v>1070</v>
      </c>
      <c r="D20" s="196"/>
      <c r="E20" s="196"/>
      <c r="F20" s="198"/>
      <c r="G20" s="196"/>
      <c r="H20" s="198"/>
      <c r="I20" s="196"/>
      <c r="J20" s="198"/>
      <c r="K20" s="196"/>
      <c r="L20" s="198"/>
      <c r="M20" s="196"/>
      <c r="N20" s="196"/>
      <c r="O20" s="196">
        <v>1070</v>
      </c>
      <c r="P20" s="433">
        <f t="shared" si="0"/>
        <v>1070</v>
      </c>
      <c r="Q20" s="433">
        <f t="shared" si="1"/>
        <v>0</v>
      </c>
    </row>
    <row r="21" spans="1:17">
      <c r="A21" s="216" t="s">
        <v>590</v>
      </c>
      <c r="B21" s="216"/>
      <c r="C21" s="196">
        <v>1364</v>
      </c>
      <c r="D21" s="196"/>
      <c r="E21" s="196"/>
      <c r="F21" s="198"/>
      <c r="G21" s="196"/>
      <c r="H21" s="198">
        <v>1364</v>
      </c>
      <c r="I21" s="196"/>
      <c r="J21" s="198"/>
      <c r="K21" s="196"/>
      <c r="L21" s="198"/>
      <c r="M21" s="196"/>
      <c r="N21" s="196"/>
      <c r="O21" s="196"/>
      <c r="P21" s="433">
        <f t="shared" si="0"/>
        <v>1364</v>
      </c>
      <c r="Q21" s="433">
        <f t="shared" si="1"/>
        <v>0</v>
      </c>
    </row>
    <row r="22" spans="1:17">
      <c r="A22" s="216" t="s">
        <v>591</v>
      </c>
      <c r="B22" s="216"/>
      <c r="C22" s="196">
        <f>SUM(C20:C21)</f>
        <v>2434</v>
      </c>
      <c r="D22" s="196"/>
      <c r="E22" s="196"/>
      <c r="F22" s="196"/>
      <c r="G22" s="196"/>
      <c r="H22" s="196">
        <f t="shared" ref="H22" si="4">SUM(H20:H21)</f>
        <v>1364</v>
      </c>
      <c r="I22" s="196"/>
      <c r="J22" s="196"/>
      <c r="K22" s="196"/>
      <c r="L22" s="196"/>
      <c r="M22" s="196"/>
      <c r="N22" s="196">
        <f t="shared" ref="N22:O22" si="5">SUM(N20:N21)</f>
        <v>0</v>
      </c>
      <c r="O22" s="196">
        <f t="shared" si="5"/>
        <v>1070</v>
      </c>
      <c r="P22" s="433">
        <f t="shared" si="0"/>
        <v>2434</v>
      </c>
      <c r="Q22" s="433">
        <f t="shared" si="1"/>
        <v>0</v>
      </c>
    </row>
    <row r="23" spans="1:17">
      <c r="A23" s="203" t="s">
        <v>455</v>
      </c>
      <c r="B23" s="203"/>
      <c r="C23" s="197">
        <f>C19+C22</f>
        <v>123377</v>
      </c>
      <c r="D23" s="197">
        <f t="shared" ref="D23" si="6">D19+D22</f>
        <v>119343</v>
      </c>
      <c r="E23" s="197"/>
      <c r="F23" s="197"/>
      <c r="G23" s="197"/>
      <c r="H23" s="197">
        <f t="shared" ref="H23" si="7">H19+H22</f>
        <v>2964</v>
      </c>
      <c r="I23" s="197"/>
      <c r="J23" s="197"/>
      <c r="K23" s="197"/>
      <c r="L23" s="197"/>
      <c r="M23" s="197"/>
      <c r="N23" s="197">
        <f t="shared" ref="N23:O23" si="8">N19+N22</f>
        <v>0</v>
      </c>
      <c r="O23" s="197">
        <f t="shared" si="8"/>
        <v>1070</v>
      </c>
      <c r="P23" s="433">
        <f t="shared" si="0"/>
        <v>123377</v>
      </c>
      <c r="Q23" s="433">
        <f t="shared" si="1"/>
        <v>0</v>
      </c>
    </row>
    <row r="24" spans="1:17">
      <c r="A24" s="239" t="s">
        <v>230</v>
      </c>
      <c r="B24" s="305" t="s">
        <v>342</v>
      </c>
      <c r="C24" s="196"/>
      <c r="D24" s="196"/>
      <c r="E24" s="196"/>
      <c r="F24" s="198"/>
      <c r="G24" s="196"/>
      <c r="H24" s="198"/>
      <c r="I24" s="196"/>
      <c r="J24" s="198"/>
      <c r="K24" s="196"/>
      <c r="L24" s="198"/>
      <c r="M24" s="196"/>
      <c r="N24" s="196"/>
      <c r="O24" s="196"/>
      <c r="P24" s="433">
        <f t="shared" si="0"/>
        <v>0</v>
      </c>
      <c r="Q24" s="433">
        <f t="shared" si="1"/>
        <v>0</v>
      </c>
    </row>
    <row r="25" spans="1:17" s="434" customFormat="1">
      <c r="A25" s="216" t="s">
        <v>49</v>
      </c>
      <c r="B25" s="216"/>
      <c r="C25" s="196">
        <f>SUM(D25:O25)</f>
        <v>60991</v>
      </c>
      <c r="D25" s="196">
        <v>59366</v>
      </c>
      <c r="E25" s="196"/>
      <c r="F25" s="198"/>
      <c r="G25" s="196"/>
      <c r="H25" s="198">
        <v>1625</v>
      </c>
      <c r="I25" s="196"/>
      <c r="J25" s="198"/>
      <c r="K25" s="196"/>
      <c r="L25" s="198"/>
      <c r="M25" s="196"/>
      <c r="N25" s="196"/>
      <c r="O25" s="196"/>
      <c r="P25" s="433">
        <f t="shared" si="0"/>
        <v>60991</v>
      </c>
      <c r="Q25" s="433">
        <f t="shared" si="1"/>
        <v>0</v>
      </c>
    </row>
    <row r="26" spans="1:17" s="434" customFormat="1">
      <c r="A26" s="216" t="s">
        <v>589</v>
      </c>
      <c r="B26" s="216"/>
      <c r="C26" s="196">
        <v>1694</v>
      </c>
      <c r="D26" s="196"/>
      <c r="E26" s="196"/>
      <c r="F26" s="198"/>
      <c r="G26" s="196"/>
      <c r="H26" s="198"/>
      <c r="I26" s="196"/>
      <c r="J26" s="198"/>
      <c r="K26" s="196"/>
      <c r="L26" s="198"/>
      <c r="M26" s="196"/>
      <c r="N26" s="196"/>
      <c r="O26" s="196">
        <v>1694</v>
      </c>
      <c r="P26" s="433">
        <f t="shared" si="0"/>
        <v>1694</v>
      </c>
      <c r="Q26" s="433">
        <f t="shared" si="1"/>
        <v>0</v>
      </c>
    </row>
    <row r="27" spans="1:17" s="434" customFormat="1">
      <c r="A27" s="216" t="s">
        <v>590</v>
      </c>
      <c r="B27" s="216"/>
      <c r="C27" s="196">
        <v>4715</v>
      </c>
      <c r="D27" s="196"/>
      <c r="E27" s="196"/>
      <c r="F27" s="198"/>
      <c r="G27" s="196"/>
      <c r="H27" s="198">
        <v>4715</v>
      </c>
      <c r="I27" s="196"/>
      <c r="J27" s="198"/>
      <c r="K27" s="196"/>
      <c r="L27" s="198"/>
      <c r="M27" s="196"/>
      <c r="N27" s="196"/>
      <c r="O27" s="196"/>
      <c r="P27" s="433">
        <f t="shared" si="0"/>
        <v>4715</v>
      </c>
      <c r="Q27" s="433">
        <f t="shared" si="1"/>
        <v>0</v>
      </c>
    </row>
    <row r="28" spans="1:17">
      <c r="A28" s="216" t="s">
        <v>591</v>
      </c>
      <c r="B28" s="216"/>
      <c r="C28" s="196">
        <f>SUM(C26:C27)</f>
        <v>6409</v>
      </c>
      <c r="D28" s="196"/>
      <c r="E28" s="196"/>
      <c r="F28" s="196"/>
      <c r="G28" s="196"/>
      <c r="H28" s="196">
        <f t="shared" ref="H28:O28" si="9">SUM(H26:H27)</f>
        <v>4715</v>
      </c>
      <c r="I28" s="196"/>
      <c r="J28" s="196"/>
      <c r="K28" s="196"/>
      <c r="L28" s="196"/>
      <c r="M28" s="196"/>
      <c r="N28" s="196">
        <f t="shared" si="9"/>
        <v>0</v>
      </c>
      <c r="O28" s="196">
        <f t="shared" si="9"/>
        <v>1694</v>
      </c>
      <c r="P28" s="433">
        <f t="shared" si="0"/>
        <v>6409</v>
      </c>
      <c r="Q28" s="433">
        <f t="shared" si="1"/>
        <v>0</v>
      </c>
    </row>
    <row r="29" spans="1:17">
      <c r="A29" s="203" t="s">
        <v>455</v>
      </c>
      <c r="B29" s="203"/>
      <c r="C29" s="197">
        <f>C25+C28</f>
        <v>67400</v>
      </c>
      <c r="D29" s="197">
        <f t="shared" ref="D29" si="10">D25+D28</f>
        <v>59366</v>
      </c>
      <c r="E29" s="197"/>
      <c r="F29" s="197"/>
      <c r="G29" s="197"/>
      <c r="H29" s="197">
        <f t="shared" ref="H29" si="11">H25+H28</f>
        <v>6340</v>
      </c>
      <c r="I29" s="197"/>
      <c r="J29" s="197"/>
      <c r="K29" s="197"/>
      <c r="L29" s="197"/>
      <c r="M29" s="197"/>
      <c r="N29" s="197">
        <f t="shared" ref="N29:O29" si="12">N25+N28</f>
        <v>0</v>
      </c>
      <c r="O29" s="197">
        <f t="shared" si="12"/>
        <v>1694</v>
      </c>
      <c r="P29" s="433">
        <f t="shared" si="0"/>
        <v>67400</v>
      </c>
      <c r="Q29" s="433">
        <f t="shared" si="1"/>
        <v>0</v>
      </c>
    </row>
    <row r="30" spans="1:17">
      <c r="A30" s="239" t="s">
        <v>231</v>
      </c>
      <c r="B30" s="193"/>
      <c r="C30" s="196"/>
      <c r="D30" s="196"/>
      <c r="E30" s="196"/>
      <c r="F30" s="198"/>
      <c r="G30" s="196"/>
      <c r="H30" s="198"/>
      <c r="I30" s="196"/>
      <c r="J30" s="198"/>
      <c r="K30" s="196"/>
      <c r="L30" s="198"/>
      <c r="M30" s="196"/>
      <c r="N30" s="196"/>
      <c r="O30" s="196"/>
      <c r="P30" s="433">
        <f t="shared" si="0"/>
        <v>0</v>
      </c>
      <c r="Q30" s="433">
        <f t="shared" si="1"/>
        <v>0</v>
      </c>
    </row>
    <row r="31" spans="1:17" s="434" customFormat="1">
      <c r="A31" s="216" t="s">
        <v>49</v>
      </c>
      <c r="B31" s="308" t="s">
        <v>342</v>
      </c>
      <c r="C31" s="196">
        <f>SUM(D31:O31)</f>
        <v>31024</v>
      </c>
      <c r="D31" s="196">
        <v>30324</v>
      </c>
      <c r="E31" s="196"/>
      <c r="F31" s="198"/>
      <c r="G31" s="196"/>
      <c r="H31" s="198">
        <v>700</v>
      </c>
      <c r="I31" s="196"/>
      <c r="J31" s="198"/>
      <c r="K31" s="196"/>
      <c r="L31" s="198"/>
      <c r="M31" s="196"/>
      <c r="N31" s="196"/>
      <c r="O31" s="196"/>
      <c r="P31" s="433">
        <f t="shared" si="0"/>
        <v>31024</v>
      </c>
      <c r="Q31" s="433">
        <f t="shared" si="1"/>
        <v>0</v>
      </c>
    </row>
    <row r="32" spans="1:17">
      <c r="A32" s="216" t="s">
        <v>589</v>
      </c>
      <c r="B32" s="308"/>
      <c r="C32" s="196">
        <v>770</v>
      </c>
      <c r="D32" s="196"/>
      <c r="E32" s="196"/>
      <c r="F32" s="198"/>
      <c r="G32" s="196"/>
      <c r="H32" s="198"/>
      <c r="I32" s="196"/>
      <c r="J32" s="198"/>
      <c r="K32" s="196"/>
      <c r="L32" s="198"/>
      <c r="M32" s="196"/>
      <c r="N32" s="196"/>
      <c r="O32" s="196">
        <v>770</v>
      </c>
      <c r="P32" s="433">
        <f t="shared" si="0"/>
        <v>770</v>
      </c>
      <c r="Q32" s="433">
        <f t="shared" si="1"/>
        <v>0</v>
      </c>
    </row>
    <row r="33" spans="1:17">
      <c r="A33" s="216" t="s">
        <v>591</v>
      </c>
      <c r="B33" s="216"/>
      <c r="C33" s="196">
        <f>SUM(C32:C32)</f>
        <v>770</v>
      </c>
      <c r="D33" s="196"/>
      <c r="E33" s="196"/>
      <c r="F33" s="196"/>
      <c r="G33" s="196"/>
      <c r="H33" s="196">
        <f>SUM(H32:H32)</f>
        <v>0</v>
      </c>
      <c r="I33" s="196"/>
      <c r="J33" s="196"/>
      <c r="K33" s="196"/>
      <c r="L33" s="196"/>
      <c r="M33" s="196"/>
      <c r="N33" s="196">
        <f>SUM(N32:N32)</f>
        <v>0</v>
      </c>
      <c r="O33" s="196">
        <f>SUM(O32:O32)</f>
        <v>770</v>
      </c>
      <c r="P33" s="433">
        <f t="shared" si="0"/>
        <v>770</v>
      </c>
      <c r="Q33" s="433">
        <f t="shared" si="1"/>
        <v>0</v>
      </c>
    </row>
    <row r="34" spans="1:17">
      <c r="A34" s="203" t="s">
        <v>455</v>
      </c>
      <c r="B34" s="203"/>
      <c r="C34" s="197">
        <f>C31+C33</f>
        <v>31794</v>
      </c>
      <c r="D34" s="197">
        <f>D31+D33</f>
        <v>30324</v>
      </c>
      <c r="E34" s="197"/>
      <c r="F34" s="197"/>
      <c r="G34" s="197"/>
      <c r="H34" s="197">
        <f>H31+H33</f>
        <v>700</v>
      </c>
      <c r="I34" s="197"/>
      <c r="J34" s="197"/>
      <c r="K34" s="197"/>
      <c r="L34" s="197"/>
      <c r="M34" s="197"/>
      <c r="N34" s="197">
        <f>N31+N33</f>
        <v>0</v>
      </c>
      <c r="O34" s="197">
        <f>O31+O33</f>
        <v>770</v>
      </c>
      <c r="P34" s="433">
        <f t="shared" si="0"/>
        <v>31794</v>
      </c>
      <c r="Q34" s="433">
        <f t="shared" si="1"/>
        <v>0</v>
      </c>
    </row>
    <row r="35" spans="1:17">
      <c r="A35" s="239" t="s">
        <v>232</v>
      </c>
      <c r="B35" s="308" t="s">
        <v>343</v>
      </c>
      <c r="C35" s="196"/>
      <c r="D35" s="196"/>
      <c r="E35" s="196"/>
      <c r="F35" s="198"/>
      <c r="G35" s="196"/>
      <c r="H35" s="198"/>
      <c r="I35" s="196"/>
      <c r="J35" s="198"/>
      <c r="K35" s="196"/>
      <c r="L35" s="198"/>
      <c r="M35" s="196"/>
      <c r="N35" s="196"/>
      <c r="O35" s="195"/>
      <c r="P35" s="433">
        <f t="shared" si="0"/>
        <v>0</v>
      </c>
      <c r="Q35" s="433">
        <f t="shared" si="1"/>
        <v>0</v>
      </c>
    </row>
    <row r="36" spans="1:17" s="434" customFormat="1">
      <c r="A36" s="216" t="s">
        <v>49</v>
      </c>
      <c r="B36" s="308"/>
      <c r="C36" s="196">
        <f>SUM(C40,C46)</f>
        <v>174336</v>
      </c>
      <c r="D36" s="196">
        <f>SUM(D40,D46)</f>
        <v>81628</v>
      </c>
      <c r="E36" s="196"/>
      <c r="F36" s="196"/>
      <c r="G36" s="196"/>
      <c r="H36" s="196">
        <f>SUM(H40,H46)</f>
        <v>92708</v>
      </c>
      <c r="I36" s="196"/>
      <c r="J36" s="196"/>
      <c r="K36" s="196"/>
      <c r="L36" s="196"/>
      <c r="M36" s="196"/>
      <c r="N36" s="196">
        <f>SUM(N40,N46)</f>
        <v>0</v>
      </c>
      <c r="O36" s="196">
        <f>SUM(O40,O46)</f>
        <v>0</v>
      </c>
      <c r="P36" s="433">
        <f t="shared" si="0"/>
        <v>174336</v>
      </c>
      <c r="Q36" s="433">
        <f t="shared" si="1"/>
        <v>0</v>
      </c>
    </row>
    <row r="37" spans="1:17" s="434" customFormat="1">
      <c r="A37" s="216" t="s">
        <v>591</v>
      </c>
      <c r="B37" s="308"/>
      <c r="C37" s="196">
        <f>C43+C49</f>
        <v>10127</v>
      </c>
      <c r="D37" s="196">
        <f t="shared" ref="D37:O38" si="13">D43+D49</f>
        <v>0</v>
      </c>
      <c r="E37" s="196">
        <f t="shared" si="13"/>
        <v>0</v>
      </c>
      <c r="F37" s="196">
        <f t="shared" si="13"/>
        <v>0</v>
      </c>
      <c r="G37" s="196">
        <f t="shared" si="13"/>
        <v>0</v>
      </c>
      <c r="H37" s="196">
        <f t="shared" si="13"/>
        <v>1000</v>
      </c>
      <c r="I37" s="196">
        <f t="shared" si="13"/>
        <v>0</v>
      </c>
      <c r="J37" s="196">
        <f t="shared" si="13"/>
        <v>0</v>
      </c>
      <c r="K37" s="196">
        <f t="shared" si="13"/>
        <v>0</v>
      </c>
      <c r="L37" s="196">
        <f t="shared" si="13"/>
        <v>0</v>
      </c>
      <c r="M37" s="196">
        <f t="shared" si="13"/>
        <v>0</v>
      </c>
      <c r="N37" s="196">
        <f t="shared" si="13"/>
        <v>0</v>
      </c>
      <c r="O37" s="196">
        <f t="shared" si="13"/>
        <v>9127</v>
      </c>
      <c r="P37" s="433">
        <f t="shared" si="0"/>
        <v>10127</v>
      </c>
      <c r="Q37" s="433">
        <f t="shared" si="1"/>
        <v>0</v>
      </c>
    </row>
    <row r="38" spans="1:17" s="434" customFormat="1">
      <c r="A38" s="203" t="s">
        <v>455</v>
      </c>
      <c r="B38" s="307"/>
      <c r="C38" s="197">
        <f>C44+C50</f>
        <v>184463</v>
      </c>
      <c r="D38" s="197">
        <f t="shared" si="13"/>
        <v>81628</v>
      </c>
      <c r="E38" s="197">
        <f t="shared" si="13"/>
        <v>0</v>
      </c>
      <c r="F38" s="197">
        <f t="shared" si="13"/>
        <v>0</v>
      </c>
      <c r="G38" s="197">
        <f t="shared" si="13"/>
        <v>0</v>
      </c>
      <c r="H38" s="197">
        <f t="shared" si="13"/>
        <v>93708</v>
      </c>
      <c r="I38" s="197">
        <f t="shared" si="13"/>
        <v>0</v>
      </c>
      <c r="J38" s="197">
        <f t="shared" si="13"/>
        <v>0</v>
      </c>
      <c r="K38" s="197">
        <f t="shared" si="13"/>
        <v>0</v>
      </c>
      <c r="L38" s="197">
        <f t="shared" si="13"/>
        <v>0</v>
      </c>
      <c r="M38" s="197">
        <f t="shared" si="13"/>
        <v>0</v>
      </c>
      <c r="N38" s="197">
        <f t="shared" si="13"/>
        <v>0</v>
      </c>
      <c r="O38" s="197">
        <f t="shared" si="13"/>
        <v>9127</v>
      </c>
      <c r="P38" s="433">
        <f t="shared" si="0"/>
        <v>184463</v>
      </c>
      <c r="Q38" s="433">
        <f t="shared" si="1"/>
        <v>0</v>
      </c>
    </row>
    <row r="39" spans="1:17">
      <c r="A39" s="306" t="s">
        <v>150</v>
      </c>
      <c r="B39" s="208"/>
      <c r="C39" s="196"/>
      <c r="D39" s="196"/>
      <c r="E39" s="196"/>
      <c r="F39" s="198"/>
      <c r="G39" s="196"/>
      <c r="H39" s="198"/>
      <c r="I39" s="196"/>
      <c r="J39" s="196"/>
      <c r="K39" s="196"/>
      <c r="L39" s="196"/>
      <c r="M39" s="196"/>
      <c r="N39" s="196"/>
      <c r="O39" s="196"/>
      <c r="P39" s="433">
        <f t="shared" si="0"/>
        <v>0</v>
      </c>
      <c r="Q39" s="433">
        <f t="shared" si="1"/>
        <v>0</v>
      </c>
    </row>
    <row r="40" spans="1:17" s="434" customFormat="1">
      <c r="A40" s="216" t="s">
        <v>49</v>
      </c>
      <c r="B40" s="216"/>
      <c r="C40" s="196">
        <f>SUM(D40:O40)</f>
        <v>103702</v>
      </c>
      <c r="D40" s="196">
        <v>44136</v>
      </c>
      <c r="E40" s="196"/>
      <c r="F40" s="198"/>
      <c r="G40" s="196"/>
      <c r="H40" s="198">
        <v>59566</v>
      </c>
      <c r="I40" s="196"/>
      <c r="J40" s="196"/>
      <c r="K40" s="196"/>
      <c r="L40" s="196"/>
      <c r="M40" s="196"/>
      <c r="N40" s="196"/>
      <c r="O40" s="196"/>
      <c r="P40" s="433">
        <f t="shared" si="0"/>
        <v>103702</v>
      </c>
      <c r="Q40" s="433">
        <f t="shared" si="1"/>
        <v>0</v>
      </c>
    </row>
    <row r="41" spans="1:17" s="434" customFormat="1">
      <c r="A41" s="216" t="s">
        <v>589</v>
      </c>
      <c r="B41" s="216"/>
      <c r="C41" s="196">
        <v>4699</v>
      </c>
      <c r="D41" s="196"/>
      <c r="E41" s="196"/>
      <c r="F41" s="198"/>
      <c r="G41" s="196"/>
      <c r="H41" s="198"/>
      <c r="I41" s="196"/>
      <c r="J41" s="196"/>
      <c r="K41" s="196"/>
      <c r="L41" s="196"/>
      <c r="M41" s="196"/>
      <c r="N41" s="196"/>
      <c r="O41" s="196">
        <v>4699</v>
      </c>
      <c r="P41" s="433">
        <f t="shared" si="0"/>
        <v>4699</v>
      </c>
      <c r="Q41" s="433">
        <f t="shared" si="1"/>
        <v>0</v>
      </c>
    </row>
    <row r="42" spans="1:17" s="434" customFormat="1">
      <c r="A42" s="216" t="s">
        <v>592</v>
      </c>
      <c r="B42" s="216"/>
      <c r="C42" s="196">
        <v>900</v>
      </c>
      <c r="D42" s="196"/>
      <c r="E42" s="196"/>
      <c r="F42" s="198"/>
      <c r="G42" s="196"/>
      <c r="H42" s="198">
        <v>900</v>
      </c>
      <c r="I42" s="196"/>
      <c r="J42" s="196"/>
      <c r="K42" s="196"/>
      <c r="L42" s="196"/>
      <c r="M42" s="196"/>
      <c r="N42" s="196"/>
      <c r="O42" s="196"/>
      <c r="P42" s="433">
        <f t="shared" si="0"/>
        <v>900</v>
      </c>
      <c r="Q42" s="433">
        <f t="shared" si="1"/>
        <v>0</v>
      </c>
    </row>
    <row r="43" spans="1:17">
      <c r="A43" s="216" t="s">
        <v>591</v>
      </c>
      <c r="B43" s="216"/>
      <c r="C43" s="196">
        <f>SUM(C41:C42)</f>
        <v>5599</v>
      </c>
      <c r="D43" s="196"/>
      <c r="E43" s="196"/>
      <c r="F43" s="196"/>
      <c r="G43" s="196"/>
      <c r="H43" s="196">
        <f t="shared" ref="H43:O43" si="14">SUM(H41:H42)</f>
        <v>900</v>
      </c>
      <c r="I43" s="196"/>
      <c r="J43" s="196"/>
      <c r="K43" s="196"/>
      <c r="L43" s="196"/>
      <c r="M43" s="196"/>
      <c r="N43" s="196">
        <f t="shared" si="14"/>
        <v>0</v>
      </c>
      <c r="O43" s="196">
        <f t="shared" si="14"/>
        <v>4699</v>
      </c>
      <c r="P43" s="433">
        <f t="shared" si="0"/>
        <v>5599</v>
      </c>
      <c r="Q43" s="433">
        <f t="shared" si="1"/>
        <v>0</v>
      </c>
    </row>
    <row r="44" spans="1:17">
      <c r="A44" s="203" t="s">
        <v>455</v>
      </c>
      <c r="B44" s="203"/>
      <c r="C44" s="197">
        <f>C40+C43</f>
        <v>109301</v>
      </c>
      <c r="D44" s="197">
        <f t="shared" ref="D44:O44" si="15">D40+D43</f>
        <v>44136</v>
      </c>
      <c r="E44" s="197">
        <f t="shared" si="15"/>
        <v>0</v>
      </c>
      <c r="F44" s="197">
        <f t="shared" si="15"/>
        <v>0</v>
      </c>
      <c r="G44" s="197">
        <f t="shared" si="15"/>
        <v>0</v>
      </c>
      <c r="H44" s="197">
        <f t="shared" si="15"/>
        <v>60466</v>
      </c>
      <c r="I44" s="197">
        <f t="shared" si="15"/>
        <v>0</v>
      </c>
      <c r="J44" s="197">
        <f t="shared" si="15"/>
        <v>0</v>
      </c>
      <c r="K44" s="197">
        <f t="shared" si="15"/>
        <v>0</v>
      </c>
      <c r="L44" s="197">
        <f t="shared" si="15"/>
        <v>0</v>
      </c>
      <c r="M44" s="197">
        <f t="shared" si="15"/>
        <v>0</v>
      </c>
      <c r="N44" s="197">
        <f t="shared" si="15"/>
        <v>0</v>
      </c>
      <c r="O44" s="197">
        <f t="shared" si="15"/>
        <v>4699</v>
      </c>
      <c r="P44" s="433">
        <f t="shared" si="0"/>
        <v>109301</v>
      </c>
      <c r="Q44" s="433">
        <f t="shared" si="1"/>
        <v>0</v>
      </c>
    </row>
    <row r="45" spans="1:17">
      <c r="A45" s="306" t="s">
        <v>151</v>
      </c>
      <c r="B45" s="208"/>
      <c r="C45" s="196"/>
      <c r="D45" s="196"/>
      <c r="E45" s="196"/>
      <c r="F45" s="198"/>
      <c r="G45" s="196"/>
      <c r="H45" s="198"/>
      <c r="I45" s="196"/>
      <c r="J45" s="196"/>
      <c r="K45" s="196"/>
      <c r="L45" s="196"/>
      <c r="M45" s="196"/>
      <c r="N45" s="196"/>
      <c r="O45" s="196"/>
      <c r="P45" s="433">
        <f t="shared" si="0"/>
        <v>0</v>
      </c>
      <c r="Q45" s="433">
        <f t="shared" si="1"/>
        <v>0</v>
      </c>
    </row>
    <row r="46" spans="1:17" s="434" customFormat="1">
      <c r="A46" s="216" t="s">
        <v>49</v>
      </c>
      <c r="B46" s="216"/>
      <c r="C46" s="196">
        <f>SUM(D46:O46)</f>
        <v>70634</v>
      </c>
      <c r="D46" s="196">
        <v>37492</v>
      </c>
      <c r="E46" s="196"/>
      <c r="F46" s="198"/>
      <c r="G46" s="196"/>
      <c r="H46" s="198">
        <v>33142</v>
      </c>
      <c r="I46" s="196"/>
      <c r="J46" s="196"/>
      <c r="K46" s="196"/>
      <c r="L46" s="196"/>
      <c r="M46" s="196"/>
      <c r="N46" s="196"/>
      <c r="O46" s="196"/>
      <c r="P46" s="433">
        <f t="shared" si="0"/>
        <v>70634</v>
      </c>
      <c r="Q46" s="433">
        <f t="shared" si="1"/>
        <v>0</v>
      </c>
    </row>
    <row r="47" spans="1:17" s="434" customFormat="1">
      <c r="A47" s="216" t="s">
        <v>589</v>
      </c>
      <c r="B47" s="216"/>
      <c r="C47" s="196">
        <v>4428</v>
      </c>
      <c r="D47" s="196"/>
      <c r="E47" s="196"/>
      <c r="F47" s="198"/>
      <c r="G47" s="196"/>
      <c r="H47" s="198"/>
      <c r="I47" s="196"/>
      <c r="J47" s="196"/>
      <c r="K47" s="196"/>
      <c r="L47" s="196"/>
      <c r="M47" s="196"/>
      <c r="N47" s="196"/>
      <c r="O47" s="196">
        <v>4428</v>
      </c>
      <c r="P47" s="433">
        <f t="shared" si="0"/>
        <v>4428</v>
      </c>
      <c r="Q47" s="433">
        <f t="shared" si="1"/>
        <v>0</v>
      </c>
    </row>
    <row r="48" spans="1:17" s="434" customFormat="1">
      <c r="A48" s="216" t="s">
        <v>592</v>
      </c>
      <c r="B48" s="216"/>
      <c r="C48" s="196">
        <v>100</v>
      </c>
      <c r="D48" s="196"/>
      <c r="E48" s="196"/>
      <c r="F48" s="198"/>
      <c r="G48" s="196"/>
      <c r="H48" s="198">
        <v>100</v>
      </c>
      <c r="I48" s="196"/>
      <c r="J48" s="196"/>
      <c r="K48" s="196"/>
      <c r="L48" s="196"/>
      <c r="M48" s="196"/>
      <c r="N48" s="196"/>
      <c r="O48" s="196"/>
      <c r="P48" s="433">
        <f t="shared" si="0"/>
        <v>100</v>
      </c>
      <c r="Q48" s="433">
        <f t="shared" si="1"/>
        <v>0</v>
      </c>
    </row>
    <row r="49" spans="1:17">
      <c r="A49" s="216" t="s">
        <v>591</v>
      </c>
      <c r="B49" s="216"/>
      <c r="C49" s="196">
        <f>SUM(C47:C48)</f>
        <v>4528</v>
      </c>
      <c r="D49" s="196"/>
      <c r="E49" s="196"/>
      <c r="F49" s="196"/>
      <c r="G49" s="196"/>
      <c r="H49" s="196">
        <f t="shared" ref="H49:O49" si="16">SUM(H47:H48)</f>
        <v>100</v>
      </c>
      <c r="I49" s="196"/>
      <c r="J49" s="196"/>
      <c r="K49" s="196"/>
      <c r="L49" s="196"/>
      <c r="M49" s="196"/>
      <c r="N49" s="196">
        <f t="shared" si="16"/>
        <v>0</v>
      </c>
      <c r="O49" s="196">
        <f t="shared" si="16"/>
        <v>4428</v>
      </c>
      <c r="P49" s="433">
        <f t="shared" si="0"/>
        <v>4528</v>
      </c>
      <c r="Q49" s="433">
        <f t="shared" si="1"/>
        <v>0</v>
      </c>
    </row>
    <row r="50" spans="1:17">
      <c r="A50" s="203" t="s">
        <v>455</v>
      </c>
      <c r="B50" s="203"/>
      <c r="C50" s="197">
        <f>C46+C49</f>
        <v>75162</v>
      </c>
      <c r="D50" s="197">
        <f t="shared" ref="D50:O50" si="17">D46+D49</f>
        <v>37492</v>
      </c>
      <c r="E50" s="197">
        <f t="shared" si="17"/>
        <v>0</v>
      </c>
      <c r="F50" s="197">
        <f t="shared" si="17"/>
        <v>0</v>
      </c>
      <c r="G50" s="197">
        <f t="shared" si="17"/>
        <v>0</v>
      </c>
      <c r="H50" s="197">
        <f t="shared" si="17"/>
        <v>33242</v>
      </c>
      <c r="I50" s="197">
        <f t="shared" si="17"/>
        <v>0</v>
      </c>
      <c r="J50" s="197">
        <f t="shared" si="17"/>
        <v>0</v>
      </c>
      <c r="K50" s="197">
        <f t="shared" si="17"/>
        <v>0</v>
      </c>
      <c r="L50" s="197">
        <f t="shared" si="17"/>
        <v>0</v>
      </c>
      <c r="M50" s="197">
        <f t="shared" si="17"/>
        <v>0</v>
      </c>
      <c r="N50" s="197">
        <f t="shared" si="17"/>
        <v>0</v>
      </c>
      <c r="O50" s="197">
        <f t="shared" si="17"/>
        <v>4428</v>
      </c>
      <c r="P50" s="433">
        <f t="shared" si="0"/>
        <v>75162</v>
      </c>
      <c r="Q50" s="433">
        <f t="shared" si="1"/>
        <v>0</v>
      </c>
    </row>
    <row r="51" spans="1:17">
      <c r="A51" s="239" t="s">
        <v>233</v>
      </c>
      <c r="B51" s="308" t="s">
        <v>342</v>
      </c>
      <c r="C51" s="196"/>
      <c r="D51" s="196"/>
      <c r="E51" s="196"/>
      <c r="F51" s="198"/>
      <c r="G51" s="196"/>
      <c r="H51" s="198"/>
      <c r="I51" s="196"/>
      <c r="J51" s="196"/>
      <c r="K51" s="196"/>
      <c r="L51" s="196"/>
      <c r="M51" s="196"/>
      <c r="N51" s="196"/>
      <c r="O51" s="196"/>
      <c r="P51" s="433">
        <f t="shared" si="0"/>
        <v>0</v>
      </c>
      <c r="Q51" s="433">
        <f t="shared" si="1"/>
        <v>0</v>
      </c>
    </row>
    <row r="52" spans="1:17" s="434" customFormat="1">
      <c r="A52" s="216" t="s">
        <v>49</v>
      </c>
      <c r="B52" s="435"/>
      <c r="C52" s="196">
        <f>SUM(D52:O52)</f>
        <v>49392</v>
      </c>
      <c r="D52" s="196">
        <v>45879</v>
      </c>
      <c r="E52" s="196"/>
      <c r="F52" s="198"/>
      <c r="G52" s="196"/>
      <c r="H52" s="198">
        <v>3513</v>
      </c>
      <c r="I52" s="196"/>
      <c r="J52" s="196"/>
      <c r="K52" s="196"/>
      <c r="L52" s="196"/>
      <c r="M52" s="196"/>
      <c r="N52" s="196"/>
      <c r="O52" s="196"/>
      <c r="P52" s="433">
        <f t="shared" si="0"/>
        <v>49392</v>
      </c>
      <c r="Q52" s="433">
        <f t="shared" si="1"/>
        <v>0</v>
      </c>
    </row>
    <row r="53" spans="1:17">
      <c r="A53" s="216" t="s">
        <v>589</v>
      </c>
      <c r="B53" s="435"/>
      <c r="C53" s="196">
        <v>867</v>
      </c>
      <c r="D53" s="196"/>
      <c r="E53" s="196"/>
      <c r="F53" s="198"/>
      <c r="G53" s="196"/>
      <c r="H53" s="198"/>
      <c r="I53" s="196"/>
      <c r="J53" s="196"/>
      <c r="K53" s="196"/>
      <c r="L53" s="196"/>
      <c r="M53" s="196"/>
      <c r="N53" s="196"/>
      <c r="O53" s="196">
        <v>867</v>
      </c>
      <c r="P53" s="433">
        <f t="shared" si="0"/>
        <v>867</v>
      </c>
      <c r="Q53" s="433">
        <f t="shared" si="1"/>
        <v>0</v>
      </c>
    </row>
    <row r="54" spans="1:17">
      <c r="A54" s="216" t="s">
        <v>593</v>
      </c>
      <c r="B54" s="435"/>
      <c r="C54" s="196">
        <v>140</v>
      </c>
      <c r="D54" s="196"/>
      <c r="E54" s="196"/>
      <c r="F54" s="198"/>
      <c r="G54" s="196"/>
      <c r="H54" s="198"/>
      <c r="I54" s="196"/>
      <c r="J54" s="196">
        <v>140</v>
      </c>
      <c r="K54" s="196"/>
      <c r="L54" s="196"/>
      <c r="M54" s="196"/>
      <c r="N54" s="196"/>
      <c r="O54" s="196"/>
      <c r="P54" s="433">
        <f t="shared" si="0"/>
        <v>140</v>
      </c>
      <c r="Q54" s="433">
        <f t="shared" si="1"/>
        <v>0</v>
      </c>
    </row>
    <row r="55" spans="1:17">
      <c r="A55" s="216" t="s">
        <v>591</v>
      </c>
      <c r="B55" s="216"/>
      <c r="C55" s="196">
        <f>SUM(C53:C54)</f>
        <v>1007</v>
      </c>
      <c r="D55" s="196"/>
      <c r="E55" s="196"/>
      <c r="F55" s="196"/>
      <c r="G55" s="196"/>
      <c r="H55" s="196"/>
      <c r="I55" s="196"/>
      <c r="J55" s="196">
        <f t="shared" ref="J55" si="18">SUM(J53:J54)</f>
        <v>140</v>
      </c>
      <c r="K55" s="196"/>
      <c r="L55" s="196"/>
      <c r="M55" s="196"/>
      <c r="N55" s="196">
        <f t="shared" ref="N55:O55" si="19">SUM(N53:N54)</f>
        <v>0</v>
      </c>
      <c r="O55" s="196">
        <f t="shared" si="19"/>
        <v>867</v>
      </c>
      <c r="P55" s="433">
        <f t="shared" si="0"/>
        <v>1007</v>
      </c>
      <c r="Q55" s="433">
        <f t="shared" si="1"/>
        <v>0</v>
      </c>
    </row>
    <row r="56" spans="1:17">
      <c r="A56" s="203" t="s">
        <v>455</v>
      </c>
      <c r="B56" s="203"/>
      <c r="C56" s="197">
        <f>C52+C55</f>
        <v>50399</v>
      </c>
      <c r="D56" s="197">
        <f t="shared" ref="D56" si="20">D52+D55</f>
        <v>45879</v>
      </c>
      <c r="E56" s="197"/>
      <c r="F56" s="197"/>
      <c r="G56" s="197"/>
      <c r="H56" s="197">
        <f t="shared" ref="H56" si="21">H52+H55</f>
        <v>3513</v>
      </c>
      <c r="I56" s="197"/>
      <c r="J56" s="197">
        <f t="shared" ref="J56" si="22">J52+J55</f>
        <v>140</v>
      </c>
      <c r="K56" s="197"/>
      <c r="L56" s="197"/>
      <c r="M56" s="197"/>
      <c r="N56" s="197">
        <f t="shared" ref="N56:O56" si="23">N52+N55</f>
        <v>0</v>
      </c>
      <c r="O56" s="197">
        <f t="shared" si="23"/>
        <v>867</v>
      </c>
      <c r="P56" s="433">
        <f t="shared" si="0"/>
        <v>50399</v>
      </c>
      <c r="Q56" s="433">
        <f t="shared" si="1"/>
        <v>0</v>
      </c>
    </row>
    <row r="57" spans="1:17">
      <c r="A57" s="436" t="s">
        <v>234</v>
      </c>
      <c r="B57" s="436"/>
      <c r="C57" s="196"/>
      <c r="D57" s="196"/>
      <c r="E57" s="196"/>
      <c r="F57" s="437"/>
      <c r="G57" s="438"/>
      <c r="H57" s="437"/>
      <c r="I57" s="438"/>
      <c r="J57" s="438"/>
      <c r="K57" s="438"/>
      <c r="L57" s="438"/>
      <c r="M57" s="439"/>
      <c r="N57" s="439"/>
      <c r="O57" s="438"/>
      <c r="P57" s="433">
        <f t="shared" si="0"/>
        <v>0</v>
      </c>
      <c r="Q57" s="433">
        <f t="shared" si="1"/>
        <v>0</v>
      </c>
    </row>
    <row r="58" spans="1:17">
      <c r="A58" s="216" t="s">
        <v>49</v>
      </c>
      <c r="B58" s="440"/>
      <c r="C58" s="441">
        <f>SUM(C62,C67,C71,C75)</f>
        <v>149893</v>
      </c>
      <c r="D58" s="441">
        <f>SUM(D62,D67,D71,D75)</f>
        <v>87162</v>
      </c>
      <c r="E58" s="441"/>
      <c r="F58" s="441"/>
      <c r="G58" s="441"/>
      <c r="H58" s="441">
        <f>SUM(H62,H67,H71,H75)</f>
        <v>57531</v>
      </c>
      <c r="I58" s="441"/>
      <c r="J58" s="441">
        <f>SUM(J62,J67,J71,J75)</f>
        <v>5200</v>
      </c>
      <c r="K58" s="441"/>
      <c r="L58" s="441"/>
      <c r="M58" s="441"/>
      <c r="N58" s="441">
        <f>SUM(N62,N67,N71,N75)</f>
        <v>0</v>
      </c>
      <c r="O58" s="441">
        <f>SUM(O62,O67,O71,O75)</f>
        <v>0</v>
      </c>
      <c r="P58" s="433">
        <f t="shared" si="0"/>
        <v>149893</v>
      </c>
      <c r="Q58" s="433">
        <f t="shared" si="1"/>
        <v>0</v>
      </c>
    </row>
    <row r="59" spans="1:17">
      <c r="A59" s="216" t="s">
        <v>591</v>
      </c>
      <c r="B59" s="440"/>
      <c r="C59" s="441">
        <f>C64+C68+C72+C77</f>
        <v>5743</v>
      </c>
      <c r="D59" s="441">
        <f t="shared" ref="D59:O60" si="24">D64+D68+D72+D77</f>
        <v>3000</v>
      </c>
      <c r="E59" s="441"/>
      <c r="F59" s="441"/>
      <c r="G59" s="441"/>
      <c r="H59" s="441">
        <f t="shared" si="24"/>
        <v>0</v>
      </c>
      <c r="I59" s="441"/>
      <c r="J59" s="441">
        <f t="shared" si="24"/>
        <v>0</v>
      </c>
      <c r="K59" s="441"/>
      <c r="L59" s="441"/>
      <c r="M59" s="441"/>
      <c r="N59" s="441">
        <f t="shared" si="24"/>
        <v>0</v>
      </c>
      <c r="O59" s="441">
        <f t="shared" si="24"/>
        <v>2743</v>
      </c>
      <c r="P59" s="433">
        <f t="shared" si="0"/>
        <v>5743</v>
      </c>
      <c r="Q59" s="433">
        <f t="shared" si="1"/>
        <v>0</v>
      </c>
    </row>
    <row r="60" spans="1:17">
      <c r="A60" s="203" t="s">
        <v>455</v>
      </c>
      <c r="B60" s="442"/>
      <c r="C60" s="443">
        <f>C65+C69+C73+C78</f>
        <v>155636</v>
      </c>
      <c r="D60" s="443">
        <f t="shared" si="24"/>
        <v>90162</v>
      </c>
      <c r="E60" s="443"/>
      <c r="F60" s="443"/>
      <c r="G60" s="443"/>
      <c r="H60" s="443">
        <f t="shared" si="24"/>
        <v>57531</v>
      </c>
      <c r="I60" s="443"/>
      <c r="J60" s="443">
        <f t="shared" si="24"/>
        <v>5200</v>
      </c>
      <c r="K60" s="443"/>
      <c r="L60" s="443"/>
      <c r="M60" s="443"/>
      <c r="N60" s="443">
        <f t="shared" si="24"/>
        <v>0</v>
      </c>
      <c r="O60" s="443">
        <f t="shared" si="24"/>
        <v>2743</v>
      </c>
      <c r="P60" s="433">
        <f t="shared" si="0"/>
        <v>155636</v>
      </c>
      <c r="Q60" s="433">
        <f t="shared" si="1"/>
        <v>0</v>
      </c>
    </row>
    <row r="61" spans="1:17">
      <c r="A61" s="444" t="s">
        <v>131</v>
      </c>
      <c r="B61" s="308" t="s">
        <v>343</v>
      </c>
      <c r="C61" s="196"/>
      <c r="D61" s="196"/>
      <c r="E61" s="196"/>
      <c r="F61" s="437"/>
      <c r="G61" s="438"/>
      <c r="H61" s="437"/>
      <c r="I61" s="438"/>
      <c r="J61" s="438"/>
      <c r="K61" s="438"/>
      <c r="L61" s="438"/>
      <c r="M61" s="439"/>
      <c r="N61" s="439"/>
      <c r="O61" s="438"/>
      <c r="P61" s="433">
        <f t="shared" si="0"/>
        <v>0</v>
      </c>
      <c r="Q61" s="433">
        <f t="shared" si="1"/>
        <v>0</v>
      </c>
    </row>
    <row r="62" spans="1:17">
      <c r="A62" s="216" t="s">
        <v>49</v>
      </c>
      <c r="B62" s="445"/>
      <c r="C62" s="196">
        <f>SUM(D62:O62)</f>
        <v>70498</v>
      </c>
      <c r="D62" s="196">
        <f>[1]kiad!C31-'4.3 '!H62</f>
        <v>19698</v>
      </c>
      <c r="E62" s="196"/>
      <c r="F62" s="437"/>
      <c r="G62" s="438"/>
      <c r="H62" s="437">
        <v>50800</v>
      </c>
      <c r="I62" s="438"/>
      <c r="J62" s="438"/>
      <c r="K62" s="438"/>
      <c r="L62" s="438"/>
      <c r="M62" s="439"/>
      <c r="N62" s="439"/>
      <c r="O62" s="438"/>
      <c r="P62" s="433">
        <f t="shared" si="0"/>
        <v>70498</v>
      </c>
      <c r="Q62" s="433">
        <f t="shared" si="1"/>
        <v>0</v>
      </c>
    </row>
    <row r="63" spans="1:17">
      <c r="A63" s="216" t="s">
        <v>589</v>
      </c>
      <c r="B63" s="445"/>
      <c r="C63" s="196">
        <v>2743</v>
      </c>
      <c r="D63" s="196"/>
      <c r="E63" s="196"/>
      <c r="F63" s="437"/>
      <c r="G63" s="438"/>
      <c r="H63" s="437"/>
      <c r="I63" s="438"/>
      <c r="J63" s="438"/>
      <c r="K63" s="438"/>
      <c r="L63" s="438"/>
      <c r="M63" s="439"/>
      <c r="N63" s="439"/>
      <c r="O63" s="438">
        <v>2743</v>
      </c>
      <c r="P63" s="433">
        <f t="shared" si="0"/>
        <v>2743</v>
      </c>
      <c r="Q63" s="433">
        <f t="shared" si="1"/>
        <v>0</v>
      </c>
    </row>
    <row r="64" spans="1:17">
      <c r="A64" s="216" t="s">
        <v>591</v>
      </c>
      <c r="B64" s="216"/>
      <c r="C64" s="196">
        <f>SUM(C63:C63)</f>
        <v>2743</v>
      </c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>
        <f>SUM(N63:N63)</f>
        <v>0</v>
      </c>
      <c r="O64" s="196">
        <f>SUM(O63:O63)</f>
        <v>2743</v>
      </c>
      <c r="P64" s="433">
        <f t="shared" si="0"/>
        <v>2743</v>
      </c>
      <c r="Q64" s="433">
        <f t="shared" si="1"/>
        <v>0</v>
      </c>
    </row>
    <row r="65" spans="1:17">
      <c r="A65" s="203" t="s">
        <v>455</v>
      </c>
      <c r="B65" s="203"/>
      <c r="C65" s="197">
        <f>C62+C64</f>
        <v>73241</v>
      </c>
      <c r="D65" s="197">
        <f>D62+D64</f>
        <v>19698</v>
      </c>
      <c r="E65" s="197"/>
      <c r="F65" s="197"/>
      <c r="G65" s="197"/>
      <c r="H65" s="197">
        <f>H62+H64</f>
        <v>50800</v>
      </c>
      <c r="I65" s="197"/>
      <c r="J65" s="197"/>
      <c r="K65" s="197"/>
      <c r="L65" s="197"/>
      <c r="M65" s="197"/>
      <c r="N65" s="197">
        <f>N62+N64</f>
        <v>0</v>
      </c>
      <c r="O65" s="197">
        <f>O62+O64</f>
        <v>2743</v>
      </c>
      <c r="P65" s="433">
        <f t="shared" si="0"/>
        <v>73241</v>
      </c>
      <c r="Q65" s="433">
        <f t="shared" si="1"/>
        <v>0</v>
      </c>
    </row>
    <row r="66" spans="1:17">
      <c r="A66" s="444" t="s">
        <v>132</v>
      </c>
      <c r="B66" s="308" t="s">
        <v>342</v>
      </c>
      <c r="C66" s="196"/>
      <c r="D66" s="196"/>
      <c r="E66" s="196"/>
      <c r="F66" s="437"/>
      <c r="G66" s="438"/>
      <c r="H66" s="437"/>
      <c r="I66" s="438"/>
      <c r="J66" s="438"/>
      <c r="K66" s="438"/>
      <c r="L66" s="438"/>
      <c r="M66" s="439"/>
      <c r="N66" s="439"/>
      <c r="O66" s="438"/>
      <c r="P66" s="433">
        <f t="shared" si="0"/>
        <v>0</v>
      </c>
      <c r="Q66" s="433">
        <f t="shared" si="1"/>
        <v>0</v>
      </c>
    </row>
    <row r="67" spans="1:17">
      <c r="A67" s="216" t="s">
        <v>49</v>
      </c>
      <c r="B67" s="445"/>
      <c r="C67" s="196">
        <f>SUM(D67:O67)</f>
        <v>10806</v>
      </c>
      <c r="D67" s="196">
        <f>[1]kiad!C33-'4.3 '!H67</f>
        <v>5345</v>
      </c>
      <c r="E67" s="196"/>
      <c r="F67" s="437"/>
      <c r="G67" s="438"/>
      <c r="H67" s="437">
        <v>5461</v>
      </c>
      <c r="I67" s="438"/>
      <c r="J67" s="438"/>
      <c r="K67" s="438"/>
      <c r="L67" s="438"/>
      <c r="M67" s="439"/>
      <c r="N67" s="439"/>
      <c r="O67" s="438"/>
      <c r="P67" s="433">
        <f t="shared" si="0"/>
        <v>10806</v>
      </c>
      <c r="Q67" s="433">
        <f t="shared" si="1"/>
        <v>0</v>
      </c>
    </row>
    <row r="68" spans="1:17">
      <c r="A68" s="216" t="s">
        <v>591</v>
      </c>
      <c r="B68" s="445"/>
      <c r="C68" s="196">
        <v>0</v>
      </c>
      <c r="D68" s="196"/>
      <c r="E68" s="196"/>
      <c r="F68" s="437"/>
      <c r="G68" s="438"/>
      <c r="H68" s="437"/>
      <c r="I68" s="438"/>
      <c r="J68" s="438"/>
      <c r="K68" s="438"/>
      <c r="L68" s="438"/>
      <c r="M68" s="439"/>
      <c r="N68" s="439"/>
      <c r="O68" s="438"/>
      <c r="P68" s="433">
        <f t="shared" si="0"/>
        <v>0</v>
      </c>
      <c r="Q68" s="433">
        <f t="shared" si="1"/>
        <v>0</v>
      </c>
    </row>
    <row r="69" spans="1:17">
      <c r="A69" s="203" t="s">
        <v>455</v>
      </c>
      <c r="B69" s="446"/>
      <c r="C69" s="197">
        <f>C67+C68</f>
        <v>10806</v>
      </c>
      <c r="D69" s="197">
        <f t="shared" ref="D69:O69" si="25">D67+D68</f>
        <v>5345</v>
      </c>
      <c r="E69" s="197">
        <f t="shared" si="25"/>
        <v>0</v>
      </c>
      <c r="F69" s="197">
        <f t="shared" si="25"/>
        <v>0</v>
      </c>
      <c r="G69" s="197">
        <f t="shared" si="25"/>
        <v>0</v>
      </c>
      <c r="H69" s="197">
        <f t="shared" si="25"/>
        <v>5461</v>
      </c>
      <c r="I69" s="197">
        <f t="shared" si="25"/>
        <v>0</v>
      </c>
      <c r="J69" s="197">
        <f t="shared" si="25"/>
        <v>0</v>
      </c>
      <c r="K69" s="197">
        <f t="shared" si="25"/>
        <v>0</v>
      </c>
      <c r="L69" s="197">
        <f t="shared" si="25"/>
        <v>0</v>
      </c>
      <c r="M69" s="197">
        <f t="shared" si="25"/>
        <v>0</v>
      </c>
      <c r="N69" s="197">
        <f t="shared" si="25"/>
        <v>0</v>
      </c>
      <c r="O69" s="197">
        <f t="shared" si="25"/>
        <v>0</v>
      </c>
      <c r="P69" s="433">
        <f t="shared" si="0"/>
        <v>10806</v>
      </c>
      <c r="Q69" s="433">
        <f t="shared" si="1"/>
        <v>0</v>
      </c>
    </row>
    <row r="70" spans="1:17">
      <c r="A70" s="444" t="s">
        <v>134</v>
      </c>
      <c r="B70" s="308" t="s">
        <v>342</v>
      </c>
      <c r="C70" s="196"/>
      <c r="D70" s="196"/>
      <c r="E70" s="196"/>
      <c r="F70" s="437"/>
      <c r="G70" s="438"/>
      <c r="H70" s="437"/>
      <c r="I70" s="438"/>
      <c r="J70" s="438"/>
      <c r="K70" s="438"/>
      <c r="L70" s="438"/>
      <c r="M70" s="439"/>
      <c r="N70" s="439"/>
      <c r="O70" s="438"/>
      <c r="P70" s="433">
        <f t="shared" si="0"/>
        <v>0</v>
      </c>
      <c r="Q70" s="433">
        <f t="shared" si="1"/>
        <v>0</v>
      </c>
    </row>
    <row r="71" spans="1:17">
      <c r="A71" s="216" t="s">
        <v>49</v>
      </c>
      <c r="B71" s="445"/>
      <c r="C71" s="196">
        <f>SUM(D71:O71)</f>
        <v>11418</v>
      </c>
      <c r="D71" s="196">
        <f>[1]kiad!C35-'4.3 '!H71-J71</f>
        <v>5583</v>
      </c>
      <c r="E71" s="196"/>
      <c r="F71" s="437"/>
      <c r="G71" s="438"/>
      <c r="H71" s="437">
        <v>635</v>
      </c>
      <c r="I71" s="438"/>
      <c r="J71" s="438">
        <v>5200</v>
      </c>
      <c r="K71" s="438"/>
      <c r="L71" s="438"/>
      <c r="M71" s="439"/>
      <c r="N71" s="439"/>
      <c r="O71" s="438"/>
      <c r="P71" s="433">
        <f t="shared" si="0"/>
        <v>11418</v>
      </c>
      <c r="Q71" s="433">
        <f t="shared" si="1"/>
        <v>0</v>
      </c>
    </row>
    <row r="72" spans="1:17">
      <c r="A72" s="216" t="s">
        <v>591</v>
      </c>
      <c r="B72" s="445"/>
      <c r="C72" s="196">
        <v>0</v>
      </c>
      <c r="D72" s="196"/>
      <c r="E72" s="196"/>
      <c r="F72" s="437"/>
      <c r="G72" s="438"/>
      <c r="H72" s="437"/>
      <c r="I72" s="438"/>
      <c r="J72" s="438"/>
      <c r="K72" s="438"/>
      <c r="L72" s="438"/>
      <c r="M72" s="439"/>
      <c r="N72" s="439"/>
      <c r="O72" s="438"/>
      <c r="P72" s="433">
        <f t="shared" si="0"/>
        <v>0</v>
      </c>
      <c r="Q72" s="433">
        <f t="shared" si="1"/>
        <v>0</v>
      </c>
    </row>
    <row r="73" spans="1:17">
      <c r="A73" s="203" t="s">
        <v>455</v>
      </c>
      <c r="B73" s="446"/>
      <c r="C73" s="197">
        <f>C71+C72</f>
        <v>11418</v>
      </c>
      <c r="D73" s="197">
        <f t="shared" ref="D73:J73" si="26">D71+D72</f>
        <v>5583</v>
      </c>
      <c r="E73" s="197"/>
      <c r="F73" s="197"/>
      <c r="G73" s="197"/>
      <c r="H73" s="197">
        <f t="shared" si="26"/>
        <v>635</v>
      </c>
      <c r="I73" s="197"/>
      <c r="J73" s="197">
        <f t="shared" si="26"/>
        <v>5200</v>
      </c>
      <c r="K73" s="197"/>
      <c r="L73" s="197"/>
      <c r="M73" s="197"/>
      <c r="N73" s="197"/>
      <c r="O73" s="197"/>
      <c r="P73" s="433">
        <f t="shared" si="0"/>
        <v>11418</v>
      </c>
      <c r="Q73" s="433">
        <f t="shared" si="1"/>
        <v>0</v>
      </c>
    </row>
    <row r="74" spans="1:17">
      <c r="A74" s="444" t="s">
        <v>133</v>
      </c>
      <c r="B74" s="308" t="s">
        <v>342</v>
      </c>
      <c r="C74" s="196"/>
      <c r="D74" s="196"/>
      <c r="E74" s="196"/>
      <c r="F74" s="437"/>
      <c r="G74" s="438"/>
      <c r="H74" s="437"/>
      <c r="I74" s="438"/>
      <c r="J74" s="438"/>
      <c r="K74" s="438"/>
      <c r="L74" s="438"/>
      <c r="M74" s="439"/>
      <c r="N74" s="439"/>
      <c r="O74" s="438"/>
      <c r="P74" s="433">
        <f t="shared" si="0"/>
        <v>0</v>
      </c>
      <c r="Q74" s="433">
        <f t="shared" si="1"/>
        <v>0</v>
      </c>
    </row>
    <row r="75" spans="1:17" s="434" customFormat="1">
      <c r="A75" s="216" t="s">
        <v>49</v>
      </c>
      <c r="B75" s="445"/>
      <c r="C75" s="196">
        <f>SUM(D75:O75)</f>
        <v>57171</v>
      </c>
      <c r="D75" s="196">
        <v>56536</v>
      </c>
      <c r="E75" s="196"/>
      <c r="F75" s="437"/>
      <c r="G75" s="438"/>
      <c r="H75" s="437">
        <v>635</v>
      </c>
      <c r="I75" s="438"/>
      <c r="J75" s="438"/>
      <c r="K75" s="438"/>
      <c r="L75" s="438"/>
      <c r="M75" s="439"/>
      <c r="N75" s="439"/>
      <c r="O75" s="438"/>
      <c r="P75" s="433">
        <f t="shared" si="0"/>
        <v>57171</v>
      </c>
      <c r="Q75" s="433">
        <f t="shared" si="1"/>
        <v>0</v>
      </c>
    </row>
    <row r="76" spans="1:17" s="434" customFormat="1">
      <c r="A76" s="216" t="s">
        <v>594</v>
      </c>
      <c r="B76" s="445"/>
      <c r="C76" s="196">
        <v>3000</v>
      </c>
      <c r="D76" s="196">
        <v>3000</v>
      </c>
      <c r="E76" s="196"/>
      <c r="F76" s="437"/>
      <c r="G76" s="438"/>
      <c r="H76" s="437"/>
      <c r="I76" s="438"/>
      <c r="J76" s="438"/>
      <c r="K76" s="438"/>
      <c r="L76" s="438"/>
      <c r="M76" s="439"/>
      <c r="N76" s="439"/>
      <c r="O76" s="438"/>
      <c r="P76" s="433">
        <f t="shared" si="0"/>
        <v>3000</v>
      </c>
      <c r="Q76" s="433">
        <f t="shared" si="1"/>
        <v>0</v>
      </c>
    </row>
    <row r="77" spans="1:17" s="434" customFormat="1">
      <c r="A77" s="216" t="s">
        <v>591</v>
      </c>
      <c r="B77" s="445"/>
      <c r="C77" s="196">
        <f>SUM(C76)</f>
        <v>3000</v>
      </c>
      <c r="D77" s="196">
        <f>SUM(D76)</f>
        <v>3000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433">
        <f t="shared" si="0"/>
        <v>3000</v>
      </c>
      <c r="Q77" s="433">
        <f t="shared" si="1"/>
        <v>0</v>
      </c>
    </row>
    <row r="78" spans="1:17" s="434" customFormat="1">
      <c r="A78" s="203" t="s">
        <v>455</v>
      </c>
      <c r="B78" s="446"/>
      <c r="C78" s="197">
        <f>C75+C77</f>
        <v>60171</v>
      </c>
      <c r="D78" s="197">
        <f t="shared" ref="D78:H78" si="27">D75+D77</f>
        <v>59536</v>
      </c>
      <c r="E78" s="197"/>
      <c r="F78" s="197"/>
      <c r="G78" s="197"/>
      <c r="H78" s="197">
        <f t="shared" si="27"/>
        <v>635</v>
      </c>
      <c r="I78" s="197"/>
      <c r="J78" s="197"/>
      <c r="K78" s="197"/>
      <c r="L78" s="197"/>
      <c r="M78" s="197"/>
      <c r="N78" s="197"/>
      <c r="O78" s="197"/>
      <c r="P78" s="433">
        <f t="shared" ref="P78" si="28">SUM(D78:O78)</f>
        <v>60171</v>
      </c>
      <c r="Q78" s="433">
        <f t="shared" ref="Q78:Q141" si="29">P78-C78</f>
        <v>0</v>
      </c>
    </row>
    <row r="79" spans="1:17">
      <c r="A79" s="489" t="s">
        <v>235</v>
      </c>
      <c r="B79" s="308" t="s">
        <v>342</v>
      </c>
      <c r="C79" s="196"/>
      <c r="D79" s="196"/>
      <c r="E79" s="196"/>
      <c r="F79" s="437"/>
      <c r="G79" s="438"/>
      <c r="H79" s="437"/>
      <c r="I79" s="438"/>
      <c r="J79" s="438"/>
      <c r="K79" s="438"/>
      <c r="L79" s="438"/>
      <c r="M79" s="439"/>
      <c r="N79" s="439"/>
      <c r="O79" s="438"/>
      <c r="P79" s="433">
        <f t="shared" ref="P79:P142" si="30">SUM(D79:O79)</f>
        <v>0</v>
      </c>
      <c r="Q79" s="433">
        <f t="shared" si="29"/>
        <v>0</v>
      </c>
    </row>
    <row r="80" spans="1:17" s="452" customFormat="1">
      <c r="A80" s="216" t="s">
        <v>49</v>
      </c>
      <c r="B80" s="447"/>
      <c r="C80" s="448">
        <f>SUM(D80:O80)</f>
        <v>49624</v>
      </c>
      <c r="D80" s="196">
        <v>44624</v>
      </c>
      <c r="E80" s="448"/>
      <c r="F80" s="449"/>
      <c r="G80" s="450"/>
      <c r="H80" s="449">
        <v>5000</v>
      </c>
      <c r="I80" s="450"/>
      <c r="J80" s="450"/>
      <c r="K80" s="450"/>
      <c r="L80" s="450"/>
      <c r="M80" s="451"/>
      <c r="N80" s="451"/>
      <c r="O80" s="450"/>
      <c r="P80" s="433">
        <f t="shared" si="30"/>
        <v>49624</v>
      </c>
      <c r="Q80" s="433">
        <f t="shared" si="29"/>
        <v>0</v>
      </c>
    </row>
    <row r="81" spans="1:17" s="452" customFormat="1">
      <c r="A81" s="216" t="s">
        <v>589</v>
      </c>
      <c r="B81" s="447"/>
      <c r="C81" s="448">
        <v>1456</v>
      </c>
      <c r="D81" s="196"/>
      <c r="E81" s="448"/>
      <c r="F81" s="449"/>
      <c r="G81" s="450"/>
      <c r="H81" s="449"/>
      <c r="I81" s="450"/>
      <c r="J81" s="450"/>
      <c r="K81" s="450"/>
      <c r="L81" s="450"/>
      <c r="M81" s="451"/>
      <c r="N81" s="451"/>
      <c r="O81" s="450">
        <v>1456</v>
      </c>
      <c r="P81" s="433">
        <f t="shared" si="30"/>
        <v>1456</v>
      </c>
      <c r="Q81" s="433">
        <f t="shared" si="29"/>
        <v>0</v>
      </c>
    </row>
    <row r="82" spans="1:17" s="452" customFormat="1">
      <c r="A82" s="216" t="s">
        <v>591</v>
      </c>
      <c r="B82" s="447"/>
      <c r="C82" s="448">
        <f>SUM(C81)</f>
        <v>1456</v>
      </c>
      <c r="D82" s="448"/>
      <c r="E82" s="448"/>
      <c r="F82" s="448"/>
      <c r="G82" s="448"/>
      <c r="H82" s="448"/>
      <c r="I82" s="448"/>
      <c r="J82" s="448"/>
      <c r="K82" s="448"/>
      <c r="L82" s="448"/>
      <c r="M82" s="448"/>
      <c r="N82" s="448">
        <f t="shared" ref="N82:O82" si="31">SUM(N81)</f>
        <v>0</v>
      </c>
      <c r="O82" s="448">
        <f t="shared" si="31"/>
        <v>1456</v>
      </c>
      <c r="P82" s="433">
        <f t="shared" si="30"/>
        <v>1456</v>
      </c>
      <c r="Q82" s="433">
        <f t="shared" si="29"/>
        <v>0</v>
      </c>
    </row>
    <row r="83" spans="1:17" s="452" customFormat="1">
      <c r="A83" s="203" t="s">
        <v>455</v>
      </c>
      <c r="B83" s="453"/>
      <c r="C83" s="300">
        <f>C80+C82</f>
        <v>51080</v>
      </c>
      <c r="D83" s="300">
        <f t="shared" ref="D83:O83" si="32">D80+D82</f>
        <v>44624</v>
      </c>
      <c r="E83" s="300"/>
      <c r="F83" s="300"/>
      <c r="G83" s="300"/>
      <c r="H83" s="300">
        <f t="shared" si="32"/>
        <v>5000</v>
      </c>
      <c r="I83" s="300"/>
      <c r="J83" s="300"/>
      <c r="K83" s="300"/>
      <c r="L83" s="300"/>
      <c r="M83" s="300"/>
      <c r="N83" s="300">
        <f t="shared" si="32"/>
        <v>0</v>
      </c>
      <c r="O83" s="300">
        <f t="shared" si="32"/>
        <v>1456</v>
      </c>
      <c r="P83" s="433">
        <f t="shared" si="30"/>
        <v>51080</v>
      </c>
      <c r="Q83" s="433">
        <f t="shared" si="29"/>
        <v>0</v>
      </c>
    </row>
    <row r="84" spans="1:17">
      <c r="A84" s="239" t="s">
        <v>241</v>
      </c>
      <c r="B84" s="309"/>
      <c r="C84" s="196"/>
      <c r="D84" s="196"/>
      <c r="E84" s="196"/>
      <c r="F84" s="198"/>
      <c r="G84" s="196"/>
      <c r="H84" s="198"/>
      <c r="I84" s="196"/>
      <c r="J84" s="196"/>
      <c r="K84" s="196"/>
      <c r="L84" s="196"/>
      <c r="M84" s="196"/>
      <c r="N84" s="196"/>
      <c r="O84" s="196"/>
      <c r="P84" s="433">
        <f t="shared" si="30"/>
        <v>0</v>
      </c>
      <c r="Q84" s="433">
        <f t="shared" si="29"/>
        <v>0</v>
      </c>
    </row>
    <row r="85" spans="1:17" s="434" customFormat="1">
      <c r="A85" s="216" t="s">
        <v>49</v>
      </c>
      <c r="B85" s="216"/>
      <c r="C85" s="454">
        <f>C89+C94+C99</f>
        <v>391261</v>
      </c>
      <c r="D85" s="454">
        <f>D89+D94+D99</f>
        <v>320164</v>
      </c>
      <c r="E85" s="454"/>
      <c r="F85" s="454"/>
      <c r="G85" s="454"/>
      <c r="H85" s="454">
        <f>H89+H94+H99</f>
        <v>42211</v>
      </c>
      <c r="I85" s="454"/>
      <c r="J85" s="196">
        <f>J89+J94+J99</f>
        <v>28886</v>
      </c>
      <c r="K85" s="196"/>
      <c r="L85" s="196"/>
      <c r="M85" s="196"/>
      <c r="N85" s="196">
        <f>N89+N94+N99</f>
        <v>0</v>
      </c>
      <c r="O85" s="196">
        <f>O89+O94+O99</f>
        <v>0</v>
      </c>
      <c r="P85" s="433">
        <f t="shared" si="30"/>
        <v>391261</v>
      </c>
      <c r="Q85" s="433">
        <f t="shared" si="29"/>
        <v>0</v>
      </c>
    </row>
    <row r="86" spans="1:17">
      <c r="A86" s="216" t="s">
        <v>591</v>
      </c>
      <c r="B86" s="216"/>
      <c r="C86" s="454">
        <f>C91+C96+C100</f>
        <v>13927</v>
      </c>
      <c r="D86" s="454">
        <f t="shared" ref="D86:O87" si="33">D91+D96+D100</f>
        <v>2206</v>
      </c>
      <c r="E86" s="454">
        <f t="shared" si="33"/>
        <v>0</v>
      </c>
      <c r="F86" s="454">
        <f t="shared" si="33"/>
        <v>0</v>
      </c>
      <c r="G86" s="454">
        <f t="shared" si="33"/>
        <v>0</v>
      </c>
      <c r="H86" s="454">
        <f t="shared" si="33"/>
        <v>1054</v>
      </c>
      <c r="I86" s="454">
        <f t="shared" si="33"/>
        <v>0</v>
      </c>
      <c r="J86" s="454">
        <f t="shared" si="33"/>
        <v>0</v>
      </c>
      <c r="K86" s="454">
        <f t="shared" si="33"/>
        <v>0</v>
      </c>
      <c r="L86" s="454">
        <f t="shared" si="33"/>
        <v>0</v>
      </c>
      <c r="M86" s="454">
        <f t="shared" si="33"/>
        <v>0</v>
      </c>
      <c r="N86" s="454">
        <f t="shared" si="33"/>
        <v>0</v>
      </c>
      <c r="O86" s="454">
        <f t="shared" si="33"/>
        <v>10667</v>
      </c>
      <c r="P86" s="433">
        <f t="shared" si="30"/>
        <v>13927</v>
      </c>
      <c r="Q86" s="433">
        <f t="shared" si="29"/>
        <v>0</v>
      </c>
    </row>
    <row r="87" spans="1:17">
      <c r="A87" s="203" t="s">
        <v>455</v>
      </c>
      <c r="B87" s="203"/>
      <c r="C87" s="200">
        <f>C92+C97+C101</f>
        <v>405188</v>
      </c>
      <c r="D87" s="200">
        <f t="shared" si="33"/>
        <v>322370</v>
      </c>
      <c r="E87" s="200">
        <f t="shared" si="33"/>
        <v>0</v>
      </c>
      <c r="F87" s="200">
        <f t="shared" si="33"/>
        <v>0</v>
      </c>
      <c r="G87" s="200">
        <f t="shared" si="33"/>
        <v>0</v>
      </c>
      <c r="H87" s="200">
        <f t="shared" si="33"/>
        <v>43265</v>
      </c>
      <c r="I87" s="200">
        <f t="shared" si="33"/>
        <v>0</v>
      </c>
      <c r="J87" s="200">
        <f t="shared" si="33"/>
        <v>28886</v>
      </c>
      <c r="K87" s="200">
        <f t="shared" si="33"/>
        <v>0</v>
      </c>
      <c r="L87" s="200">
        <f t="shared" si="33"/>
        <v>0</v>
      </c>
      <c r="M87" s="200">
        <f t="shared" si="33"/>
        <v>0</v>
      </c>
      <c r="N87" s="200">
        <f t="shared" si="33"/>
        <v>0</v>
      </c>
      <c r="O87" s="200">
        <f t="shared" si="33"/>
        <v>10667</v>
      </c>
      <c r="P87" s="433">
        <f t="shared" si="30"/>
        <v>405188</v>
      </c>
      <c r="Q87" s="433">
        <f t="shared" si="29"/>
        <v>0</v>
      </c>
    </row>
    <row r="88" spans="1:17">
      <c r="A88" s="306" t="s">
        <v>246</v>
      </c>
      <c r="B88" s="308" t="s">
        <v>342</v>
      </c>
      <c r="C88" s="196"/>
      <c r="D88" s="196"/>
      <c r="E88" s="196"/>
      <c r="F88" s="198"/>
      <c r="G88" s="196"/>
      <c r="H88" s="198"/>
      <c r="I88" s="196"/>
      <c r="J88" s="196"/>
      <c r="K88" s="196"/>
      <c r="L88" s="196"/>
      <c r="M88" s="196"/>
      <c r="N88" s="196"/>
      <c r="O88" s="196"/>
      <c r="P88" s="433">
        <f t="shared" si="30"/>
        <v>0</v>
      </c>
      <c r="Q88" s="433">
        <f t="shared" si="29"/>
        <v>0</v>
      </c>
    </row>
    <row r="89" spans="1:17">
      <c r="A89" s="216" t="s">
        <v>49</v>
      </c>
      <c r="B89" s="216"/>
      <c r="C89" s="196">
        <f>SUM(D89:O89)</f>
        <v>38362</v>
      </c>
      <c r="D89" s="196">
        <v>36411</v>
      </c>
      <c r="E89" s="196"/>
      <c r="F89" s="198"/>
      <c r="G89" s="196"/>
      <c r="H89" s="198"/>
      <c r="I89" s="196"/>
      <c r="J89" s="196">
        <v>1951</v>
      </c>
      <c r="K89" s="196"/>
      <c r="L89" s="196"/>
      <c r="M89" s="196"/>
      <c r="N89" s="196"/>
      <c r="O89" s="196"/>
      <c r="P89" s="433">
        <f t="shared" si="30"/>
        <v>38362</v>
      </c>
      <c r="Q89" s="433">
        <f t="shared" si="29"/>
        <v>0</v>
      </c>
    </row>
    <row r="90" spans="1:17">
      <c r="A90" s="216" t="s">
        <v>589</v>
      </c>
      <c r="B90" s="216"/>
      <c r="C90" s="196">
        <v>8503</v>
      </c>
      <c r="D90" s="196"/>
      <c r="E90" s="196"/>
      <c r="F90" s="198"/>
      <c r="G90" s="196"/>
      <c r="H90" s="198"/>
      <c r="I90" s="196"/>
      <c r="J90" s="196"/>
      <c r="K90" s="196"/>
      <c r="L90" s="196"/>
      <c r="M90" s="196"/>
      <c r="N90" s="196"/>
      <c r="O90" s="196">
        <v>8503</v>
      </c>
      <c r="P90" s="433">
        <f t="shared" si="30"/>
        <v>8503</v>
      </c>
      <c r="Q90" s="433">
        <f t="shared" si="29"/>
        <v>0</v>
      </c>
    </row>
    <row r="91" spans="1:17">
      <c r="A91" s="216" t="s">
        <v>591</v>
      </c>
      <c r="B91" s="216"/>
      <c r="C91" s="196">
        <f>SUM(C90)</f>
        <v>8503</v>
      </c>
      <c r="D91" s="196">
        <f t="shared" ref="D91:O91" si="34">SUM(D90)</f>
        <v>0</v>
      </c>
      <c r="E91" s="196">
        <f t="shared" si="34"/>
        <v>0</v>
      </c>
      <c r="F91" s="196">
        <f t="shared" si="34"/>
        <v>0</v>
      </c>
      <c r="G91" s="196">
        <f t="shared" si="34"/>
        <v>0</v>
      </c>
      <c r="H91" s="196">
        <f t="shared" si="34"/>
        <v>0</v>
      </c>
      <c r="I91" s="196">
        <f t="shared" si="34"/>
        <v>0</v>
      </c>
      <c r="J91" s="196">
        <f t="shared" si="34"/>
        <v>0</v>
      </c>
      <c r="K91" s="196">
        <f t="shared" si="34"/>
        <v>0</v>
      </c>
      <c r="L91" s="196">
        <f t="shared" si="34"/>
        <v>0</v>
      </c>
      <c r="M91" s="196">
        <f t="shared" si="34"/>
        <v>0</v>
      </c>
      <c r="N91" s="196">
        <f t="shared" si="34"/>
        <v>0</v>
      </c>
      <c r="O91" s="196">
        <f t="shared" si="34"/>
        <v>8503</v>
      </c>
      <c r="P91" s="433">
        <f t="shared" si="30"/>
        <v>8503</v>
      </c>
      <c r="Q91" s="433">
        <f t="shared" si="29"/>
        <v>0</v>
      </c>
    </row>
    <row r="92" spans="1:17">
      <c r="A92" s="203" t="s">
        <v>455</v>
      </c>
      <c r="B92" s="203"/>
      <c r="C92" s="197">
        <f>C89+C91</f>
        <v>46865</v>
      </c>
      <c r="D92" s="197">
        <f t="shared" ref="D92:O92" si="35">D89+D91</f>
        <v>36411</v>
      </c>
      <c r="E92" s="197">
        <f t="shared" si="35"/>
        <v>0</v>
      </c>
      <c r="F92" s="197">
        <f t="shared" si="35"/>
        <v>0</v>
      </c>
      <c r="G92" s="197">
        <f t="shared" si="35"/>
        <v>0</v>
      </c>
      <c r="H92" s="197">
        <f t="shared" si="35"/>
        <v>0</v>
      </c>
      <c r="I92" s="197">
        <f t="shared" si="35"/>
        <v>0</v>
      </c>
      <c r="J92" s="197">
        <f t="shared" si="35"/>
        <v>1951</v>
      </c>
      <c r="K92" s="197">
        <f t="shared" si="35"/>
        <v>0</v>
      </c>
      <c r="L92" s="197">
        <f t="shared" si="35"/>
        <v>0</v>
      </c>
      <c r="M92" s="197">
        <f t="shared" si="35"/>
        <v>0</v>
      </c>
      <c r="N92" s="197">
        <f t="shared" si="35"/>
        <v>0</v>
      </c>
      <c r="O92" s="197">
        <f t="shared" si="35"/>
        <v>8503</v>
      </c>
      <c r="P92" s="433">
        <f t="shared" si="30"/>
        <v>46865</v>
      </c>
      <c r="Q92" s="433">
        <f t="shared" si="29"/>
        <v>0</v>
      </c>
    </row>
    <row r="93" spans="1:17">
      <c r="A93" s="306" t="s">
        <v>247</v>
      </c>
      <c r="B93" s="208" t="s">
        <v>342</v>
      </c>
      <c r="C93" s="196"/>
      <c r="D93" s="196"/>
      <c r="E93" s="196"/>
      <c r="F93" s="198"/>
      <c r="G93" s="196"/>
      <c r="H93" s="198"/>
      <c r="I93" s="196"/>
      <c r="J93" s="196"/>
      <c r="K93" s="196"/>
      <c r="L93" s="196"/>
      <c r="M93" s="196"/>
      <c r="N93" s="196"/>
      <c r="O93" s="196"/>
      <c r="P93" s="433">
        <f t="shared" si="30"/>
        <v>0</v>
      </c>
      <c r="Q93" s="433">
        <f t="shared" si="29"/>
        <v>0</v>
      </c>
    </row>
    <row r="94" spans="1:17" s="434" customFormat="1">
      <c r="A94" s="216" t="s">
        <v>49</v>
      </c>
      <c r="B94" s="216"/>
      <c r="C94" s="196">
        <f>SUM(D94:O94)</f>
        <v>26935</v>
      </c>
      <c r="D94" s="196"/>
      <c r="E94" s="196"/>
      <c r="F94" s="198"/>
      <c r="G94" s="196"/>
      <c r="H94" s="198"/>
      <c r="I94" s="196"/>
      <c r="J94" s="196">
        <v>26935</v>
      </c>
      <c r="K94" s="196"/>
      <c r="L94" s="196"/>
      <c r="M94" s="196"/>
      <c r="N94" s="196"/>
      <c r="O94" s="196"/>
      <c r="P94" s="433">
        <f t="shared" si="30"/>
        <v>26935</v>
      </c>
      <c r="Q94" s="433">
        <f t="shared" si="29"/>
        <v>0</v>
      </c>
    </row>
    <row r="95" spans="1:17" s="434" customFormat="1">
      <c r="A95" s="216" t="s">
        <v>589</v>
      </c>
      <c r="B95" s="216"/>
      <c r="C95" s="196">
        <v>2164</v>
      </c>
      <c r="D95" s="196"/>
      <c r="E95" s="196"/>
      <c r="F95" s="198"/>
      <c r="G95" s="196"/>
      <c r="H95" s="198"/>
      <c r="I95" s="196"/>
      <c r="J95" s="196"/>
      <c r="K95" s="196"/>
      <c r="L95" s="196"/>
      <c r="M95" s="196"/>
      <c r="N95" s="196"/>
      <c r="O95" s="196">
        <v>2164</v>
      </c>
      <c r="P95" s="433">
        <f t="shared" si="30"/>
        <v>2164</v>
      </c>
      <c r="Q95" s="433">
        <f t="shared" si="29"/>
        <v>0</v>
      </c>
    </row>
    <row r="96" spans="1:17" s="434" customFormat="1">
      <c r="A96" s="216" t="s">
        <v>591</v>
      </c>
      <c r="B96" s="216"/>
      <c r="C96" s="196">
        <f>SUM(C95)</f>
        <v>2164</v>
      </c>
      <c r="D96" s="196">
        <f t="shared" ref="D96:O96" si="36">SUM(D95)</f>
        <v>0</v>
      </c>
      <c r="E96" s="196">
        <f t="shared" si="36"/>
        <v>0</v>
      </c>
      <c r="F96" s="196">
        <f t="shared" si="36"/>
        <v>0</v>
      </c>
      <c r="G96" s="196">
        <f t="shared" si="36"/>
        <v>0</v>
      </c>
      <c r="H96" s="196">
        <f t="shared" si="36"/>
        <v>0</v>
      </c>
      <c r="I96" s="196">
        <f t="shared" si="36"/>
        <v>0</v>
      </c>
      <c r="J96" s="196">
        <f t="shared" si="36"/>
        <v>0</v>
      </c>
      <c r="K96" s="196">
        <f t="shared" si="36"/>
        <v>0</v>
      </c>
      <c r="L96" s="196">
        <f t="shared" si="36"/>
        <v>0</v>
      </c>
      <c r="M96" s="196">
        <f t="shared" si="36"/>
        <v>0</v>
      </c>
      <c r="N96" s="196">
        <f t="shared" si="36"/>
        <v>0</v>
      </c>
      <c r="O96" s="196">
        <f t="shared" si="36"/>
        <v>2164</v>
      </c>
      <c r="P96" s="433">
        <f t="shared" si="30"/>
        <v>2164</v>
      </c>
      <c r="Q96" s="433">
        <f t="shared" si="29"/>
        <v>0</v>
      </c>
    </row>
    <row r="97" spans="1:117" s="434" customFormat="1">
      <c r="A97" s="203" t="s">
        <v>455</v>
      </c>
      <c r="B97" s="203"/>
      <c r="C97" s="197">
        <f>C94+C96</f>
        <v>29099</v>
      </c>
      <c r="D97" s="197">
        <f t="shared" ref="D97:O97" si="37">D94+D96</f>
        <v>0</v>
      </c>
      <c r="E97" s="197">
        <f t="shared" si="37"/>
        <v>0</v>
      </c>
      <c r="F97" s="197">
        <f t="shared" si="37"/>
        <v>0</v>
      </c>
      <c r="G97" s="197">
        <f t="shared" si="37"/>
        <v>0</v>
      </c>
      <c r="H97" s="197">
        <f t="shared" si="37"/>
        <v>0</v>
      </c>
      <c r="I97" s="197">
        <f t="shared" si="37"/>
        <v>0</v>
      </c>
      <c r="J97" s="197">
        <f t="shared" si="37"/>
        <v>26935</v>
      </c>
      <c r="K97" s="197">
        <f t="shared" si="37"/>
        <v>0</v>
      </c>
      <c r="L97" s="197">
        <f t="shared" si="37"/>
        <v>0</v>
      </c>
      <c r="M97" s="197">
        <f t="shared" si="37"/>
        <v>0</v>
      </c>
      <c r="N97" s="197">
        <f t="shared" si="37"/>
        <v>0</v>
      </c>
      <c r="O97" s="197">
        <f t="shared" si="37"/>
        <v>2164</v>
      </c>
      <c r="P97" s="433">
        <f t="shared" si="30"/>
        <v>29099</v>
      </c>
      <c r="Q97" s="433">
        <f t="shared" si="29"/>
        <v>0</v>
      </c>
    </row>
    <row r="98" spans="1:117" s="434" customFormat="1">
      <c r="A98" s="208" t="s">
        <v>248</v>
      </c>
      <c r="B98" s="310"/>
      <c r="C98" s="196"/>
      <c r="D98" s="196"/>
      <c r="E98" s="196"/>
      <c r="F98" s="206"/>
      <c r="G98" s="207"/>
      <c r="H98" s="206"/>
      <c r="I98" s="207"/>
      <c r="J98" s="207"/>
      <c r="K98" s="207"/>
      <c r="L98" s="207"/>
      <c r="M98" s="207"/>
      <c r="N98" s="207"/>
      <c r="O98" s="207"/>
      <c r="P98" s="433">
        <f t="shared" si="30"/>
        <v>0</v>
      </c>
      <c r="Q98" s="433">
        <f t="shared" si="29"/>
        <v>0</v>
      </c>
    </row>
    <row r="99" spans="1:117" s="434" customFormat="1">
      <c r="A99" s="216" t="s">
        <v>49</v>
      </c>
      <c r="B99" s="216"/>
      <c r="C99" s="196">
        <f t="shared" ref="C99:H99" si="38">C103+C107+C111+C115+C119+C123+C127+C131+C136+C140+C144+C148+C152+C156+C160+C164+C168+C172+C176+C180+C184+C188+C192</f>
        <v>325964</v>
      </c>
      <c r="D99" s="196">
        <f t="shared" si="38"/>
        <v>283753</v>
      </c>
      <c r="E99" s="196">
        <f t="shared" si="38"/>
        <v>0</v>
      </c>
      <c r="F99" s="196">
        <f t="shared" si="38"/>
        <v>0</v>
      </c>
      <c r="G99" s="196">
        <f t="shared" si="38"/>
        <v>0</v>
      </c>
      <c r="H99" s="196">
        <f t="shared" si="38"/>
        <v>42211</v>
      </c>
      <c r="I99" s="196"/>
      <c r="J99" s="196"/>
      <c r="K99" s="196"/>
      <c r="L99" s="196"/>
      <c r="M99" s="196"/>
      <c r="N99" s="196"/>
      <c r="O99" s="196"/>
      <c r="P99" s="433">
        <f t="shared" si="30"/>
        <v>325964</v>
      </c>
      <c r="Q99" s="433">
        <f t="shared" si="29"/>
        <v>0</v>
      </c>
    </row>
    <row r="100" spans="1:117" s="434" customFormat="1">
      <c r="A100" s="216" t="s">
        <v>591</v>
      </c>
      <c r="B100" s="216"/>
      <c r="C100" s="196">
        <f>C104+C108+C112+C116+C120+C124+C128+C133+C137+C141+C145+C149+C153+C157+C161+C165+C169+C173+C177+C181+C185+C189+C193</f>
        <v>3260</v>
      </c>
      <c r="D100" s="196">
        <f t="shared" ref="D100:O101" si="39">D104+D108+D112+D116+D120+D124+D128+D133+D137+D141+D145+D149+D153+D157+D161+D165+D169+D173+D177+D181+D185+D189+D193</f>
        <v>2206</v>
      </c>
      <c r="E100" s="196">
        <f t="shared" si="39"/>
        <v>0</v>
      </c>
      <c r="F100" s="196">
        <f t="shared" si="39"/>
        <v>0</v>
      </c>
      <c r="G100" s="196">
        <f t="shared" si="39"/>
        <v>0</v>
      </c>
      <c r="H100" s="196">
        <f t="shared" si="39"/>
        <v>1054</v>
      </c>
      <c r="I100" s="196">
        <f t="shared" si="39"/>
        <v>0</v>
      </c>
      <c r="J100" s="196">
        <f t="shared" si="39"/>
        <v>0</v>
      </c>
      <c r="K100" s="196">
        <f t="shared" si="39"/>
        <v>0</v>
      </c>
      <c r="L100" s="196">
        <f t="shared" si="39"/>
        <v>0</v>
      </c>
      <c r="M100" s="196">
        <f t="shared" si="39"/>
        <v>0</v>
      </c>
      <c r="N100" s="196">
        <f t="shared" si="39"/>
        <v>0</v>
      </c>
      <c r="O100" s="196">
        <f t="shared" si="39"/>
        <v>0</v>
      </c>
      <c r="P100" s="433">
        <f t="shared" si="30"/>
        <v>3260</v>
      </c>
      <c r="Q100" s="433">
        <f t="shared" si="29"/>
        <v>0</v>
      </c>
    </row>
    <row r="101" spans="1:117" s="434" customFormat="1">
      <c r="A101" s="203" t="s">
        <v>455</v>
      </c>
      <c r="B101" s="203"/>
      <c r="C101" s="197">
        <f>C105+C109+C113+C117+C121+C125+C129+C134+C138+C142+C146+C150+C154+C158+C162+C166+C170+C174+C178+C182+C186+C190+C194</f>
        <v>329224</v>
      </c>
      <c r="D101" s="197">
        <f t="shared" si="39"/>
        <v>285959</v>
      </c>
      <c r="E101" s="197">
        <f t="shared" si="39"/>
        <v>0</v>
      </c>
      <c r="F101" s="197">
        <f t="shared" si="39"/>
        <v>0</v>
      </c>
      <c r="G101" s="197">
        <f t="shared" si="39"/>
        <v>0</v>
      </c>
      <c r="H101" s="197">
        <f t="shared" si="39"/>
        <v>43265</v>
      </c>
      <c r="I101" s="197">
        <f t="shared" si="39"/>
        <v>0</v>
      </c>
      <c r="J101" s="197">
        <f t="shared" si="39"/>
        <v>0</v>
      </c>
      <c r="K101" s="197">
        <f t="shared" si="39"/>
        <v>0</v>
      </c>
      <c r="L101" s="197">
        <f t="shared" si="39"/>
        <v>0</v>
      </c>
      <c r="M101" s="197">
        <f t="shared" si="39"/>
        <v>0</v>
      </c>
      <c r="N101" s="197">
        <f t="shared" si="39"/>
        <v>0</v>
      </c>
      <c r="O101" s="197">
        <f t="shared" si="39"/>
        <v>0</v>
      </c>
      <c r="P101" s="433">
        <f t="shared" si="30"/>
        <v>329224</v>
      </c>
      <c r="Q101" s="433">
        <f t="shared" si="29"/>
        <v>0</v>
      </c>
    </row>
    <row r="102" spans="1:117">
      <c r="A102" s="205" t="s">
        <v>152</v>
      </c>
      <c r="B102" s="205" t="s">
        <v>342</v>
      </c>
      <c r="C102" s="196"/>
      <c r="D102" s="196"/>
      <c r="E102" s="207"/>
      <c r="F102" s="206"/>
      <c r="G102" s="207"/>
      <c r="H102" s="206"/>
      <c r="I102" s="207"/>
      <c r="J102" s="207"/>
      <c r="K102" s="207"/>
      <c r="L102" s="207"/>
      <c r="M102" s="207"/>
      <c r="N102" s="207"/>
      <c r="O102" s="207"/>
      <c r="P102" s="433">
        <f t="shared" si="30"/>
        <v>0</v>
      </c>
      <c r="Q102" s="433">
        <f t="shared" si="29"/>
        <v>0</v>
      </c>
      <c r="R102" s="434"/>
      <c r="S102" s="434"/>
      <c r="T102" s="434"/>
      <c r="U102" s="434"/>
      <c r="V102" s="434"/>
      <c r="W102" s="434"/>
      <c r="X102" s="434"/>
      <c r="Y102" s="434"/>
      <c r="Z102" s="434"/>
      <c r="AA102" s="434"/>
      <c r="AB102" s="434"/>
      <c r="AC102" s="434"/>
      <c r="AD102" s="434"/>
      <c r="AE102" s="434"/>
      <c r="AF102" s="434"/>
      <c r="AG102" s="434"/>
      <c r="AH102" s="434"/>
      <c r="AI102" s="434"/>
      <c r="AJ102" s="434"/>
      <c r="AK102" s="434"/>
      <c r="AL102" s="434"/>
      <c r="AM102" s="434"/>
      <c r="AN102" s="434"/>
      <c r="AO102" s="434"/>
      <c r="AP102" s="434"/>
      <c r="AQ102" s="434"/>
      <c r="AR102" s="434"/>
      <c r="AS102" s="434"/>
      <c r="AT102" s="434"/>
      <c r="AU102" s="434"/>
      <c r="AV102" s="434"/>
      <c r="AW102" s="434"/>
      <c r="AX102" s="434"/>
      <c r="AY102" s="434"/>
      <c r="AZ102" s="434"/>
      <c r="BA102" s="434"/>
      <c r="BB102" s="434"/>
      <c r="BC102" s="434"/>
      <c r="BD102" s="434"/>
      <c r="BE102" s="434"/>
      <c r="BF102" s="434"/>
      <c r="BG102" s="434"/>
      <c r="BH102" s="434"/>
      <c r="BI102" s="434"/>
      <c r="BJ102" s="434"/>
      <c r="BK102" s="434"/>
      <c r="BL102" s="434"/>
      <c r="BM102" s="434"/>
      <c r="BN102" s="434"/>
      <c r="BO102" s="434"/>
      <c r="BP102" s="434"/>
      <c r="BQ102" s="434"/>
      <c r="BR102" s="434"/>
      <c r="BS102" s="434"/>
      <c r="BT102" s="434"/>
      <c r="BU102" s="434"/>
      <c r="BV102" s="434"/>
      <c r="BW102" s="434"/>
      <c r="BX102" s="434"/>
      <c r="BY102" s="434"/>
      <c r="BZ102" s="434"/>
      <c r="CA102" s="434"/>
      <c r="CB102" s="434"/>
      <c r="CC102" s="434"/>
      <c r="CD102" s="434"/>
      <c r="CE102" s="434"/>
      <c r="CF102" s="434"/>
      <c r="CG102" s="434"/>
      <c r="CH102" s="434"/>
      <c r="CI102" s="434"/>
      <c r="CJ102" s="434"/>
      <c r="CK102" s="434"/>
      <c r="CL102" s="434"/>
      <c r="CM102" s="434"/>
      <c r="CN102" s="434"/>
      <c r="CO102" s="434"/>
      <c r="CP102" s="434"/>
      <c r="CQ102" s="434"/>
      <c r="CR102" s="434"/>
      <c r="CS102" s="434"/>
      <c r="CT102" s="434"/>
      <c r="CU102" s="434"/>
      <c r="CV102" s="434"/>
      <c r="CW102" s="434"/>
      <c r="CX102" s="434"/>
      <c r="CY102" s="434"/>
      <c r="CZ102" s="434"/>
      <c r="DA102" s="434"/>
      <c r="DB102" s="434"/>
      <c r="DC102" s="434"/>
      <c r="DD102" s="434"/>
      <c r="DE102" s="434"/>
      <c r="DF102" s="434"/>
      <c r="DG102" s="434"/>
      <c r="DH102" s="434"/>
      <c r="DI102" s="434"/>
      <c r="DJ102" s="434"/>
      <c r="DK102" s="434"/>
      <c r="DL102" s="434"/>
      <c r="DM102" s="434"/>
    </row>
    <row r="103" spans="1:117" s="434" customFormat="1">
      <c r="A103" s="216" t="s">
        <v>49</v>
      </c>
      <c r="B103" s="216"/>
      <c r="C103" s="196">
        <f>SUM(D103:O103)</f>
        <v>27731</v>
      </c>
      <c r="D103" s="196">
        <f>[1]kiad!C49</f>
        <v>27731</v>
      </c>
      <c r="E103" s="196"/>
      <c r="F103" s="206"/>
      <c r="G103" s="207"/>
      <c r="H103" s="206"/>
      <c r="I103" s="207"/>
      <c r="J103" s="207"/>
      <c r="K103" s="207"/>
      <c r="L103" s="207"/>
      <c r="M103" s="207"/>
      <c r="N103" s="207"/>
      <c r="O103" s="207"/>
      <c r="P103" s="433">
        <f t="shared" si="30"/>
        <v>27731</v>
      </c>
      <c r="Q103" s="433">
        <f t="shared" si="29"/>
        <v>0</v>
      </c>
    </row>
    <row r="104" spans="1:117" s="434" customFormat="1">
      <c r="A104" s="216" t="s">
        <v>591</v>
      </c>
      <c r="B104" s="216"/>
      <c r="C104" s="196">
        <v>0</v>
      </c>
      <c r="D104" s="196">
        <v>0</v>
      </c>
      <c r="E104" s="196">
        <v>0</v>
      </c>
      <c r="F104" s="196">
        <v>0</v>
      </c>
      <c r="G104" s="196">
        <v>0</v>
      </c>
      <c r="H104" s="196">
        <v>0</v>
      </c>
      <c r="I104" s="196">
        <v>0</v>
      </c>
      <c r="J104" s="196">
        <v>0</v>
      </c>
      <c r="K104" s="196">
        <v>0</v>
      </c>
      <c r="L104" s="196">
        <v>0</v>
      </c>
      <c r="M104" s="196">
        <v>0</v>
      </c>
      <c r="N104" s="196">
        <v>0</v>
      </c>
      <c r="O104" s="196">
        <v>0</v>
      </c>
      <c r="P104" s="433">
        <f t="shared" si="30"/>
        <v>0</v>
      </c>
      <c r="Q104" s="433">
        <f t="shared" si="29"/>
        <v>0</v>
      </c>
    </row>
    <row r="105" spans="1:117" s="434" customFormat="1">
      <c r="A105" s="216" t="s">
        <v>455</v>
      </c>
      <c r="B105" s="216"/>
      <c r="C105" s="196">
        <f>C103+C104</f>
        <v>27731</v>
      </c>
      <c r="D105" s="196">
        <f t="shared" ref="D105:O105" si="40">D103+D104</f>
        <v>27731</v>
      </c>
      <c r="E105" s="196">
        <f t="shared" si="40"/>
        <v>0</v>
      </c>
      <c r="F105" s="196">
        <f t="shared" si="40"/>
        <v>0</v>
      </c>
      <c r="G105" s="196">
        <f t="shared" si="40"/>
        <v>0</v>
      </c>
      <c r="H105" s="196">
        <f t="shared" si="40"/>
        <v>0</v>
      </c>
      <c r="I105" s="196">
        <f t="shared" si="40"/>
        <v>0</v>
      </c>
      <c r="J105" s="196">
        <f t="shared" si="40"/>
        <v>0</v>
      </c>
      <c r="K105" s="196">
        <f t="shared" si="40"/>
        <v>0</v>
      </c>
      <c r="L105" s="196">
        <f t="shared" si="40"/>
        <v>0</v>
      </c>
      <c r="M105" s="196">
        <f t="shared" si="40"/>
        <v>0</v>
      </c>
      <c r="N105" s="196">
        <f t="shared" si="40"/>
        <v>0</v>
      </c>
      <c r="O105" s="196">
        <f t="shared" si="40"/>
        <v>0</v>
      </c>
      <c r="P105" s="433">
        <f t="shared" si="30"/>
        <v>27731</v>
      </c>
      <c r="Q105" s="433">
        <f t="shared" si="29"/>
        <v>0</v>
      </c>
    </row>
    <row r="106" spans="1:117" s="434" customFormat="1">
      <c r="A106" s="208" t="s">
        <v>153</v>
      </c>
      <c r="B106" s="308" t="s">
        <v>342</v>
      </c>
      <c r="C106" s="196"/>
      <c r="D106" s="196"/>
      <c r="E106" s="207"/>
      <c r="F106" s="206"/>
      <c r="G106" s="207"/>
      <c r="H106" s="206"/>
      <c r="I106" s="207"/>
      <c r="J106" s="207"/>
      <c r="K106" s="207"/>
      <c r="L106" s="207"/>
      <c r="M106" s="207"/>
      <c r="N106" s="207"/>
      <c r="O106" s="207"/>
      <c r="P106" s="433">
        <f t="shared" si="30"/>
        <v>0</v>
      </c>
      <c r="Q106" s="433">
        <f t="shared" si="29"/>
        <v>0</v>
      </c>
    </row>
    <row r="107" spans="1:117" s="434" customFormat="1">
      <c r="A107" s="216" t="s">
        <v>49</v>
      </c>
      <c r="B107" s="216"/>
      <c r="C107" s="196">
        <f>SUM(D107:O107)</f>
        <v>6065</v>
      </c>
      <c r="D107" s="196">
        <f>[1]kiad!C51</f>
        <v>6065</v>
      </c>
      <c r="E107" s="196"/>
      <c r="F107" s="206"/>
      <c r="G107" s="207"/>
      <c r="H107" s="206"/>
      <c r="I107" s="207"/>
      <c r="J107" s="207"/>
      <c r="K107" s="207"/>
      <c r="L107" s="207"/>
      <c r="M107" s="207"/>
      <c r="N107" s="207"/>
      <c r="O107" s="207"/>
      <c r="P107" s="433">
        <f t="shared" si="30"/>
        <v>6065</v>
      </c>
      <c r="Q107" s="433">
        <f t="shared" si="29"/>
        <v>0</v>
      </c>
    </row>
    <row r="108" spans="1:117" s="434" customFormat="1">
      <c r="A108" s="216" t="s">
        <v>591</v>
      </c>
      <c r="B108" s="216"/>
      <c r="C108" s="196">
        <v>0</v>
      </c>
      <c r="D108" s="196">
        <v>0</v>
      </c>
      <c r="E108" s="196">
        <v>0</v>
      </c>
      <c r="F108" s="196">
        <v>0</v>
      </c>
      <c r="G108" s="196">
        <v>0</v>
      </c>
      <c r="H108" s="196">
        <v>0</v>
      </c>
      <c r="I108" s="196">
        <v>0</v>
      </c>
      <c r="J108" s="196">
        <v>0</v>
      </c>
      <c r="K108" s="196">
        <v>0</v>
      </c>
      <c r="L108" s="196">
        <v>0</v>
      </c>
      <c r="M108" s="196">
        <v>0</v>
      </c>
      <c r="N108" s="196">
        <v>0</v>
      </c>
      <c r="O108" s="196">
        <v>0</v>
      </c>
      <c r="P108" s="433">
        <f t="shared" si="30"/>
        <v>0</v>
      </c>
      <c r="Q108" s="433">
        <f t="shared" si="29"/>
        <v>0</v>
      </c>
    </row>
    <row r="109" spans="1:117" s="434" customFormat="1">
      <c r="A109" s="216" t="s">
        <v>455</v>
      </c>
      <c r="B109" s="216"/>
      <c r="C109" s="196">
        <f>C107+C108</f>
        <v>6065</v>
      </c>
      <c r="D109" s="196">
        <f t="shared" ref="D109:O109" si="41">D107+D108</f>
        <v>6065</v>
      </c>
      <c r="E109" s="196">
        <f t="shared" si="41"/>
        <v>0</v>
      </c>
      <c r="F109" s="196">
        <f t="shared" si="41"/>
        <v>0</v>
      </c>
      <c r="G109" s="196">
        <f t="shared" si="41"/>
        <v>0</v>
      </c>
      <c r="H109" s="196">
        <f t="shared" si="41"/>
        <v>0</v>
      </c>
      <c r="I109" s="196">
        <f t="shared" si="41"/>
        <v>0</v>
      </c>
      <c r="J109" s="196">
        <f t="shared" si="41"/>
        <v>0</v>
      </c>
      <c r="K109" s="196">
        <f t="shared" si="41"/>
        <v>0</v>
      </c>
      <c r="L109" s="196">
        <f t="shared" si="41"/>
        <v>0</v>
      </c>
      <c r="M109" s="196">
        <f t="shared" si="41"/>
        <v>0</v>
      </c>
      <c r="N109" s="196">
        <f t="shared" si="41"/>
        <v>0</v>
      </c>
      <c r="O109" s="196">
        <f t="shared" si="41"/>
        <v>0</v>
      </c>
      <c r="P109" s="433">
        <f t="shared" si="30"/>
        <v>6065</v>
      </c>
      <c r="Q109" s="433">
        <f t="shared" si="29"/>
        <v>0</v>
      </c>
    </row>
    <row r="110" spans="1:117" s="434" customFormat="1">
      <c r="A110" s="208" t="s">
        <v>154</v>
      </c>
      <c r="B110" s="308" t="s">
        <v>342</v>
      </c>
      <c r="C110" s="196"/>
      <c r="D110" s="196"/>
      <c r="E110" s="207"/>
      <c r="F110" s="206"/>
      <c r="G110" s="207"/>
      <c r="H110" s="206"/>
      <c r="I110" s="207"/>
      <c r="J110" s="207"/>
      <c r="K110" s="207"/>
      <c r="L110" s="207"/>
      <c r="M110" s="207"/>
      <c r="N110" s="207"/>
      <c r="O110" s="207"/>
      <c r="P110" s="433">
        <f t="shared" si="30"/>
        <v>0</v>
      </c>
      <c r="Q110" s="433">
        <f t="shared" si="29"/>
        <v>0</v>
      </c>
    </row>
    <row r="111" spans="1:117" s="434" customFormat="1">
      <c r="A111" s="216" t="s">
        <v>49</v>
      </c>
      <c r="B111" s="216"/>
      <c r="C111" s="196">
        <v>8906</v>
      </c>
      <c r="D111" s="196">
        <v>8906</v>
      </c>
      <c r="E111" s="196"/>
      <c r="F111" s="206"/>
      <c r="G111" s="207"/>
      <c r="H111" s="206"/>
      <c r="I111" s="207"/>
      <c r="J111" s="207"/>
      <c r="K111" s="207"/>
      <c r="L111" s="207"/>
      <c r="M111" s="207"/>
      <c r="N111" s="207"/>
      <c r="O111" s="207"/>
      <c r="P111" s="433">
        <f t="shared" si="30"/>
        <v>8906</v>
      </c>
      <c r="Q111" s="433">
        <f t="shared" si="29"/>
        <v>0</v>
      </c>
    </row>
    <row r="112" spans="1:117" s="434" customFormat="1">
      <c r="A112" s="216" t="s">
        <v>591</v>
      </c>
      <c r="B112" s="216"/>
      <c r="C112" s="196">
        <v>0</v>
      </c>
      <c r="D112" s="196">
        <v>0</v>
      </c>
      <c r="E112" s="196">
        <v>0</v>
      </c>
      <c r="F112" s="196">
        <v>0</v>
      </c>
      <c r="G112" s="196">
        <v>0</v>
      </c>
      <c r="H112" s="196">
        <v>0</v>
      </c>
      <c r="I112" s="196">
        <v>0</v>
      </c>
      <c r="J112" s="196">
        <v>0</v>
      </c>
      <c r="K112" s="196">
        <v>0</v>
      </c>
      <c r="L112" s="196">
        <v>0</v>
      </c>
      <c r="M112" s="196">
        <v>0</v>
      </c>
      <c r="N112" s="196">
        <v>0</v>
      </c>
      <c r="O112" s="196">
        <v>0</v>
      </c>
      <c r="P112" s="433">
        <f t="shared" si="30"/>
        <v>0</v>
      </c>
      <c r="Q112" s="433">
        <f t="shared" si="29"/>
        <v>0</v>
      </c>
    </row>
    <row r="113" spans="1:17" s="434" customFormat="1">
      <c r="A113" s="216" t="s">
        <v>455</v>
      </c>
      <c r="B113" s="216"/>
      <c r="C113" s="196">
        <f>C111+C112</f>
        <v>8906</v>
      </c>
      <c r="D113" s="196">
        <f t="shared" ref="D113:O113" si="42">D111+D112</f>
        <v>8906</v>
      </c>
      <c r="E113" s="196">
        <f t="shared" si="42"/>
        <v>0</v>
      </c>
      <c r="F113" s="196">
        <f t="shared" si="42"/>
        <v>0</v>
      </c>
      <c r="G113" s="196">
        <f t="shared" si="42"/>
        <v>0</v>
      </c>
      <c r="H113" s="196">
        <f t="shared" si="42"/>
        <v>0</v>
      </c>
      <c r="I113" s="196">
        <f t="shared" si="42"/>
        <v>0</v>
      </c>
      <c r="J113" s="196">
        <f t="shared" si="42"/>
        <v>0</v>
      </c>
      <c r="K113" s="196">
        <f t="shared" si="42"/>
        <v>0</v>
      </c>
      <c r="L113" s="196">
        <f t="shared" si="42"/>
        <v>0</v>
      </c>
      <c r="M113" s="196">
        <f t="shared" si="42"/>
        <v>0</v>
      </c>
      <c r="N113" s="196">
        <f t="shared" si="42"/>
        <v>0</v>
      </c>
      <c r="O113" s="196">
        <f t="shared" si="42"/>
        <v>0</v>
      </c>
      <c r="P113" s="433">
        <f t="shared" si="30"/>
        <v>8906</v>
      </c>
      <c r="Q113" s="433">
        <f t="shared" si="29"/>
        <v>0</v>
      </c>
    </row>
    <row r="114" spans="1:17" s="434" customFormat="1">
      <c r="A114" s="208" t="s">
        <v>155</v>
      </c>
      <c r="B114" s="308" t="s">
        <v>342</v>
      </c>
      <c r="C114" s="196"/>
      <c r="D114" s="196"/>
      <c r="E114" s="207"/>
      <c r="F114" s="206"/>
      <c r="G114" s="207"/>
      <c r="H114" s="206"/>
      <c r="I114" s="207"/>
      <c r="J114" s="207"/>
      <c r="K114" s="207"/>
      <c r="L114" s="207"/>
      <c r="M114" s="207"/>
      <c r="N114" s="207"/>
      <c r="O114" s="207"/>
      <c r="P114" s="433">
        <f t="shared" si="30"/>
        <v>0</v>
      </c>
      <c r="Q114" s="433">
        <f t="shared" si="29"/>
        <v>0</v>
      </c>
    </row>
    <row r="115" spans="1:17" s="434" customFormat="1">
      <c r="A115" s="216" t="s">
        <v>49</v>
      </c>
      <c r="B115" s="216"/>
      <c r="C115" s="196">
        <v>8015</v>
      </c>
      <c r="D115" s="196">
        <v>8015</v>
      </c>
      <c r="E115" s="196"/>
      <c r="F115" s="206"/>
      <c r="G115" s="207"/>
      <c r="H115" s="206"/>
      <c r="I115" s="207"/>
      <c r="J115" s="207"/>
      <c r="K115" s="207"/>
      <c r="L115" s="207"/>
      <c r="M115" s="207"/>
      <c r="N115" s="207"/>
      <c r="O115" s="207"/>
      <c r="P115" s="433">
        <f t="shared" si="30"/>
        <v>8015</v>
      </c>
      <c r="Q115" s="433">
        <f t="shared" si="29"/>
        <v>0</v>
      </c>
    </row>
    <row r="116" spans="1:17" s="434" customFormat="1">
      <c r="A116" s="216" t="s">
        <v>591</v>
      </c>
      <c r="B116" s="216"/>
      <c r="C116" s="196">
        <v>0</v>
      </c>
      <c r="D116" s="196">
        <v>0</v>
      </c>
      <c r="E116" s="196">
        <v>0</v>
      </c>
      <c r="F116" s="196">
        <v>0</v>
      </c>
      <c r="G116" s="196">
        <v>0</v>
      </c>
      <c r="H116" s="196">
        <v>0</v>
      </c>
      <c r="I116" s="196">
        <v>0</v>
      </c>
      <c r="J116" s="196">
        <v>0</v>
      </c>
      <c r="K116" s="196">
        <v>0</v>
      </c>
      <c r="L116" s="196">
        <v>0</v>
      </c>
      <c r="M116" s="196">
        <v>0</v>
      </c>
      <c r="N116" s="196">
        <v>0</v>
      </c>
      <c r="O116" s="196">
        <v>0</v>
      </c>
      <c r="P116" s="433">
        <f t="shared" si="30"/>
        <v>0</v>
      </c>
      <c r="Q116" s="433">
        <f t="shared" si="29"/>
        <v>0</v>
      </c>
    </row>
    <row r="117" spans="1:17" s="434" customFormat="1">
      <c r="A117" s="216" t="s">
        <v>455</v>
      </c>
      <c r="B117" s="216"/>
      <c r="C117" s="196">
        <f>C115+C116</f>
        <v>8015</v>
      </c>
      <c r="D117" s="196">
        <f t="shared" ref="D117:O117" si="43">D115+D116</f>
        <v>8015</v>
      </c>
      <c r="E117" s="196">
        <f t="shared" si="43"/>
        <v>0</v>
      </c>
      <c r="F117" s="196">
        <f t="shared" si="43"/>
        <v>0</v>
      </c>
      <c r="G117" s="196">
        <f t="shared" si="43"/>
        <v>0</v>
      </c>
      <c r="H117" s="196">
        <f t="shared" si="43"/>
        <v>0</v>
      </c>
      <c r="I117" s="196">
        <f t="shared" si="43"/>
        <v>0</v>
      </c>
      <c r="J117" s="196">
        <f t="shared" si="43"/>
        <v>0</v>
      </c>
      <c r="K117" s="196">
        <f t="shared" si="43"/>
        <v>0</v>
      </c>
      <c r="L117" s="196">
        <f t="shared" si="43"/>
        <v>0</v>
      </c>
      <c r="M117" s="196">
        <f t="shared" si="43"/>
        <v>0</v>
      </c>
      <c r="N117" s="196">
        <f t="shared" si="43"/>
        <v>0</v>
      </c>
      <c r="O117" s="196">
        <f t="shared" si="43"/>
        <v>0</v>
      </c>
      <c r="P117" s="433">
        <f t="shared" si="30"/>
        <v>8015</v>
      </c>
      <c r="Q117" s="433">
        <f t="shared" si="29"/>
        <v>0</v>
      </c>
    </row>
    <row r="118" spans="1:17" s="434" customFormat="1">
      <c r="A118" s="208" t="s">
        <v>156</v>
      </c>
      <c r="B118" s="308" t="s">
        <v>342</v>
      </c>
      <c r="C118" s="196"/>
      <c r="D118" s="196"/>
      <c r="E118" s="207"/>
      <c r="F118" s="206"/>
      <c r="G118" s="207"/>
      <c r="H118" s="206"/>
      <c r="I118" s="207"/>
      <c r="J118" s="207"/>
      <c r="K118" s="207"/>
      <c r="L118" s="207"/>
      <c r="M118" s="207"/>
      <c r="N118" s="207"/>
      <c r="O118" s="207"/>
      <c r="P118" s="433">
        <f t="shared" si="30"/>
        <v>0</v>
      </c>
      <c r="Q118" s="433">
        <f t="shared" si="29"/>
        <v>0</v>
      </c>
    </row>
    <row r="119" spans="1:17" s="434" customFormat="1">
      <c r="A119" s="216" t="s">
        <v>49</v>
      </c>
      <c r="B119" s="216"/>
      <c r="C119" s="196">
        <v>11450</v>
      </c>
      <c r="D119" s="196">
        <v>11450</v>
      </c>
      <c r="E119" s="196"/>
      <c r="F119" s="206"/>
      <c r="G119" s="207"/>
      <c r="H119" s="206"/>
      <c r="I119" s="207"/>
      <c r="J119" s="207"/>
      <c r="K119" s="207"/>
      <c r="L119" s="207"/>
      <c r="M119" s="207"/>
      <c r="N119" s="207"/>
      <c r="O119" s="207"/>
      <c r="P119" s="433">
        <f t="shared" si="30"/>
        <v>11450</v>
      </c>
      <c r="Q119" s="433">
        <f t="shared" si="29"/>
        <v>0</v>
      </c>
    </row>
    <row r="120" spans="1:17" s="434" customFormat="1">
      <c r="A120" s="216" t="s">
        <v>591</v>
      </c>
      <c r="B120" s="216"/>
      <c r="C120" s="196">
        <v>0</v>
      </c>
      <c r="D120" s="196">
        <v>0</v>
      </c>
      <c r="E120" s="196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196">
        <v>0</v>
      </c>
      <c r="M120" s="196">
        <v>0</v>
      </c>
      <c r="N120" s="196">
        <v>0</v>
      </c>
      <c r="O120" s="196">
        <v>0</v>
      </c>
      <c r="P120" s="433">
        <f t="shared" si="30"/>
        <v>0</v>
      </c>
      <c r="Q120" s="433">
        <f t="shared" si="29"/>
        <v>0</v>
      </c>
    </row>
    <row r="121" spans="1:17" s="434" customFormat="1">
      <c r="A121" s="216" t="s">
        <v>455</v>
      </c>
      <c r="B121" s="216"/>
      <c r="C121" s="196">
        <f>C119+C120</f>
        <v>11450</v>
      </c>
      <c r="D121" s="196">
        <f t="shared" ref="D121:O121" si="44">D119+D120</f>
        <v>11450</v>
      </c>
      <c r="E121" s="196">
        <f t="shared" si="44"/>
        <v>0</v>
      </c>
      <c r="F121" s="196">
        <f t="shared" si="44"/>
        <v>0</v>
      </c>
      <c r="G121" s="196">
        <f t="shared" si="44"/>
        <v>0</v>
      </c>
      <c r="H121" s="196">
        <f t="shared" si="44"/>
        <v>0</v>
      </c>
      <c r="I121" s="196">
        <f t="shared" si="44"/>
        <v>0</v>
      </c>
      <c r="J121" s="196">
        <f t="shared" si="44"/>
        <v>0</v>
      </c>
      <c r="K121" s="196">
        <f t="shared" si="44"/>
        <v>0</v>
      </c>
      <c r="L121" s="196">
        <f t="shared" si="44"/>
        <v>0</v>
      </c>
      <c r="M121" s="196">
        <f t="shared" si="44"/>
        <v>0</v>
      </c>
      <c r="N121" s="196">
        <f t="shared" si="44"/>
        <v>0</v>
      </c>
      <c r="O121" s="196">
        <f t="shared" si="44"/>
        <v>0</v>
      </c>
      <c r="P121" s="433">
        <f t="shared" si="30"/>
        <v>11450</v>
      </c>
      <c r="Q121" s="433">
        <f t="shared" si="29"/>
        <v>0</v>
      </c>
    </row>
    <row r="122" spans="1:17" s="434" customFormat="1">
      <c r="A122" s="208" t="s">
        <v>157</v>
      </c>
      <c r="B122" s="308" t="s">
        <v>342</v>
      </c>
      <c r="C122" s="196"/>
      <c r="D122" s="196"/>
      <c r="E122" s="207"/>
      <c r="F122" s="206"/>
      <c r="G122" s="207"/>
      <c r="H122" s="206"/>
      <c r="I122" s="207"/>
      <c r="J122" s="207"/>
      <c r="K122" s="207"/>
      <c r="L122" s="207"/>
      <c r="M122" s="207"/>
      <c r="N122" s="207"/>
      <c r="O122" s="207"/>
      <c r="P122" s="433">
        <f t="shared" si="30"/>
        <v>0</v>
      </c>
      <c r="Q122" s="433">
        <f t="shared" si="29"/>
        <v>0</v>
      </c>
    </row>
    <row r="123" spans="1:17" s="434" customFormat="1">
      <c r="A123" s="216" t="s">
        <v>49</v>
      </c>
      <c r="B123" s="216"/>
      <c r="C123" s="196">
        <f>SUM(D123:O123)</f>
        <v>24907</v>
      </c>
      <c r="D123" s="196">
        <f>[1]kiad!C59-'4.3 '!H123</f>
        <v>17411</v>
      </c>
      <c r="E123" s="196"/>
      <c r="F123" s="206"/>
      <c r="G123" s="207"/>
      <c r="H123" s="206">
        <v>7496</v>
      </c>
      <c r="I123" s="207"/>
      <c r="J123" s="207"/>
      <c r="K123" s="207"/>
      <c r="L123" s="207"/>
      <c r="M123" s="207"/>
      <c r="N123" s="207"/>
      <c r="O123" s="207"/>
      <c r="P123" s="433">
        <f t="shared" si="30"/>
        <v>24907</v>
      </c>
      <c r="Q123" s="433">
        <f t="shared" si="29"/>
        <v>0</v>
      </c>
    </row>
    <row r="124" spans="1:17" s="434" customFormat="1">
      <c r="A124" s="216" t="s">
        <v>591</v>
      </c>
      <c r="B124" s="216"/>
      <c r="C124" s="196">
        <v>0</v>
      </c>
      <c r="D124" s="196">
        <v>0</v>
      </c>
      <c r="E124" s="196">
        <v>0</v>
      </c>
      <c r="F124" s="196">
        <v>0</v>
      </c>
      <c r="G124" s="196">
        <v>0</v>
      </c>
      <c r="H124" s="196">
        <v>0</v>
      </c>
      <c r="I124" s="196">
        <v>0</v>
      </c>
      <c r="J124" s="196">
        <v>0</v>
      </c>
      <c r="K124" s="196">
        <v>0</v>
      </c>
      <c r="L124" s="196">
        <v>0</v>
      </c>
      <c r="M124" s="196">
        <v>0</v>
      </c>
      <c r="N124" s="196">
        <v>0</v>
      </c>
      <c r="O124" s="196">
        <v>0</v>
      </c>
      <c r="P124" s="433">
        <f t="shared" si="30"/>
        <v>0</v>
      </c>
      <c r="Q124" s="433">
        <f t="shared" si="29"/>
        <v>0</v>
      </c>
    </row>
    <row r="125" spans="1:17" s="434" customFormat="1">
      <c r="A125" s="216" t="s">
        <v>455</v>
      </c>
      <c r="B125" s="216"/>
      <c r="C125" s="196">
        <f>C123+C124</f>
        <v>24907</v>
      </c>
      <c r="D125" s="196">
        <f t="shared" ref="D125:O125" si="45">D123+D124</f>
        <v>17411</v>
      </c>
      <c r="E125" s="196">
        <f t="shared" si="45"/>
        <v>0</v>
      </c>
      <c r="F125" s="196">
        <f t="shared" si="45"/>
        <v>0</v>
      </c>
      <c r="G125" s="196">
        <f t="shared" si="45"/>
        <v>0</v>
      </c>
      <c r="H125" s="196">
        <f t="shared" si="45"/>
        <v>7496</v>
      </c>
      <c r="I125" s="196">
        <f t="shared" si="45"/>
        <v>0</v>
      </c>
      <c r="J125" s="196">
        <f t="shared" si="45"/>
        <v>0</v>
      </c>
      <c r="K125" s="196">
        <f t="shared" si="45"/>
        <v>0</v>
      </c>
      <c r="L125" s="196">
        <f t="shared" si="45"/>
        <v>0</v>
      </c>
      <c r="M125" s="196">
        <f t="shared" si="45"/>
        <v>0</v>
      </c>
      <c r="N125" s="196">
        <f t="shared" si="45"/>
        <v>0</v>
      </c>
      <c r="O125" s="196">
        <f t="shared" si="45"/>
        <v>0</v>
      </c>
      <c r="P125" s="433">
        <f t="shared" si="30"/>
        <v>24907</v>
      </c>
      <c r="Q125" s="433">
        <f t="shared" si="29"/>
        <v>0</v>
      </c>
    </row>
    <row r="126" spans="1:17" s="434" customFormat="1">
      <c r="A126" s="208" t="s">
        <v>158</v>
      </c>
      <c r="B126" s="308" t="s">
        <v>342</v>
      </c>
      <c r="C126" s="196"/>
      <c r="D126" s="196"/>
      <c r="E126" s="207"/>
      <c r="F126" s="206"/>
      <c r="G126" s="207"/>
      <c r="H126" s="206"/>
      <c r="I126" s="207"/>
      <c r="J126" s="207"/>
      <c r="K126" s="207"/>
      <c r="L126" s="207"/>
      <c r="M126" s="207"/>
      <c r="N126" s="207"/>
      <c r="O126" s="207"/>
      <c r="P126" s="433">
        <f t="shared" si="30"/>
        <v>0</v>
      </c>
      <c r="Q126" s="433">
        <f t="shared" si="29"/>
        <v>0</v>
      </c>
    </row>
    <row r="127" spans="1:17" s="434" customFormat="1">
      <c r="A127" s="216" t="s">
        <v>49</v>
      </c>
      <c r="B127" s="216"/>
      <c r="C127" s="196">
        <f>SUM(D127:O127)</f>
        <v>29694</v>
      </c>
      <c r="D127" s="196">
        <v>16839</v>
      </c>
      <c r="E127" s="196"/>
      <c r="F127" s="206"/>
      <c r="G127" s="207"/>
      <c r="H127" s="206">
        <v>12855</v>
      </c>
      <c r="I127" s="207"/>
      <c r="J127" s="207"/>
      <c r="K127" s="207"/>
      <c r="L127" s="207"/>
      <c r="M127" s="207"/>
      <c r="N127" s="207"/>
      <c r="O127" s="207"/>
      <c r="P127" s="433">
        <f t="shared" si="30"/>
        <v>29694</v>
      </c>
      <c r="Q127" s="433">
        <f t="shared" si="29"/>
        <v>0</v>
      </c>
    </row>
    <row r="128" spans="1:17" s="434" customFormat="1">
      <c r="A128" s="216" t="s">
        <v>591</v>
      </c>
      <c r="B128" s="216"/>
      <c r="C128" s="196">
        <v>0</v>
      </c>
      <c r="D128" s="196">
        <v>0</v>
      </c>
      <c r="E128" s="196">
        <v>0</v>
      </c>
      <c r="F128" s="196">
        <v>0</v>
      </c>
      <c r="G128" s="196">
        <v>0</v>
      </c>
      <c r="H128" s="196">
        <v>0</v>
      </c>
      <c r="I128" s="196">
        <v>0</v>
      </c>
      <c r="J128" s="196">
        <v>0</v>
      </c>
      <c r="K128" s="196">
        <v>0</v>
      </c>
      <c r="L128" s="196">
        <v>0</v>
      </c>
      <c r="M128" s="196">
        <v>0</v>
      </c>
      <c r="N128" s="196">
        <v>0</v>
      </c>
      <c r="O128" s="196">
        <v>0</v>
      </c>
      <c r="P128" s="433">
        <f t="shared" si="30"/>
        <v>0</v>
      </c>
      <c r="Q128" s="433">
        <f t="shared" si="29"/>
        <v>0</v>
      </c>
    </row>
    <row r="129" spans="1:17" s="434" customFormat="1">
      <c r="A129" s="216" t="s">
        <v>455</v>
      </c>
      <c r="B129" s="216"/>
      <c r="C129" s="196">
        <f>C127+C128</f>
        <v>29694</v>
      </c>
      <c r="D129" s="196">
        <f t="shared" ref="D129:O129" si="46">D127+D128</f>
        <v>16839</v>
      </c>
      <c r="E129" s="196">
        <f t="shared" si="46"/>
        <v>0</v>
      </c>
      <c r="F129" s="196">
        <f t="shared" si="46"/>
        <v>0</v>
      </c>
      <c r="G129" s="196">
        <f t="shared" si="46"/>
        <v>0</v>
      </c>
      <c r="H129" s="196">
        <f t="shared" si="46"/>
        <v>12855</v>
      </c>
      <c r="I129" s="196">
        <f t="shared" si="46"/>
        <v>0</v>
      </c>
      <c r="J129" s="196">
        <f t="shared" si="46"/>
        <v>0</v>
      </c>
      <c r="K129" s="196">
        <f t="shared" si="46"/>
        <v>0</v>
      </c>
      <c r="L129" s="196">
        <f t="shared" si="46"/>
        <v>0</v>
      </c>
      <c r="M129" s="196">
        <f t="shared" si="46"/>
        <v>0</v>
      </c>
      <c r="N129" s="196">
        <f t="shared" si="46"/>
        <v>0</v>
      </c>
      <c r="O129" s="196">
        <f t="shared" si="46"/>
        <v>0</v>
      </c>
      <c r="P129" s="433">
        <f t="shared" si="30"/>
        <v>29694</v>
      </c>
      <c r="Q129" s="433">
        <f t="shared" si="29"/>
        <v>0</v>
      </c>
    </row>
    <row r="130" spans="1:17" s="434" customFormat="1">
      <c r="A130" s="208" t="s">
        <v>159</v>
      </c>
      <c r="B130" s="308" t="s">
        <v>342</v>
      </c>
      <c r="C130" s="196"/>
      <c r="D130" s="196"/>
      <c r="E130" s="207"/>
      <c r="F130" s="206"/>
      <c r="G130" s="207"/>
      <c r="H130" s="206"/>
      <c r="I130" s="207"/>
      <c r="J130" s="207"/>
      <c r="K130" s="207"/>
      <c r="L130" s="207"/>
      <c r="M130" s="207"/>
      <c r="N130" s="207"/>
      <c r="O130" s="207"/>
      <c r="P130" s="433">
        <f t="shared" si="30"/>
        <v>0</v>
      </c>
      <c r="Q130" s="433">
        <f t="shared" si="29"/>
        <v>0</v>
      </c>
    </row>
    <row r="131" spans="1:17" s="434" customFormat="1">
      <c r="A131" s="216" t="s">
        <v>49</v>
      </c>
      <c r="B131" s="216"/>
      <c r="C131" s="196">
        <f>SUM(D131:O131)</f>
        <v>42880</v>
      </c>
      <c r="D131" s="196">
        <f>[1]kiad!C63-'4.3 '!H131</f>
        <v>24746</v>
      </c>
      <c r="E131" s="196"/>
      <c r="F131" s="206"/>
      <c r="G131" s="207"/>
      <c r="H131" s="206">
        <v>18134</v>
      </c>
      <c r="I131" s="207"/>
      <c r="J131" s="207"/>
      <c r="K131" s="207"/>
      <c r="L131" s="207"/>
      <c r="M131" s="207"/>
      <c r="N131" s="207"/>
      <c r="O131" s="207"/>
      <c r="P131" s="433">
        <f t="shared" si="30"/>
        <v>42880</v>
      </c>
      <c r="Q131" s="433">
        <f t="shared" si="29"/>
        <v>0</v>
      </c>
    </row>
    <row r="132" spans="1:17" s="434" customFormat="1">
      <c r="A132" s="216" t="s">
        <v>595</v>
      </c>
      <c r="B132" s="216"/>
      <c r="C132" s="196">
        <v>3260</v>
      </c>
      <c r="D132" s="196">
        <v>2206</v>
      </c>
      <c r="E132" s="196"/>
      <c r="F132" s="206"/>
      <c r="G132" s="207"/>
      <c r="H132" s="206">
        <v>1054</v>
      </c>
      <c r="I132" s="207"/>
      <c r="J132" s="207"/>
      <c r="K132" s="207"/>
      <c r="L132" s="207"/>
      <c r="M132" s="207"/>
      <c r="N132" s="207"/>
      <c r="O132" s="207"/>
      <c r="P132" s="433">
        <f t="shared" si="30"/>
        <v>3260</v>
      </c>
      <c r="Q132" s="433">
        <f t="shared" si="29"/>
        <v>0</v>
      </c>
    </row>
    <row r="133" spans="1:17" s="434" customFormat="1">
      <c r="A133" s="216" t="s">
        <v>591</v>
      </c>
      <c r="B133" s="216"/>
      <c r="C133" s="196">
        <f>SUM(C132)</f>
        <v>3260</v>
      </c>
      <c r="D133" s="196">
        <f t="shared" ref="D133:O133" si="47">SUM(D132)</f>
        <v>2206</v>
      </c>
      <c r="E133" s="196">
        <f t="shared" si="47"/>
        <v>0</v>
      </c>
      <c r="F133" s="196">
        <f t="shared" si="47"/>
        <v>0</v>
      </c>
      <c r="G133" s="196">
        <f t="shared" si="47"/>
        <v>0</v>
      </c>
      <c r="H133" s="196">
        <f t="shared" si="47"/>
        <v>1054</v>
      </c>
      <c r="I133" s="196">
        <f t="shared" si="47"/>
        <v>0</v>
      </c>
      <c r="J133" s="196">
        <f t="shared" si="47"/>
        <v>0</v>
      </c>
      <c r="K133" s="196">
        <f t="shared" si="47"/>
        <v>0</v>
      </c>
      <c r="L133" s="196">
        <f t="shared" si="47"/>
        <v>0</v>
      </c>
      <c r="M133" s="196">
        <f t="shared" si="47"/>
        <v>0</v>
      </c>
      <c r="N133" s="196">
        <f t="shared" si="47"/>
        <v>0</v>
      </c>
      <c r="O133" s="196">
        <f t="shared" si="47"/>
        <v>0</v>
      </c>
      <c r="P133" s="433">
        <f t="shared" si="30"/>
        <v>3260</v>
      </c>
      <c r="Q133" s="433">
        <f t="shared" si="29"/>
        <v>0</v>
      </c>
    </row>
    <row r="134" spans="1:17" s="434" customFormat="1">
      <c r="A134" s="216" t="s">
        <v>455</v>
      </c>
      <c r="B134" s="216"/>
      <c r="C134" s="196">
        <f>C131+C133</f>
        <v>46140</v>
      </c>
      <c r="D134" s="196">
        <f t="shared" ref="D134:O134" si="48">D131+D133</f>
        <v>26952</v>
      </c>
      <c r="E134" s="196">
        <f t="shared" si="48"/>
        <v>0</v>
      </c>
      <c r="F134" s="196">
        <f t="shared" si="48"/>
        <v>0</v>
      </c>
      <c r="G134" s="196">
        <f t="shared" si="48"/>
        <v>0</v>
      </c>
      <c r="H134" s="196">
        <f t="shared" si="48"/>
        <v>19188</v>
      </c>
      <c r="I134" s="196">
        <f t="shared" si="48"/>
        <v>0</v>
      </c>
      <c r="J134" s="196">
        <f t="shared" si="48"/>
        <v>0</v>
      </c>
      <c r="K134" s="196">
        <f t="shared" si="48"/>
        <v>0</v>
      </c>
      <c r="L134" s="196">
        <f t="shared" si="48"/>
        <v>0</v>
      </c>
      <c r="M134" s="196">
        <f t="shared" si="48"/>
        <v>0</v>
      </c>
      <c r="N134" s="196">
        <f t="shared" si="48"/>
        <v>0</v>
      </c>
      <c r="O134" s="196">
        <f t="shared" si="48"/>
        <v>0</v>
      </c>
      <c r="P134" s="433">
        <f t="shared" si="30"/>
        <v>46140</v>
      </c>
      <c r="Q134" s="433">
        <f t="shared" si="29"/>
        <v>0</v>
      </c>
    </row>
    <row r="135" spans="1:17" s="434" customFormat="1">
      <c r="A135" s="208" t="s">
        <v>160</v>
      </c>
      <c r="B135" s="308" t="s">
        <v>342</v>
      </c>
      <c r="C135" s="196"/>
      <c r="D135" s="196"/>
      <c r="E135" s="207"/>
      <c r="F135" s="206"/>
      <c r="G135" s="207"/>
      <c r="H135" s="206"/>
      <c r="I135" s="207"/>
      <c r="J135" s="207"/>
      <c r="K135" s="207"/>
      <c r="L135" s="207"/>
      <c r="M135" s="207"/>
      <c r="N135" s="207"/>
      <c r="O135" s="207"/>
      <c r="P135" s="433">
        <f t="shared" si="30"/>
        <v>0</v>
      </c>
      <c r="Q135" s="433">
        <f t="shared" si="29"/>
        <v>0</v>
      </c>
    </row>
    <row r="136" spans="1:17" s="434" customFormat="1">
      <c r="A136" s="216" t="s">
        <v>49</v>
      </c>
      <c r="B136" s="216"/>
      <c r="C136" s="196">
        <v>432</v>
      </c>
      <c r="D136" s="196">
        <v>432</v>
      </c>
      <c r="E136" s="196"/>
      <c r="F136" s="206"/>
      <c r="G136" s="207"/>
      <c r="H136" s="206"/>
      <c r="I136" s="207"/>
      <c r="J136" s="207"/>
      <c r="K136" s="207"/>
      <c r="L136" s="207"/>
      <c r="M136" s="207"/>
      <c r="N136" s="207"/>
      <c r="O136" s="207"/>
      <c r="P136" s="433">
        <f t="shared" si="30"/>
        <v>432</v>
      </c>
      <c r="Q136" s="433">
        <f t="shared" si="29"/>
        <v>0</v>
      </c>
    </row>
    <row r="137" spans="1:17" s="434" customFormat="1">
      <c r="A137" s="216" t="s">
        <v>591</v>
      </c>
      <c r="B137" s="216"/>
      <c r="C137" s="196">
        <v>0</v>
      </c>
      <c r="D137" s="196">
        <v>0</v>
      </c>
      <c r="E137" s="196">
        <v>0</v>
      </c>
      <c r="F137" s="196">
        <v>0</v>
      </c>
      <c r="G137" s="196">
        <v>0</v>
      </c>
      <c r="H137" s="196">
        <v>0</v>
      </c>
      <c r="I137" s="196">
        <v>0</v>
      </c>
      <c r="J137" s="196">
        <v>0</v>
      </c>
      <c r="K137" s="196">
        <v>0</v>
      </c>
      <c r="L137" s="196">
        <v>0</v>
      </c>
      <c r="M137" s="196">
        <v>0</v>
      </c>
      <c r="N137" s="196">
        <v>0</v>
      </c>
      <c r="O137" s="196">
        <v>0</v>
      </c>
      <c r="P137" s="433">
        <f t="shared" si="30"/>
        <v>0</v>
      </c>
      <c r="Q137" s="433">
        <f t="shared" si="29"/>
        <v>0</v>
      </c>
    </row>
    <row r="138" spans="1:17" s="434" customFormat="1">
      <c r="A138" s="216" t="s">
        <v>455</v>
      </c>
      <c r="B138" s="216"/>
      <c r="C138" s="196">
        <f>C136+C137</f>
        <v>432</v>
      </c>
      <c r="D138" s="196">
        <f t="shared" ref="D138:O138" si="49">D136+D137</f>
        <v>432</v>
      </c>
      <c r="E138" s="196">
        <f t="shared" si="49"/>
        <v>0</v>
      </c>
      <c r="F138" s="196">
        <f t="shared" si="49"/>
        <v>0</v>
      </c>
      <c r="G138" s="196">
        <f t="shared" si="49"/>
        <v>0</v>
      </c>
      <c r="H138" s="196">
        <f t="shared" si="49"/>
        <v>0</v>
      </c>
      <c r="I138" s="196">
        <f t="shared" si="49"/>
        <v>0</v>
      </c>
      <c r="J138" s="196">
        <f t="shared" si="49"/>
        <v>0</v>
      </c>
      <c r="K138" s="196">
        <f t="shared" si="49"/>
        <v>0</v>
      </c>
      <c r="L138" s="196">
        <f t="shared" si="49"/>
        <v>0</v>
      </c>
      <c r="M138" s="196">
        <f t="shared" si="49"/>
        <v>0</v>
      </c>
      <c r="N138" s="196">
        <f t="shared" si="49"/>
        <v>0</v>
      </c>
      <c r="O138" s="196">
        <f t="shared" si="49"/>
        <v>0</v>
      </c>
      <c r="P138" s="433">
        <f t="shared" si="30"/>
        <v>432</v>
      </c>
      <c r="Q138" s="433">
        <f t="shared" si="29"/>
        <v>0</v>
      </c>
    </row>
    <row r="139" spans="1:17" s="434" customFormat="1">
      <c r="A139" s="208" t="s">
        <v>249</v>
      </c>
      <c r="B139" s="208"/>
      <c r="C139" s="196"/>
      <c r="D139" s="196"/>
      <c r="E139" s="207"/>
      <c r="F139" s="206"/>
      <c r="G139" s="207"/>
      <c r="H139" s="206"/>
      <c r="I139" s="207"/>
      <c r="J139" s="207"/>
      <c r="K139" s="207"/>
      <c r="L139" s="207"/>
      <c r="M139" s="207"/>
      <c r="N139" s="207"/>
      <c r="O139" s="207"/>
      <c r="P139" s="433">
        <f t="shared" si="30"/>
        <v>0</v>
      </c>
      <c r="Q139" s="433">
        <f t="shared" si="29"/>
        <v>0</v>
      </c>
    </row>
    <row r="140" spans="1:17" s="434" customFormat="1">
      <c r="A140" s="216" t="s">
        <v>49</v>
      </c>
      <c r="B140" s="308" t="s">
        <v>342</v>
      </c>
      <c r="C140" s="196">
        <f>SUM(D140:K140)</f>
        <v>7053</v>
      </c>
      <c r="D140" s="196">
        <v>7053</v>
      </c>
      <c r="E140" s="196"/>
      <c r="F140" s="206"/>
      <c r="G140" s="207"/>
      <c r="H140" s="206"/>
      <c r="I140" s="207"/>
      <c r="J140" s="207"/>
      <c r="K140" s="207"/>
      <c r="L140" s="207"/>
      <c r="M140" s="207"/>
      <c r="N140" s="207"/>
      <c r="O140" s="207"/>
      <c r="P140" s="433">
        <f t="shared" si="30"/>
        <v>7053</v>
      </c>
      <c r="Q140" s="433">
        <f t="shared" si="29"/>
        <v>0</v>
      </c>
    </row>
    <row r="141" spans="1:17" s="434" customFormat="1">
      <c r="A141" s="216" t="s">
        <v>591</v>
      </c>
      <c r="B141" s="216"/>
      <c r="C141" s="196">
        <v>0</v>
      </c>
      <c r="D141" s="196">
        <v>0</v>
      </c>
      <c r="E141" s="196">
        <v>0</v>
      </c>
      <c r="F141" s="196">
        <v>0</v>
      </c>
      <c r="G141" s="196">
        <v>0</v>
      </c>
      <c r="H141" s="196">
        <v>0</v>
      </c>
      <c r="I141" s="196">
        <v>0</v>
      </c>
      <c r="J141" s="196">
        <v>0</v>
      </c>
      <c r="K141" s="196">
        <v>0</v>
      </c>
      <c r="L141" s="196">
        <v>0</v>
      </c>
      <c r="M141" s="196">
        <v>0</v>
      </c>
      <c r="N141" s="196">
        <v>0</v>
      </c>
      <c r="O141" s="196">
        <v>0</v>
      </c>
      <c r="P141" s="433">
        <f t="shared" si="30"/>
        <v>0</v>
      </c>
      <c r="Q141" s="433">
        <f t="shared" si="29"/>
        <v>0</v>
      </c>
    </row>
    <row r="142" spans="1:17" s="434" customFormat="1">
      <c r="A142" s="216" t="s">
        <v>455</v>
      </c>
      <c r="B142" s="216"/>
      <c r="C142" s="196">
        <f>C140+C141</f>
        <v>7053</v>
      </c>
      <c r="D142" s="196">
        <f t="shared" ref="D142:O142" si="50">D140+D141</f>
        <v>7053</v>
      </c>
      <c r="E142" s="196">
        <f t="shared" si="50"/>
        <v>0</v>
      </c>
      <c r="F142" s="196">
        <f t="shared" si="50"/>
        <v>0</v>
      </c>
      <c r="G142" s="196">
        <f t="shared" si="50"/>
        <v>0</v>
      </c>
      <c r="H142" s="196">
        <f t="shared" si="50"/>
        <v>0</v>
      </c>
      <c r="I142" s="196">
        <f t="shared" si="50"/>
        <v>0</v>
      </c>
      <c r="J142" s="196">
        <f t="shared" si="50"/>
        <v>0</v>
      </c>
      <c r="K142" s="196">
        <f t="shared" si="50"/>
        <v>0</v>
      </c>
      <c r="L142" s="196">
        <f t="shared" si="50"/>
        <v>0</v>
      </c>
      <c r="M142" s="196">
        <f t="shared" si="50"/>
        <v>0</v>
      </c>
      <c r="N142" s="196">
        <f t="shared" si="50"/>
        <v>0</v>
      </c>
      <c r="O142" s="196">
        <f t="shared" si="50"/>
        <v>0</v>
      </c>
      <c r="P142" s="433">
        <f t="shared" si="30"/>
        <v>7053</v>
      </c>
      <c r="Q142" s="433">
        <f t="shared" ref="Q142:Q205" si="51">P142-C142</f>
        <v>0</v>
      </c>
    </row>
    <row r="143" spans="1:17" s="434" customFormat="1">
      <c r="A143" s="208" t="s">
        <v>161</v>
      </c>
      <c r="B143" s="308" t="s">
        <v>342</v>
      </c>
      <c r="C143" s="196"/>
      <c r="D143" s="196"/>
      <c r="E143" s="207"/>
      <c r="F143" s="206"/>
      <c r="G143" s="207"/>
      <c r="H143" s="206"/>
      <c r="I143" s="207"/>
      <c r="J143" s="207"/>
      <c r="K143" s="207"/>
      <c r="L143" s="207"/>
      <c r="M143" s="207"/>
      <c r="N143" s="207"/>
      <c r="O143" s="207"/>
      <c r="P143" s="433">
        <f t="shared" ref="P143:P206" si="52">SUM(D143:O143)</f>
        <v>0</v>
      </c>
      <c r="Q143" s="433">
        <f t="shared" si="51"/>
        <v>0</v>
      </c>
    </row>
    <row r="144" spans="1:17" s="434" customFormat="1">
      <c r="A144" s="216" t="s">
        <v>49</v>
      </c>
      <c r="B144" s="216"/>
      <c r="C144" s="196">
        <v>14416</v>
      </c>
      <c r="D144" s="196">
        <v>14416</v>
      </c>
      <c r="E144" s="196"/>
      <c r="F144" s="206"/>
      <c r="G144" s="207"/>
      <c r="H144" s="206"/>
      <c r="I144" s="207"/>
      <c r="J144" s="207"/>
      <c r="K144" s="207"/>
      <c r="L144" s="207"/>
      <c r="M144" s="207"/>
      <c r="N144" s="207"/>
      <c r="O144" s="207"/>
      <c r="P144" s="433">
        <f t="shared" si="52"/>
        <v>14416</v>
      </c>
      <c r="Q144" s="433">
        <f t="shared" si="51"/>
        <v>0</v>
      </c>
    </row>
    <row r="145" spans="1:17" s="434" customFormat="1">
      <c r="A145" s="216" t="s">
        <v>591</v>
      </c>
      <c r="B145" s="216"/>
      <c r="C145" s="196">
        <v>0</v>
      </c>
      <c r="D145" s="196">
        <v>0</v>
      </c>
      <c r="E145" s="196">
        <v>0</v>
      </c>
      <c r="F145" s="196">
        <v>0</v>
      </c>
      <c r="G145" s="196">
        <v>0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196">
        <v>0</v>
      </c>
      <c r="P145" s="433">
        <f t="shared" si="52"/>
        <v>0</v>
      </c>
      <c r="Q145" s="433">
        <f t="shared" si="51"/>
        <v>0</v>
      </c>
    </row>
    <row r="146" spans="1:17" s="434" customFormat="1">
      <c r="A146" s="216" t="s">
        <v>455</v>
      </c>
      <c r="B146" s="216"/>
      <c r="C146" s="196">
        <f>C144+C145</f>
        <v>14416</v>
      </c>
      <c r="D146" s="196">
        <f t="shared" ref="D146:O146" si="53">D144+D145</f>
        <v>14416</v>
      </c>
      <c r="E146" s="196">
        <f t="shared" si="53"/>
        <v>0</v>
      </c>
      <c r="F146" s="196">
        <f t="shared" si="53"/>
        <v>0</v>
      </c>
      <c r="G146" s="196">
        <f t="shared" si="53"/>
        <v>0</v>
      </c>
      <c r="H146" s="196">
        <f t="shared" si="53"/>
        <v>0</v>
      </c>
      <c r="I146" s="196">
        <f t="shared" si="53"/>
        <v>0</v>
      </c>
      <c r="J146" s="196">
        <f t="shared" si="53"/>
        <v>0</v>
      </c>
      <c r="K146" s="196">
        <f t="shared" si="53"/>
        <v>0</v>
      </c>
      <c r="L146" s="196">
        <f t="shared" si="53"/>
        <v>0</v>
      </c>
      <c r="M146" s="196">
        <f t="shared" si="53"/>
        <v>0</v>
      </c>
      <c r="N146" s="196">
        <f t="shared" si="53"/>
        <v>0</v>
      </c>
      <c r="O146" s="196">
        <f t="shared" si="53"/>
        <v>0</v>
      </c>
      <c r="P146" s="433">
        <f t="shared" si="52"/>
        <v>14416</v>
      </c>
      <c r="Q146" s="433">
        <f t="shared" si="51"/>
        <v>0</v>
      </c>
    </row>
    <row r="147" spans="1:17" s="434" customFormat="1">
      <c r="A147" s="208" t="s">
        <v>162</v>
      </c>
      <c r="B147" s="308" t="s">
        <v>343</v>
      </c>
      <c r="C147" s="196"/>
      <c r="D147" s="196"/>
      <c r="E147" s="207"/>
      <c r="F147" s="206"/>
      <c r="G147" s="207"/>
      <c r="H147" s="206"/>
      <c r="I147" s="207"/>
      <c r="J147" s="207"/>
      <c r="K147" s="207"/>
      <c r="L147" s="207"/>
      <c r="M147" s="207"/>
      <c r="N147" s="207"/>
      <c r="O147" s="207"/>
      <c r="P147" s="433">
        <f t="shared" si="52"/>
        <v>0</v>
      </c>
      <c r="Q147" s="433">
        <f t="shared" si="51"/>
        <v>0</v>
      </c>
    </row>
    <row r="148" spans="1:17" s="434" customFormat="1">
      <c r="A148" s="216" t="s">
        <v>49</v>
      </c>
      <c r="B148" s="216"/>
      <c r="C148" s="196">
        <f>SUM(D148:O148)</f>
        <v>32126</v>
      </c>
      <c r="D148" s="196">
        <f>[1]kiad!C71</f>
        <v>32126</v>
      </c>
      <c r="E148" s="196"/>
      <c r="F148" s="206"/>
      <c r="G148" s="207"/>
      <c r="H148" s="206"/>
      <c r="I148" s="207"/>
      <c r="J148" s="207"/>
      <c r="K148" s="207"/>
      <c r="L148" s="207"/>
      <c r="M148" s="207"/>
      <c r="N148" s="207"/>
      <c r="O148" s="207"/>
      <c r="P148" s="433">
        <f t="shared" si="52"/>
        <v>32126</v>
      </c>
      <c r="Q148" s="433">
        <f t="shared" si="51"/>
        <v>0</v>
      </c>
    </row>
    <row r="149" spans="1:17" s="434" customFormat="1">
      <c r="A149" s="216" t="s">
        <v>591</v>
      </c>
      <c r="B149" s="216"/>
      <c r="C149" s="196">
        <v>0</v>
      </c>
      <c r="D149" s="196">
        <v>0</v>
      </c>
      <c r="E149" s="196">
        <v>0</v>
      </c>
      <c r="F149" s="196">
        <v>0</v>
      </c>
      <c r="G149" s="196">
        <v>0</v>
      </c>
      <c r="H149" s="196">
        <v>0</v>
      </c>
      <c r="I149" s="196">
        <v>0</v>
      </c>
      <c r="J149" s="196">
        <v>0</v>
      </c>
      <c r="K149" s="196">
        <v>0</v>
      </c>
      <c r="L149" s="196">
        <v>0</v>
      </c>
      <c r="M149" s="196">
        <v>0</v>
      </c>
      <c r="N149" s="196">
        <v>0</v>
      </c>
      <c r="O149" s="196">
        <v>0</v>
      </c>
      <c r="P149" s="433">
        <f t="shared" si="52"/>
        <v>0</v>
      </c>
      <c r="Q149" s="433">
        <f t="shared" si="51"/>
        <v>0</v>
      </c>
    </row>
    <row r="150" spans="1:17" s="434" customFormat="1">
      <c r="A150" s="216" t="s">
        <v>455</v>
      </c>
      <c r="B150" s="216"/>
      <c r="C150" s="196">
        <f>C148+C149</f>
        <v>32126</v>
      </c>
      <c r="D150" s="196">
        <f t="shared" ref="D150:O150" si="54">D148+D149</f>
        <v>32126</v>
      </c>
      <c r="E150" s="196">
        <f t="shared" si="54"/>
        <v>0</v>
      </c>
      <c r="F150" s="196">
        <f t="shared" si="54"/>
        <v>0</v>
      </c>
      <c r="G150" s="196">
        <f t="shared" si="54"/>
        <v>0</v>
      </c>
      <c r="H150" s="196">
        <f t="shared" si="54"/>
        <v>0</v>
      </c>
      <c r="I150" s="196">
        <f t="shared" si="54"/>
        <v>0</v>
      </c>
      <c r="J150" s="196">
        <f t="shared" si="54"/>
        <v>0</v>
      </c>
      <c r="K150" s="196">
        <f t="shared" si="54"/>
        <v>0</v>
      </c>
      <c r="L150" s="196">
        <f t="shared" si="54"/>
        <v>0</v>
      </c>
      <c r="M150" s="196">
        <f t="shared" si="54"/>
        <v>0</v>
      </c>
      <c r="N150" s="196">
        <f t="shared" si="54"/>
        <v>0</v>
      </c>
      <c r="O150" s="196">
        <f t="shared" si="54"/>
        <v>0</v>
      </c>
      <c r="P150" s="433">
        <f t="shared" si="52"/>
        <v>32126</v>
      </c>
      <c r="Q150" s="433">
        <f t="shared" si="51"/>
        <v>0</v>
      </c>
    </row>
    <row r="151" spans="1:17" s="434" customFormat="1">
      <c r="A151" s="208" t="s">
        <v>163</v>
      </c>
      <c r="B151" s="308" t="s">
        <v>343</v>
      </c>
      <c r="C151" s="196"/>
      <c r="D151" s="196"/>
      <c r="E151" s="207"/>
      <c r="F151" s="206"/>
      <c r="G151" s="207"/>
      <c r="H151" s="206"/>
      <c r="I151" s="207"/>
      <c r="J151" s="207"/>
      <c r="K151" s="207"/>
      <c r="L151" s="207"/>
      <c r="M151" s="207"/>
      <c r="N151" s="207"/>
      <c r="O151" s="207"/>
      <c r="P151" s="433">
        <f t="shared" si="52"/>
        <v>0</v>
      </c>
      <c r="Q151" s="433">
        <f t="shared" si="51"/>
        <v>0</v>
      </c>
    </row>
    <row r="152" spans="1:17" s="434" customFormat="1">
      <c r="A152" s="216" t="s">
        <v>49</v>
      </c>
      <c r="B152" s="216"/>
      <c r="C152" s="196">
        <f>SUM(D152:O152)</f>
        <v>12121</v>
      </c>
      <c r="D152" s="196">
        <f>[1]kiad!C73</f>
        <v>12121</v>
      </c>
      <c r="E152" s="196"/>
      <c r="F152" s="206"/>
      <c r="G152" s="207"/>
      <c r="H152" s="206"/>
      <c r="I152" s="207"/>
      <c r="J152" s="207"/>
      <c r="K152" s="207"/>
      <c r="L152" s="207"/>
      <c r="M152" s="207"/>
      <c r="N152" s="207"/>
      <c r="O152" s="207"/>
      <c r="P152" s="433">
        <f t="shared" si="52"/>
        <v>12121</v>
      </c>
      <c r="Q152" s="433">
        <f t="shared" si="51"/>
        <v>0</v>
      </c>
    </row>
    <row r="153" spans="1:17" s="434" customFormat="1">
      <c r="A153" s="216" t="s">
        <v>591</v>
      </c>
      <c r="B153" s="216"/>
      <c r="C153" s="196">
        <v>0</v>
      </c>
      <c r="D153" s="196">
        <v>0</v>
      </c>
      <c r="E153" s="196">
        <v>0</v>
      </c>
      <c r="F153" s="196">
        <v>0</v>
      </c>
      <c r="G153" s="196">
        <v>0</v>
      </c>
      <c r="H153" s="196">
        <v>0</v>
      </c>
      <c r="I153" s="196">
        <v>0</v>
      </c>
      <c r="J153" s="196">
        <v>0</v>
      </c>
      <c r="K153" s="196">
        <v>0</v>
      </c>
      <c r="L153" s="196">
        <v>0</v>
      </c>
      <c r="M153" s="196">
        <v>0</v>
      </c>
      <c r="N153" s="196">
        <v>0</v>
      </c>
      <c r="O153" s="196">
        <v>0</v>
      </c>
      <c r="P153" s="433">
        <f t="shared" si="52"/>
        <v>0</v>
      </c>
      <c r="Q153" s="433">
        <f t="shared" si="51"/>
        <v>0</v>
      </c>
    </row>
    <row r="154" spans="1:17" s="434" customFormat="1">
      <c r="A154" s="216" t="s">
        <v>455</v>
      </c>
      <c r="B154" s="216"/>
      <c r="C154" s="196">
        <f>C152+C153</f>
        <v>12121</v>
      </c>
      <c r="D154" s="196">
        <f t="shared" ref="D154:O154" si="55">D152+D153</f>
        <v>12121</v>
      </c>
      <c r="E154" s="196">
        <f t="shared" si="55"/>
        <v>0</v>
      </c>
      <c r="F154" s="196">
        <f t="shared" si="55"/>
        <v>0</v>
      </c>
      <c r="G154" s="196">
        <f t="shared" si="55"/>
        <v>0</v>
      </c>
      <c r="H154" s="196">
        <f t="shared" si="55"/>
        <v>0</v>
      </c>
      <c r="I154" s="196">
        <f t="shared" si="55"/>
        <v>0</v>
      </c>
      <c r="J154" s="196">
        <f t="shared" si="55"/>
        <v>0</v>
      </c>
      <c r="K154" s="196">
        <f t="shared" si="55"/>
        <v>0</v>
      </c>
      <c r="L154" s="196">
        <f t="shared" si="55"/>
        <v>0</v>
      </c>
      <c r="M154" s="196">
        <f t="shared" si="55"/>
        <v>0</v>
      </c>
      <c r="N154" s="196">
        <f t="shared" si="55"/>
        <v>0</v>
      </c>
      <c r="O154" s="196">
        <f t="shared" si="55"/>
        <v>0</v>
      </c>
      <c r="P154" s="433">
        <f t="shared" si="52"/>
        <v>12121</v>
      </c>
      <c r="Q154" s="433">
        <f t="shared" si="51"/>
        <v>0</v>
      </c>
    </row>
    <row r="155" spans="1:17" s="434" customFormat="1">
      <c r="A155" s="208" t="s">
        <v>164</v>
      </c>
      <c r="B155" s="308" t="s">
        <v>342</v>
      </c>
      <c r="C155" s="196"/>
      <c r="D155" s="196"/>
      <c r="E155" s="207"/>
      <c r="F155" s="206"/>
      <c r="G155" s="207"/>
      <c r="H155" s="206"/>
      <c r="I155" s="207"/>
      <c r="J155" s="207"/>
      <c r="K155" s="207"/>
      <c r="L155" s="207"/>
      <c r="M155" s="207"/>
      <c r="N155" s="207"/>
      <c r="O155" s="207"/>
      <c r="P155" s="433">
        <f t="shared" si="52"/>
        <v>0</v>
      </c>
      <c r="Q155" s="433">
        <f t="shared" si="51"/>
        <v>0</v>
      </c>
    </row>
    <row r="156" spans="1:17" s="434" customFormat="1">
      <c r="A156" s="216" t="s">
        <v>49</v>
      </c>
      <c r="B156" s="216"/>
      <c r="C156" s="196">
        <v>630</v>
      </c>
      <c r="D156" s="196">
        <v>630</v>
      </c>
      <c r="E156" s="196"/>
      <c r="F156" s="206"/>
      <c r="G156" s="207"/>
      <c r="H156" s="206"/>
      <c r="I156" s="207"/>
      <c r="J156" s="207"/>
      <c r="K156" s="207"/>
      <c r="L156" s="207"/>
      <c r="M156" s="207"/>
      <c r="N156" s="207"/>
      <c r="O156" s="207"/>
      <c r="P156" s="433">
        <f t="shared" si="52"/>
        <v>630</v>
      </c>
      <c r="Q156" s="433">
        <f t="shared" si="51"/>
        <v>0</v>
      </c>
    </row>
    <row r="157" spans="1:17" s="434" customFormat="1">
      <c r="A157" s="216" t="s">
        <v>591</v>
      </c>
      <c r="B157" s="216"/>
      <c r="C157" s="196">
        <v>0</v>
      </c>
      <c r="D157" s="196">
        <v>0</v>
      </c>
      <c r="E157" s="196">
        <v>0</v>
      </c>
      <c r="F157" s="196">
        <v>0</v>
      </c>
      <c r="G157" s="196">
        <v>0</v>
      </c>
      <c r="H157" s="196">
        <v>0</v>
      </c>
      <c r="I157" s="196">
        <v>0</v>
      </c>
      <c r="J157" s="196">
        <v>0</v>
      </c>
      <c r="K157" s="196">
        <v>0</v>
      </c>
      <c r="L157" s="196">
        <v>0</v>
      </c>
      <c r="M157" s="196">
        <v>0</v>
      </c>
      <c r="N157" s="196">
        <v>0</v>
      </c>
      <c r="O157" s="196">
        <v>0</v>
      </c>
      <c r="P157" s="433">
        <f t="shared" si="52"/>
        <v>0</v>
      </c>
      <c r="Q157" s="433">
        <f t="shared" si="51"/>
        <v>0</v>
      </c>
    </row>
    <row r="158" spans="1:17" s="434" customFormat="1">
      <c r="A158" s="216" t="s">
        <v>455</v>
      </c>
      <c r="B158" s="216"/>
      <c r="C158" s="196">
        <f>C156+C157</f>
        <v>630</v>
      </c>
      <c r="D158" s="196">
        <f t="shared" ref="D158:O158" si="56">D156+D157</f>
        <v>630</v>
      </c>
      <c r="E158" s="196">
        <f t="shared" si="56"/>
        <v>0</v>
      </c>
      <c r="F158" s="196">
        <f t="shared" si="56"/>
        <v>0</v>
      </c>
      <c r="G158" s="196">
        <f t="shared" si="56"/>
        <v>0</v>
      </c>
      <c r="H158" s="196">
        <f t="shared" si="56"/>
        <v>0</v>
      </c>
      <c r="I158" s="196">
        <f t="shared" si="56"/>
        <v>0</v>
      </c>
      <c r="J158" s="196">
        <f t="shared" si="56"/>
        <v>0</v>
      </c>
      <c r="K158" s="196">
        <f t="shared" si="56"/>
        <v>0</v>
      </c>
      <c r="L158" s="196">
        <f t="shared" si="56"/>
        <v>0</v>
      </c>
      <c r="M158" s="196">
        <f t="shared" si="56"/>
        <v>0</v>
      </c>
      <c r="N158" s="196">
        <f t="shared" si="56"/>
        <v>0</v>
      </c>
      <c r="O158" s="196">
        <f t="shared" si="56"/>
        <v>0</v>
      </c>
      <c r="P158" s="433">
        <f t="shared" si="52"/>
        <v>630</v>
      </c>
      <c r="Q158" s="433">
        <f t="shared" si="51"/>
        <v>0</v>
      </c>
    </row>
    <row r="159" spans="1:17" s="434" customFormat="1">
      <c r="A159" s="208" t="s">
        <v>250</v>
      </c>
      <c r="B159" s="308" t="s">
        <v>342</v>
      </c>
      <c r="C159" s="196"/>
      <c r="D159" s="196"/>
      <c r="E159" s="196"/>
      <c r="F159" s="206"/>
      <c r="G159" s="207"/>
      <c r="H159" s="206"/>
      <c r="I159" s="207"/>
      <c r="J159" s="207"/>
      <c r="K159" s="207"/>
      <c r="L159" s="207"/>
      <c r="M159" s="207"/>
      <c r="N159" s="207"/>
      <c r="O159" s="207"/>
      <c r="P159" s="433">
        <f t="shared" si="52"/>
        <v>0</v>
      </c>
      <c r="Q159" s="433">
        <f t="shared" si="51"/>
        <v>0</v>
      </c>
    </row>
    <row r="160" spans="1:17" s="434" customFormat="1">
      <c r="A160" s="216" t="s">
        <v>49</v>
      </c>
      <c r="B160" s="216"/>
      <c r="C160" s="196">
        <v>15508</v>
      </c>
      <c r="D160" s="196">
        <v>15508</v>
      </c>
      <c r="E160" s="196"/>
      <c r="F160" s="206"/>
      <c r="G160" s="207"/>
      <c r="H160" s="206"/>
      <c r="I160" s="207"/>
      <c r="J160" s="207"/>
      <c r="K160" s="207"/>
      <c r="L160" s="207"/>
      <c r="M160" s="207"/>
      <c r="N160" s="207"/>
      <c r="O160" s="207"/>
      <c r="P160" s="433">
        <f t="shared" si="52"/>
        <v>15508</v>
      </c>
      <c r="Q160" s="433">
        <f t="shared" si="51"/>
        <v>0</v>
      </c>
    </row>
    <row r="161" spans="1:17" s="434" customFormat="1">
      <c r="A161" s="216" t="s">
        <v>591</v>
      </c>
      <c r="B161" s="216"/>
      <c r="C161" s="196">
        <v>0</v>
      </c>
      <c r="D161" s="196">
        <v>0</v>
      </c>
      <c r="E161" s="196">
        <v>0</v>
      </c>
      <c r="F161" s="196">
        <v>0</v>
      </c>
      <c r="G161" s="196">
        <v>0</v>
      </c>
      <c r="H161" s="196">
        <v>0</v>
      </c>
      <c r="I161" s="196">
        <v>0</v>
      </c>
      <c r="J161" s="196">
        <v>0</v>
      </c>
      <c r="K161" s="196">
        <v>0</v>
      </c>
      <c r="L161" s="196">
        <v>0</v>
      </c>
      <c r="M161" s="196">
        <v>0</v>
      </c>
      <c r="N161" s="196">
        <v>0</v>
      </c>
      <c r="O161" s="196">
        <v>0</v>
      </c>
      <c r="P161" s="433">
        <f t="shared" si="52"/>
        <v>0</v>
      </c>
      <c r="Q161" s="433">
        <f t="shared" si="51"/>
        <v>0</v>
      </c>
    </row>
    <row r="162" spans="1:17" s="434" customFormat="1">
      <c r="A162" s="216" t="s">
        <v>455</v>
      </c>
      <c r="B162" s="216"/>
      <c r="C162" s="196">
        <f>C160+C161</f>
        <v>15508</v>
      </c>
      <c r="D162" s="196">
        <f t="shared" ref="D162:O162" si="57">D160+D161</f>
        <v>15508</v>
      </c>
      <c r="E162" s="196">
        <f t="shared" si="57"/>
        <v>0</v>
      </c>
      <c r="F162" s="196">
        <f t="shared" si="57"/>
        <v>0</v>
      </c>
      <c r="G162" s="196">
        <f t="shared" si="57"/>
        <v>0</v>
      </c>
      <c r="H162" s="196">
        <f t="shared" si="57"/>
        <v>0</v>
      </c>
      <c r="I162" s="196">
        <f t="shared" si="57"/>
        <v>0</v>
      </c>
      <c r="J162" s="196">
        <f t="shared" si="57"/>
        <v>0</v>
      </c>
      <c r="K162" s="196">
        <f t="shared" si="57"/>
        <v>0</v>
      </c>
      <c r="L162" s="196">
        <f t="shared" si="57"/>
        <v>0</v>
      </c>
      <c r="M162" s="196">
        <f t="shared" si="57"/>
        <v>0</v>
      </c>
      <c r="N162" s="196">
        <f t="shared" si="57"/>
        <v>0</v>
      </c>
      <c r="O162" s="196">
        <f t="shared" si="57"/>
        <v>0</v>
      </c>
      <c r="P162" s="433">
        <f t="shared" si="52"/>
        <v>15508</v>
      </c>
      <c r="Q162" s="433">
        <f t="shared" si="51"/>
        <v>0</v>
      </c>
    </row>
    <row r="163" spans="1:17" s="434" customFormat="1">
      <c r="A163" s="208" t="s">
        <v>165</v>
      </c>
      <c r="B163" s="308" t="s">
        <v>342</v>
      </c>
      <c r="C163" s="196"/>
      <c r="D163" s="196"/>
      <c r="E163" s="207"/>
      <c r="F163" s="206"/>
      <c r="G163" s="207"/>
      <c r="H163" s="206"/>
      <c r="I163" s="207"/>
      <c r="J163" s="207"/>
      <c r="K163" s="207"/>
      <c r="L163" s="207"/>
      <c r="M163" s="207"/>
      <c r="N163" s="207"/>
      <c r="O163" s="207"/>
      <c r="P163" s="433">
        <f t="shared" si="52"/>
        <v>0</v>
      </c>
      <c r="Q163" s="433">
        <f t="shared" si="51"/>
        <v>0</v>
      </c>
    </row>
    <row r="164" spans="1:17" s="434" customFormat="1">
      <c r="A164" s="216" t="s">
        <v>49</v>
      </c>
      <c r="B164" s="216"/>
      <c r="C164" s="196">
        <f>SUM(D164:O164)</f>
        <v>7307</v>
      </c>
      <c r="D164" s="196">
        <f>[1]kiad!C79-'4.3 '!H164</f>
        <v>5170</v>
      </c>
      <c r="E164" s="196"/>
      <c r="F164" s="206"/>
      <c r="G164" s="207"/>
      <c r="H164" s="206">
        <v>2137</v>
      </c>
      <c r="I164" s="207"/>
      <c r="J164" s="207"/>
      <c r="K164" s="207"/>
      <c r="L164" s="207"/>
      <c r="M164" s="207"/>
      <c r="N164" s="207"/>
      <c r="O164" s="207"/>
      <c r="P164" s="433">
        <f t="shared" si="52"/>
        <v>7307</v>
      </c>
      <c r="Q164" s="433">
        <f t="shared" si="51"/>
        <v>0</v>
      </c>
    </row>
    <row r="165" spans="1:17" s="434" customFormat="1">
      <c r="A165" s="216" t="s">
        <v>591</v>
      </c>
      <c r="B165" s="216"/>
      <c r="C165" s="196">
        <v>0</v>
      </c>
      <c r="D165" s="196">
        <v>0</v>
      </c>
      <c r="E165" s="196">
        <v>0</v>
      </c>
      <c r="F165" s="196">
        <v>0</v>
      </c>
      <c r="G165" s="196">
        <v>0</v>
      </c>
      <c r="H165" s="196">
        <v>0</v>
      </c>
      <c r="I165" s="196">
        <v>0</v>
      </c>
      <c r="J165" s="196">
        <v>0</v>
      </c>
      <c r="K165" s="196">
        <v>0</v>
      </c>
      <c r="L165" s="196">
        <v>0</v>
      </c>
      <c r="M165" s="196">
        <v>0</v>
      </c>
      <c r="N165" s="196">
        <v>0</v>
      </c>
      <c r="O165" s="196">
        <v>0</v>
      </c>
      <c r="P165" s="433">
        <f t="shared" si="52"/>
        <v>0</v>
      </c>
      <c r="Q165" s="433">
        <f t="shared" si="51"/>
        <v>0</v>
      </c>
    </row>
    <row r="166" spans="1:17" s="434" customFormat="1">
      <c r="A166" s="216" t="s">
        <v>455</v>
      </c>
      <c r="B166" s="216"/>
      <c r="C166" s="196">
        <f>C164+C165</f>
        <v>7307</v>
      </c>
      <c r="D166" s="196">
        <f t="shared" ref="D166:O166" si="58">D164+D165</f>
        <v>5170</v>
      </c>
      <c r="E166" s="196">
        <f t="shared" si="58"/>
        <v>0</v>
      </c>
      <c r="F166" s="196">
        <f t="shared" si="58"/>
        <v>0</v>
      </c>
      <c r="G166" s="196">
        <f t="shared" si="58"/>
        <v>0</v>
      </c>
      <c r="H166" s="196">
        <f t="shared" si="58"/>
        <v>2137</v>
      </c>
      <c r="I166" s="196">
        <f t="shared" si="58"/>
        <v>0</v>
      </c>
      <c r="J166" s="196">
        <f t="shared" si="58"/>
        <v>0</v>
      </c>
      <c r="K166" s="196">
        <f t="shared" si="58"/>
        <v>0</v>
      </c>
      <c r="L166" s="196">
        <f t="shared" si="58"/>
        <v>0</v>
      </c>
      <c r="M166" s="196">
        <f t="shared" si="58"/>
        <v>0</v>
      </c>
      <c r="N166" s="196">
        <f t="shared" si="58"/>
        <v>0</v>
      </c>
      <c r="O166" s="196">
        <f t="shared" si="58"/>
        <v>0</v>
      </c>
      <c r="P166" s="433">
        <f t="shared" si="52"/>
        <v>7307</v>
      </c>
      <c r="Q166" s="433">
        <f t="shared" si="51"/>
        <v>0</v>
      </c>
    </row>
    <row r="167" spans="1:17" s="434" customFormat="1">
      <c r="A167" s="208" t="s">
        <v>251</v>
      </c>
      <c r="B167" s="308" t="s">
        <v>343</v>
      </c>
      <c r="C167" s="196"/>
      <c r="D167" s="196"/>
      <c r="E167" s="207"/>
      <c r="F167" s="206"/>
      <c r="G167" s="207"/>
      <c r="H167" s="206"/>
      <c r="I167" s="207"/>
      <c r="J167" s="207"/>
      <c r="K167" s="207"/>
      <c r="L167" s="207"/>
      <c r="M167" s="207"/>
      <c r="N167" s="207"/>
      <c r="O167" s="207"/>
      <c r="P167" s="433">
        <f t="shared" si="52"/>
        <v>0</v>
      </c>
      <c r="Q167" s="433">
        <f t="shared" si="51"/>
        <v>0</v>
      </c>
    </row>
    <row r="168" spans="1:17" s="434" customFormat="1">
      <c r="A168" s="216" t="s">
        <v>49</v>
      </c>
      <c r="B168" s="216"/>
      <c r="C168" s="196">
        <f>SUM(D168:O168)</f>
        <v>49508</v>
      </c>
      <c r="D168" s="196">
        <f>[1]kiad!C81</f>
        <v>49508</v>
      </c>
      <c r="E168" s="196"/>
      <c r="F168" s="206"/>
      <c r="G168" s="207"/>
      <c r="H168" s="206"/>
      <c r="I168" s="207"/>
      <c r="J168" s="207"/>
      <c r="K168" s="207"/>
      <c r="L168" s="207"/>
      <c r="M168" s="207"/>
      <c r="N168" s="207"/>
      <c r="O168" s="207"/>
      <c r="P168" s="433">
        <f t="shared" si="52"/>
        <v>49508</v>
      </c>
      <c r="Q168" s="433">
        <f t="shared" si="51"/>
        <v>0</v>
      </c>
    </row>
    <row r="169" spans="1:17" s="434" customFormat="1">
      <c r="A169" s="216" t="s">
        <v>591</v>
      </c>
      <c r="B169" s="216"/>
      <c r="C169" s="196">
        <v>0</v>
      </c>
      <c r="D169" s="196">
        <v>0</v>
      </c>
      <c r="E169" s="196">
        <v>0</v>
      </c>
      <c r="F169" s="196">
        <v>0</v>
      </c>
      <c r="G169" s="196">
        <v>0</v>
      </c>
      <c r="H169" s="196">
        <v>0</v>
      </c>
      <c r="I169" s="196">
        <v>0</v>
      </c>
      <c r="J169" s="196">
        <v>0</v>
      </c>
      <c r="K169" s="196">
        <v>0</v>
      </c>
      <c r="L169" s="196">
        <v>0</v>
      </c>
      <c r="M169" s="196">
        <v>0</v>
      </c>
      <c r="N169" s="196">
        <v>0</v>
      </c>
      <c r="O169" s="196">
        <v>0</v>
      </c>
      <c r="P169" s="433">
        <f t="shared" si="52"/>
        <v>0</v>
      </c>
      <c r="Q169" s="433">
        <f t="shared" si="51"/>
        <v>0</v>
      </c>
    </row>
    <row r="170" spans="1:17" s="434" customFormat="1">
      <c r="A170" s="216" t="s">
        <v>455</v>
      </c>
      <c r="B170" s="216"/>
      <c r="C170" s="196">
        <f>C168+C169</f>
        <v>49508</v>
      </c>
      <c r="D170" s="196">
        <f t="shared" ref="D170:O170" si="59">D168+D169</f>
        <v>49508</v>
      </c>
      <c r="E170" s="196">
        <f t="shared" si="59"/>
        <v>0</v>
      </c>
      <c r="F170" s="196">
        <f t="shared" si="59"/>
        <v>0</v>
      </c>
      <c r="G170" s="196">
        <f t="shared" si="59"/>
        <v>0</v>
      </c>
      <c r="H170" s="196">
        <f t="shared" si="59"/>
        <v>0</v>
      </c>
      <c r="I170" s="196">
        <f t="shared" si="59"/>
        <v>0</v>
      </c>
      <c r="J170" s="196">
        <f t="shared" si="59"/>
        <v>0</v>
      </c>
      <c r="K170" s="196">
        <f t="shared" si="59"/>
        <v>0</v>
      </c>
      <c r="L170" s="196">
        <f t="shared" si="59"/>
        <v>0</v>
      </c>
      <c r="M170" s="196">
        <f t="shared" si="59"/>
        <v>0</v>
      </c>
      <c r="N170" s="196">
        <f t="shared" si="59"/>
        <v>0</v>
      </c>
      <c r="O170" s="196">
        <f t="shared" si="59"/>
        <v>0</v>
      </c>
      <c r="P170" s="433">
        <f t="shared" si="52"/>
        <v>49508</v>
      </c>
      <c r="Q170" s="433">
        <f t="shared" si="51"/>
        <v>0</v>
      </c>
    </row>
    <row r="171" spans="1:17" s="434" customFormat="1">
      <c r="A171" s="208" t="s">
        <v>166</v>
      </c>
      <c r="B171" s="308" t="s">
        <v>342</v>
      </c>
      <c r="C171" s="196"/>
      <c r="D171" s="196"/>
      <c r="E171" s="207"/>
      <c r="F171" s="206"/>
      <c r="G171" s="207"/>
      <c r="H171" s="206"/>
      <c r="I171" s="207"/>
      <c r="J171" s="207"/>
      <c r="K171" s="207"/>
      <c r="L171" s="207"/>
      <c r="M171" s="207"/>
      <c r="N171" s="207"/>
      <c r="O171" s="207"/>
      <c r="P171" s="433">
        <f t="shared" si="52"/>
        <v>0</v>
      </c>
      <c r="Q171" s="433">
        <f t="shared" si="51"/>
        <v>0</v>
      </c>
    </row>
    <row r="172" spans="1:17" s="434" customFormat="1">
      <c r="A172" s="216" t="s">
        <v>49</v>
      </c>
      <c r="B172" s="216"/>
      <c r="C172" s="196">
        <f>SUM(D172:O172)</f>
        <v>14218</v>
      </c>
      <c r="D172" s="196">
        <v>14218</v>
      </c>
      <c r="E172" s="196"/>
      <c r="F172" s="206"/>
      <c r="G172" s="207"/>
      <c r="H172" s="206"/>
      <c r="I172" s="207"/>
      <c r="J172" s="207"/>
      <c r="K172" s="207"/>
      <c r="L172" s="207"/>
      <c r="M172" s="207"/>
      <c r="N172" s="207"/>
      <c r="O172" s="207"/>
      <c r="P172" s="433">
        <f t="shared" si="52"/>
        <v>14218</v>
      </c>
      <c r="Q172" s="433">
        <f t="shared" si="51"/>
        <v>0</v>
      </c>
    </row>
    <row r="173" spans="1:17" s="434" customFormat="1">
      <c r="A173" s="216" t="s">
        <v>591</v>
      </c>
      <c r="B173" s="216"/>
      <c r="C173" s="196">
        <v>0</v>
      </c>
      <c r="D173" s="196">
        <v>0</v>
      </c>
      <c r="E173" s="196">
        <v>0</v>
      </c>
      <c r="F173" s="196">
        <v>0</v>
      </c>
      <c r="G173" s="196">
        <v>0</v>
      </c>
      <c r="H173" s="196">
        <v>0</v>
      </c>
      <c r="I173" s="196">
        <v>0</v>
      </c>
      <c r="J173" s="196">
        <v>0</v>
      </c>
      <c r="K173" s="196">
        <v>0</v>
      </c>
      <c r="L173" s="196">
        <v>0</v>
      </c>
      <c r="M173" s="196">
        <v>0</v>
      </c>
      <c r="N173" s="196">
        <v>0</v>
      </c>
      <c r="O173" s="196">
        <v>0</v>
      </c>
      <c r="P173" s="433">
        <f t="shared" si="52"/>
        <v>0</v>
      </c>
      <c r="Q173" s="433">
        <f t="shared" si="51"/>
        <v>0</v>
      </c>
    </row>
    <row r="174" spans="1:17" s="434" customFormat="1">
      <c r="A174" s="216" t="s">
        <v>455</v>
      </c>
      <c r="B174" s="216"/>
      <c r="C174" s="196">
        <f>C172+C173</f>
        <v>14218</v>
      </c>
      <c r="D174" s="196">
        <f t="shared" ref="D174:O174" si="60">D172+D173</f>
        <v>14218</v>
      </c>
      <c r="E174" s="196">
        <f t="shared" si="60"/>
        <v>0</v>
      </c>
      <c r="F174" s="196">
        <f t="shared" si="60"/>
        <v>0</v>
      </c>
      <c r="G174" s="196">
        <f t="shared" si="60"/>
        <v>0</v>
      </c>
      <c r="H174" s="196">
        <f t="shared" si="60"/>
        <v>0</v>
      </c>
      <c r="I174" s="196">
        <f t="shared" si="60"/>
        <v>0</v>
      </c>
      <c r="J174" s="196">
        <f t="shared" si="60"/>
        <v>0</v>
      </c>
      <c r="K174" s="196">
        <f t="shared" si="60"/>
        <v>0</v>
      </c>
      <c r="L174" s="196">
        <f t="shared" si="60"/>
        <v>0</v>
      </c>
      <c r="M174" s="196">
        <f t="shared" si="60"/>
        <v>0</v>
      </c>
      <c r="N174" s="196">
        <f t="shared" si="60"/>
        <v>0</v>
      </c>
      <c r="O174" s="196">
        <f t="shared" si="60"/>
        <v>0</v>
      </c>
      <c r="P174" s="433">
        <f t="shared" si="52"/>
        <v>14218</v>
      </c>
      <c r="Q174" s="433">
        <f t="shared" si="51"/>
        <v>0</v>
      </c>
    </row>
    <row r="175" spans="1:17" s="434" customFormat="1">
      <c r="A175" s="208" t="s">
        <v>168</v>
      </c>
      <c r="B175" s="308" t="s">
        <v>342</v>
      </c>
      <c r="C175" s="196"/>
      <c r="D175" s="196"/>
      <c r="E175" s="207"/>
      <c r="F175" s="206"/>
      <c r="G175" s="207"/>
      <c r="H175" s="206"/>
      <c r="I175" s="207"/>
      <c r="J175" s="207"/>
      <c r="K175" s="207"/>
      <c r="L175" s="207"/>
      <c r="M175" s="207"/>
      <c r="N175" s="207"/>
      <c r="O175" s="207"/>
      <c r="P175" s="433">
        <f t="shared" si="52"/>
        <v>0</v>
      </c>
      <c r="Q175" s="433">
        <f t="shared" si="51"/>
        <v>0</v>
      </c>
    </row>
    <row r="176" spans="1:17" s="434" customFormat="1">
      <c r="A176" s="216" t="s">
        <v>49</v>
      </c>
      <c r="B176" s="216"/>
      <c r="C176" s="196">
        <f>SUM(D176:O176)</f>
        <v>4513</v>
      </c>
      <c r="D176" s="196">
        <v>4513</v>
      </c>
      <c r="E176" s="196"/>
      <c r="F176" s="206"/>
      <c r="G176" s="207"/>
      <c r="H176" s="206"/>
      <c r="I176" s="207"/>
      <c r="J176" s="207"/>
      <c r="K176" s="207"/>
      <c r="L176" s="207"/>
      <c r="M176" s="207"/>
      <c r="N176" s="207"/>
      <c r="O176" s="207"/>
      <c r="P176" s="433">
        <f t="shared" si="52"/>
        <v>4513</v>
      </c>
      <c r="Q176" s="433">
        <f t="shared" si="51"/>
        <v>0</v>
      </c>
    </row>
    <row r="177" spans="1:17" s="434" customFormat="1">
      <c r="A177" s="216" t="s">
        <v>591</v>
      </c>
      <c r="B177" s="216"/>
      <c r="C177" s="196">
        <v>0</v>
      </c>
      <c r="D177" s="196">
        <v>0</v>
      </c>
      <c r="E177" s="196">
        <v>0</v>
      </c>
      <c r="F177" s="196">
        <v>0</v>
      </c>
      <c r="G177" s="196">
        <v>0</v>
      </c>
      <c r="H177" s="196">
        <v>0</v>
      </c>
      <c r="I177" s="196">
        <v>0</v>
      </c>
      <c r="J177" s="196">
        <v>0</v>
      </c>
      <c r="K177" s="196">
        <v>0</v>
      </c>
      <c r="L177" s="196">
        <v>0</v>
      </c>
      <c r="M177" s="196">
        <v>0</v>
      </c>
      <c r="N177" s="196">
        <v>0</v>
      </c>
      <c r="O177" s="196">
        <v>0</v>
      </c>
      <c r="P177" s="433">
        <f t="shared" si="52"/>
        <v>0</v>
      </c>
      <c r="Q177" s="433">
        <f t="shared" si="51"/>
        <v>0</v>
      </c>
    </row>
    <row r="178" spans="1:17" s="434" customFormat="1">
      <c r="A178" s="216" t="s">
        <v>455</v>
      </c>
      <c r="B178" s="216"/>
      <c r="C178" s="196">
        <f>C176+C177</f>
        <v>4513</v>
      </c>
      <c r="D178" s="196">
        <f t="shared" ref="D178:O178" si="61">D176+D177</f>
        <v>4513</v>
      </c>
      <c r="E178" s="196">
        <f t="shared" si="61"/>
        <v>0</v>
      </c>
      <c r="F178" s="196">
        <f t="shared" si="61"/>
        <v>0</v>
      </c>
      <c r="G178" s="196">
        <f t="shared" si="61"/>
        <v>0</v>
      </c>
      <c r="H178" s="196">
        <f t="shared" si="61"/>
        <v>0</v>
      </c>
      <c r="I178" s="196">
        <f t="shared" si="61"/>
        <v>0</v>
      </c>
      <c r="J178" s="196">
        <f t="shared" si="61"/>
        <v>0</v>
      </c>
      <c r="K178" s="196">
        <f t="shared" si="61"/>
        <v>0</v>
      </c>
      <c r="L178" s="196">
        <f t="shared" si="61"/>
        <v>0</v>
      </c>
      <c r="M178" s="196">
        <f t="shared" si="61"/>
        <v>0</v>
      </c>
      <c r="N178" s="196">
        <f t="shared" si="61"/>
        <v>0</v>
      </c>
      <c r="O178" s="196">
        <f t="shared" si="61"/>
        <v>0</v>
      </c>
      <c r="P178" s="433">
        <f t="shared" si="52"/>
        <v>4513</v>
      </c>
      <c r="Q178" s="433">
        <f t="shared" si="51"/>
        <v>0</v>
      </c>
    </row>
    <row r="179" spans="1:17" s="434" customFormat="1">
      <c r="A179" s="208" t="s">
        <v>252</v>
      </c>
      <c r="B179" s="308" t="s">
        <v>342</v>
      </c>
      <c r="C179" s="196"/>
      <c r="D179" s="196"/>
      <c r="E179" s="207"/>
      <c r="F179" s="206"/>
      <c r="G179" s="207"/>
      <c r="H179" s="206"/>
      <c r="I179" s="207"/>
      <c r="J179" s="207"/>
      <c r="K179" s="207"/>
      <c r="L179" s="207"/>
      <c r="M179" s="207"/>
      <c r="N179" s="207"/>
      <c r="O179" s="207"/>
      <c r="P179" s="433">
        <f t="shared" si="52"/>
        <v>0</v>
      </c>
      <c r="Q179" s="433">
        <f t="shared" si="51"/>
        <v>0</v>
      </c>
    </row>
    <row r="180" spans="1:17" s="434" customFormat="1">
      <c r="A180" s="216" t="s">
        <v>49</v>
      </c>
      <c r="B180" s="216"/>
      <c r="C180" s="196">
        <f>SUM(D180:O180)</f>
        <v>62</v>
      </c>
      <c r="D180" s="196">
        <f>[1]kiad!C87</f>
        <v>62</v>
      </c>
      <c r="E180" s="196"/>
      <c r="F180" s="206"/>
      <c r="G180" s="207"/>
      <c r="H180" s="206"/>
      <c r="I180" s="207"/>
      <c r="J180" s="207"/>
      <c r="K180" s="207"/>
      <c r="L180" s="207"/>
      <c r="M180" s="207"/>
      <c r="N180" s="207"/>
      <c r="O180" s="207"/>
      <c r="P180" s="433">
        <f t="shared" si="52"/>
        <v>62</v>
      </c>
      <c r="Q180" s="433">
        <f t="shared" si="51"/>
        <v>0</v>
      </c>
    </row>
    <row r="181" spans="1:17" s="434" customFormat="1">
      <c r="A181" s="216" t="s">
        <v>591</v>
      </c>
      <c r="B181" s="216"/>
      <c r="C181" s="196">
        <v>0</v>
      </c>
      <c r="D181" s="196">
        <v>0</v>
      </c>
      <c r="E181" s="196">
        <v>0</v>
      </c>
      <c r="F181" s="196">
        <v>0</v>
      </c>
      <c r="G181" s="196">
        <v>0</v>
      </c>
      <c r="H181" s="196">
        <v>0</v>
      </c>
      <c r="I181" s="196">
        <v>0</v>
      </c>
      <c r="J181" s="196">
        <v>0</v>
      </c>
      <c r="K181" s="196">
        <v>0</v>
      </c>
      <c r="L181" s="196">
        <v>0</v>
      </c>
      <c r="M181" s="196">
        <v>0</v>
      </c>
      <c r="N181" s="196">
        <v>0</v>
      </c>
      <c r="O181" s="196">
        <v>0</v>
      </c>
      <c r="P181" s="433">
        <f t="shared" si="52"/>
        <v>0</v>
      </c>
      <c r="Q181" s="433">
        <f t="shared" si="51"/>
        <v>0</v>
      </c>
    </row>
    <row r="182" spans="1:17" s="434" customFormat="1">
      <c r="A182" s="216" t="s">
        <v>455</v>
      </c>
      <c r="B182" s="216"/>
      <c r="C182" s="196">
        <f>C180+C181</f>
        <v>62</v>
      </c>
      <c r="D182" s="196">
        <f t="shared" ref="D182:O182" si="62">D180+D181</f>
        <v>62</v>
      </c>
      <c r="E182" s="196">
        <f t="shared" si="62"/>
        <v>0</v>
      </c>
      <c r="F182" s="196">
        <f t="shared" si="62"/>
        <v>0</v>
      </c>
      <c r="G182" s="196">
        <f t="shared" si="62"/>
        <v>0</v>
      </c>
      <c r="H182" s="196">
        <f t="shared" si="62"/>
        <v>0</v>
      </c>
      <c r="I182" s="196">
        <f t="shared" si="62"/>
        <v>0</v>
      </c>
      <c r="J182" s="196">
        <f t="shared" si="62"/>
        <v>0</v>
      </c>
      <c r="K182" s="196">
        <f t="shared" si="62"/>
        <v>0</v>
      </c>
      <c r="L182" s="196">
        <f t="shared" si="62"/>
        <v>0</v>
      </c>
      <c r="M182" s="196">
        <f t="shared" si="62"/>
        <v>0</v>
      </c>
      <c r="N182" s="196">
        <f t="shared" si="62"/>
        <v>0</v>
      </c>
      <c r="O182" s="196">
        <f t="shared" si="62"/>
        <v>0</v>
      </c>
      <c r="P182" s="433">
        <f t="shared" si="52"/>
        <v>62</v>
      </c>
      <c r="Q182" s="433">
        <f t="shared" si="51"/>
        <v>0</v>
      </c>
    </row>
    <row r="183" spans="1:17" s="434" customFormat="1">
      <c r="A183" s="208" t="s">
        <v>253</v>
      </c>
      <c r="B183" s="308" t="s">
        <v>342</v>
      </c>
      <c r="C183" s="196"/>
      <c r="D183" s="196"/>
      <c r="E183" s="207"/>
      <c r="F183" s="206"/>
      <c r="G183" s="207"/>
      <c r="H183" s="206"/>
      <c r="I183" s="207"/>
      <c r="J183" s="207"/>
      <c r="K183" s="207"/>
      <c r="L183" s="207"/>
      <c r="M183" s="207"/>
      <c r="N183" s="207"/>
      <c r="O183" s="207"/>
      <c r="P183" s="433">
        <f t="shared" si="52"/>
        <v>0</v>
      </c>
      <c r="Q183" s="433">
        <f t="shared" si="51"/>
        <v>0</v>
      </c>
    </row>
    <row r="184" spans="1:17" s="434" customFormat="1">
      <c r="A184" s="216" t="s">
        <v>49</v>
      </c>
      <c r="B184" s="216"/>
      <c r="C184" s="196">
        <f>SUM(D184:O184)</f>
        <v>76</v>
      </c>
      <c r="D184" s="196">
        <v>76</v>
      </c>
      <c r="E184" s="196"/>
      <c r="F184" s="206"/>
      <c r="G184" s="207"/>
      <c r="H184" s="206"/>
      <c r="I184" s="207"/>
      <c r="J184" s="207"/>
      <c r="K184" s="207"/>
      <c r="L184" s="207"/>
      <c r="M184" s="207"/>
      <c r="N184" s="207"/>
      <c r="O184" s="207"/>
      <c r="P184" s="433">
        <f t="shared" si="52"/>
        <v>76</v>
      </c>
      <c r="Q184" s="433">
        <f t="shared" si="51"/>
        <v>0</v>
      </c>
    </row>
    <row r="185" spans="1:17" s="434" customFormat="1">
      <c r="A185" s="216" t="s">
        <v>591</v>
      </c>
      <c r="B185" s="216"/>
      <c r="C185" s="196">
        <v>0</v>
      </c>
      <c r="D185" s="196">
        <v>0</v>
      </c>
      <c r="E185" s="196">
        <v>0</v>
      </c>
      <c r="F185" s="196">
        <v>0</v>
      </c>
      <c r="G185" s="196">
        <v>0</v>
      </c>
      <c r="H185" s="196">
        <v>0</v>
      </c>
      <c r="I185" s="196"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P185" s="433">
        <f t="shared" si="52"/>
        <v>0</v>
      </c>
      <c r="Q185" s="433">
        <f t="shared" si="51"/>
        <v>0</v>
      </c>
    </row>
    <row r="186" spans="1:17" s="434" customFormat="1">
      <c r="A186" s="216" t="s">
        <v>455</v>
      </c>
      <c r="B186" s="216"/>
      <c r="C186" s="196">
        <f>C184+C185</f>
        <v>76</v>
      </c>
      <c r="D186" s="196">
        <f t="shared" ref="D186:O186" si="63">D184+D185</f>
        <v>76</v>
      </c>
      <c r="E186" s="196">
        <f t="shared" si="63"/>
        <v>0</v>
      </c>
      <c r="F186" s="196">
        <f t="shared" si="63"/>
        <v>0</v>
      </c>
      <c r="G186" s="196">
        <f t="shared" si="63"/>
        <v>0</v>
      </c>
      <c r="H186" s="196">
        <f t="shared" si="63"/>
        <v>0</v>
      </c>
      <c r="I186" s="196">
        <f t="shared" si="63"/>
        <v>0</v>
      </c>
      <c r="J186" s="196">
        <f t="shared" si="63"/>
        <v>0</v>
      </c>
      <c r="K186" s="196">
        <f t="shared" si="63"/>
        <v>0</v>
      </c>
      <c r="L186" s="196">
        <f t="shared" si="63"/>
        <v>0</v>
      </c>
      <c r="M186" s="196">
        <f t="shared" si="63"/>
        <v>0</v>
      </c>
      <c r="N186" s="196">
        <f t="shared" si="63"/>
        <v>0</v>
      </c>
      <c r="O186" s="196">
        <f t="shared" si="63"/>
        <v>0</v>
      </c>
      <c r="P186" s="433">
        <f t="shared" si="52"/>
        <v>76</v>
      </c>
      <c r="Q186" s="433">
        <f t="shared" si="51"/>
        <v>0</v>
      </c>
    </row>
    <row r="187" spans="1:17" s="434" customFormat="1">
      <c r="A187" s="208" t="s">
        <v>254</v>
      </c>
      <c r="B187" s="308" t="s">
        <v>342</v>
      </c>
      <c r="C187" s="196"/>
      <c r="D187" s="196"/>
      <c r="E187" s="207"/>
      <c r="F187" s="206"/>
      <c r="G187" s="207"/>
      <c r="H187" s="206"/>
      <c r="I187" s="207"/>
      <c r="J187" s="207"/>
      <c r="K187" s="207"/>
      <c r="L187" s="207"/>
      <c r="M187" s="207"/>
      <c r="N187" s="207"/>
      <c r="O187" s="207"/>
      <c r="P187" s="433">
        <f t="shared" si="52"/>
        <v>0</v>
      </c>
      <c r="Q187" s="433">
        <f t="shared" si="51"/>
        <v>0</v>
      </c>
    </row>
    <row r="188" spans="1:17" s="434" customFormat="1">
      <c r="A188" s="216" t="s">
        <v>49</v>
      </c>
      <c r="B188" s="216"/>
      <c r="C188" s="196">
        <f>SUM(D188:O188)</f>
        <v>6706</v>
      </c>
      <c r="D188" s="196">
        <v>6706</v>
      </c>
      <c r="E188" s="196"/>
      <c r="F188" s="206"/>
      <c r="G188" s="207"/>
      <c r="H188" s="206"/>
      <c r="I188" s="207"/>
      <c r="J188" s="207"/>
      <c r="K188" s="207"/>
      <c r="L188" s="207"/>
      <c r="M188" s="207"/>
      <c r="N188" s="207"/>
      <c r="O188" s="207"/>
      <c r="P188" s="433">
        <f t="shared" si="52"/>
        <v>6706</v>
      </c>
      <c r="Q188" s="433">
        <f t="shared" si="51"/>
        <v>0</v>
      </c>
    </row>
    <row r="189" spans="1:17" s="434" customFormat="1">
      <c r="A189" s="216" t="s">
        <v>591</v>
      </c>
      <c r="B189" s="216"/>
      <c r="C189" s="196">
        <v>0</v>
      </c>
      <c r="D189" s="196">
        <v>0</v>
      </c>
      <c r="E189" s="196">
        <v>0</v>
      </c>
      <c r="F189" s="196">
        <v>0</v>
      </c>
      <c r="G189" s="196">
        <v>0</v>
      </c>
      <c r="H189" s="196">
        <v>0</v>
      </c>
      <c r="I189" s="196">
        <v>0</v>
      </c>
      <c r="J189" s="196">
        <v>0</v>
      </c>
      <c r="K189" s="196">
        <v>0</v>
      </c>
      <c r="L189" s="196">
        <v>0</v>
      </c>
      <c r="M189" s="196">
        <v>0</v>
      </c>
      <c r="N189" s="196">
        <v>0</v>
      </c>
      <c r="O189" s="196">
        <v>0</v>
      </c>
      <c r="P189" s="433">
        <f t="shared" si="52"/>
        <v>0</v>
      </c>
      <c r="Q189" s="433">
        <f t="shared" si="51"/>
        <v>0</v>
      </c>
    </row>
    <row r="190" spans="1:17" s="434" customFormat="1">
      <c r="A190" s="216" t="s">
        <v>455</v>
      </c>
      <c r="B190" s="216"/>
      <c r="C190" s="196">
        <f>C188+C189</f>
        <v>6706</v>
      </c>
      <c r="D190" s="196">
        <f t="shared" ref="D190:O190" si="64">D188+D189</f>
        <v>6706</v>
      </c>
      <c r="E190" s="196">
        <f t="shared" si="64"/>
        <v>0</v>
      </c>
      <c r="F190" s="196">
        <f t="shared" si="64"/>
        <v>0</v>
      </c>
      <c r="G190" s="196">
        <f t="shared" si="64"/>
        <v>0</v>
      </c>
      <c r="H190" s="196">
        <f t="shared" si="64"/>
        <v>0</v>
      </c>
      <c r="I190" s="196">
        <f t="shared" si="64"/>
        <v>0</v>
      </c>
      <c r="J190" s="196">
        <f t="shared" si="64"/>
        <v>0</v>
      </c>
      <c r="K190" s="196">
        <f t="shared" si="64"/>
        <v>0</v>
      </c>
      <c r="L190" s="196">
        <f t="shared" si="64"/>
        <v>0</v>
      </c>
      <c r="M190" s="196">
        <f t="shared" si="64"/>
        <v>0</v>
      </c>
      <c r="N190" s="196">
        <f t="shared" si="64"/>
        <v>0</v>
      </c>
      <c r="O190" s="196">
        <f t="shared" si="64"/>
        <v>0</v>
      </c>
      <c r="P190" s="433">
        <f t="shared" si="52"/>
        <v>6706</v>
      </c>
      <c r="Q190" s="433">
        <f t="shared" si="51"/>
        <v>0</v>
      </c>
    </row>
    <row r="191" spans="1:17" s="434" customFormat="1">
      <c r="A191" s="208" t="s">
        <v>169</v>
      </c>
      <c r="B191" s="308" t="s">
        <v>342</v>
      </c>
      <c r="C191" s="196"/>
      <c r="D191" s="196"/>
      <c r="E191" s="207"/>
      <c r="F191" s="206"/>
      <c r="G191" s="207"/>
      <c r="H191" s="206"/>
      <c r="I191" s="207"/>
      <c r="J191" s="207"/>
      <c r="K191" s="207"/>
      <c r="L191" s="207"/>
      <c r="M191" s="207"/>
      <c r="N191" s="207"/>
      <c r="O191" s="207"/>
      <c r="P191" s="433">
        <f t="shared" si="52"/>
        <v>0</v>
      </c>
      <c r="Q191" s="433">
        <f t="shared" si="51"/>
        <v>0</v>
      </c>
    </row>
    <row r="192" spans="1:17" s="434" customFormat="1">
      <c r="A192" s="216" t="s">
        <v>49</v>
      </c>
      <c r="B192" s="216"/>
      <c r="C192" s="196">
        <f>SUM(D192:O192)</f>
        <v>1640</v>
      </c>
      <c r="D192" s="196">
        <f>[1]kiad!C93-'4.3 '!H192</f>
        <v>51</v>
      </c>
      <c r="E192" s="196"/>
      <c r="F192" s="206"/>
      <c r="G192" s="207"/>
      <c r="H192" s="206">
        <v>1589</v>
      </c>
      <c r="I192" s="207"/>
      <c r="J192" s="207"/>
      <c r="K192" s="207"/>
      <c r="L192" s="207"/>
      <c r="M192" s="207"/>
      <c r="N192" s="207"/>
      <c r="O192" s="207"/>
      <c r="P192" s="433">
        <f t="shared" si="52"/>
        <v>1640</v>
      </c>
      <c r="Q192" s="433">
        <f t="shared" si="51"/>
        <v>0</v>
      </c>
    </row>
    <row r="193" spans="1:17" s="434" customFormat="1">
      <c r="A193" s="216" t="s">
        <v>591</v>
      </c>
      <c r="B193" s="216"/>
      <c r="C193" s="196">
        <v>0</v>
      </c>
      <c r="D193" s="196">
        <v>0</v>
      </c>
      <c r="E193" s="196">
        <v>0</v>
      </c>
      <c r="F193" s="196">
        <v>0</v>
      </c>
      <c r="G193" s="196">
        <v>0</v>
      </c>
      <c r="H193" s="196">
        <v>0</v>
      </c>
      <c r="I193" s="196"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P193" s="433">
        <f t="shared" si="52"/>
        <v>0</v>
      </c>
      <c r="Q193" s="433">
        <f t="shared" si="51"/>
        <v>0</v>
      </c>
    </row>
    <row r="194" spans="1:17" s="434" customFormat="1">
      <c r="A194" s="203" t="s">
        <v>455</v>
      </c>
      <c r="B194" s="203"/>
      <c r="C194" s="197">
        <f>C192+C193</f>
        <v>1640</v>
      </c>
      <c r="D194" s="197">
        <f t="shared" ref="D194:O194" si="65">D192+D193</f>
        <v>51</v>
      </c>
      <c r="E194" s="197">
        <f t="shared" si="65"/>
        <v>0</v>
      </c>
      <c r="F194" s="197">
        <f t="shared" si="65"/>
        <v>0</v>
      </c>
      <c r="G194" s="197">
        <f t="shared" si="65"/>
        <v>0</v>
      </c>
      <c r="H194" s="197">
        <f t="shared" si="65"/>
        <v>1589</v>
      </c>
      <c r="I194" s="197">
        <f t="shared" si="65"/>
        <v>0</v>
      </c>
      <c r="J194" s="197">
        <f t="shared" si="65"/>
        <v>0</v>
      </c>
      <c r="K194" s="197">
        <f t="shared" si="65"/>
        <v>0</v>
      </c>
      <c r="L194" s="197">
        <f t="shared" si="65"/>
        <v>0</v>
      </c>
      <c r="M194" s="197">
        <f t="shared" si="65"/>
        <v>0</v>
      </c>
      <c r="N194" s="197">
        <f t="shared" si="65"/>
        <v>0</v>
      </c>
      <c r="O194" s="197">
        <f t="shared" si="65"/>
        <v>0</v>
      </c>
      <c r="P194" s="433">
        <f t="shared" si="52"/>
        <v>1640</v>
      </c>
      <c r="Q194" s="433">
        <f t="shared" si="51"/>
        <v>0</v>
      </c>
    </row>
    <row r="195" spans="1:17" s="434" customFormat="1">
      <c r="A195" s="306" t="s">
        <v>335</v>
      </c>
      <c r="B195" s="208"/>
      <c r="C195" s="312"/>
      <c r="D195" s="455"/>
      <c r="E195" s="301"/>
      <c r="F195" s="455"/>
      <c r="G195" s="301"/>
      <c r="H195" s="455"/>
      <c r="I195" s="301"/>
      <c r="J195" s="301"/>
      <c r="K195" s="301"/>
      <c r="L195" s="301"/>
      <c r="M195" s="301"/>
      <c r="N195" s="301"/>
      <c r="O195" s="301"/>
      <c r="P195" s="433">
        <f t="shared" si="52"/>
        <v>0</v>
      </c>
      <c r="Q195" s="433">
        <f t="shared" si="51"/>
        <v>0</v>
      </c>
    </row>
    <row r="196" spans="1:17" s="458" customFormat="1">
      <c r="A196" s="216" t="s">
        <v>49</v>
      </c>
      <c r="B196" s="311"/>
      <c r="C196" s="456">
        <f>C13+C19+C25+C31+C36+C52+C58+C80+C85</f>
        <v>1166491</v>
      </c>
      <c r="D196" s="456">
        <f>D13+D19+D25+D31+D36+D52+D58+D80+D85</f>
        <v>925524</v>
      </c>
      <c r="E196" s="456"/>
      <c r="F196" s="456"/>
      <c r="G196" s="456"/>
      <c r="H196" s="456">
        <f>H13+H19+H25+H31+H36+H52+H58+H80+H85</f>
        <v>206881</v>
      </c>
      <c r="I196" s="456"/>
      <c r="J196" s="457">
        <f>J13+J19+J25+J31+J36+J52+J58+J80+J85</f>
        <v>34086</v>
      </c>
      <c r="K196" s="457"/>
      <c r="L196" s="457"/>
      <c r="M196" s="457"/>
      <c r="N196" s="457">
        <f>N13+N19+N25+N31+N36+N52+N58+N80+N85</f>
        <v>0</v>
      </c>
      <c r="O196" s="457">
        <f>O13+O19+O25+O31+O36+O52+O58+O80+O85</f>
        <v>0</v>
      </c>
      <c r="P196" s="433">
        <f t="shared" si="52"/>
        <v>1166491</v>
      </c>
      <c r="Q196" s="433">
        <f t="shared" si="51"/>
        <v>0</v>
      </c>
    </row>
    <row r="197" spans="1:17" s="434" customFormat="1">
      <c r="A197" s="216" t="s">
        <v>591</v>
      </c>
      <c r="B197" s="216"/>
      <c r="C197" s="196">
        <f>C16+C22+C28+C33+C37+C55+C59+C82+C86</f>
        <v>44795</v>
      </c>
      <c r="D197" s="196">
        <f t="shared" ref="D197:O198" si="66">D16+D22+D28+D33+D37+D55+D59+D82+D86</f>
        <v>5206</v>
      </c>
      <c r="E197" s="196">
        <f t="shared" si="66"/>
        <v>0</v>
      </c>
      <c r="F197" s="196">
        <f t="shared" si="66"/>
        <v>0</v>
      </c>
      <c r="G197" s="196">
        <f t="shared" si="66"/>
        <v>0</v>
      </c>
      <c r="H197" s="196">
        <f t="shared" si="66"/>
        <v>9998</v>
      </c>
      <c r="I197" s="196">
        <f t="shared" si="66"/>
        <v>0</v>
      </c>
      <c r="J197" s="196">
        <f t="shared" si="66"/>
        <v>140</v>
      </c>
      <c r="K197" s="196">
        <f t="shared" si="66"/>
        <v>0</v>
      </c>
      <c r="L197" s="196">
        <f t="shared" si="66"/>
        <v>0</v>
      </c>
      <c r="M197" s="196">
        <f t="shared" si="66"/>
        <v>0</v>
      </c>
      <c r="N197" s="196">
        <f t="shared" si="66"/>
        <v>0</v>
      </c>
      <c r="O197" s="196">
        <f t="shared" si="66"/>
        <v>29451</v>
      </c>
      <c r="P197" s="433">
        <f t="shared" si="52"/>
        <v>44795</v>
      </c>
      <c r="Q197" s="433">
        <f t="shared" si="51"/>
        <v>0</v>
      </c>
    </row>
    <row r="198" spans="1:17" s="434" customFormat="1">
      <c r="A198" s="203" t="s">
        <v>455</v>
      </c>
      <c r="B198" s="216"/>
      <c r="C198" s="196">
        <f>C17+C23+C29+C34+C38+C56+C60+C83+C87</f>
        <v>1211286</v>
      </c>
      <c r="D198" s="196">
        <f t="shared" si="66"/>
        <v>930730</v>
      </c>
      <c r="E198" s="196">
        <f t="shared" si="66"/>
        <v>0</v>
      </c>
      <c r="F198" s="196">
        <f t="shared" si="66"/>
        <v>0</v>
      </c>
      <c r="G198" s="196">
        <f t="shared" si="66"/>
        <v>0</v>
      </c>
      <c r="H198" s="196">
        <f t="shared" si="66"/>
        <v>216879</v>
      </c>
      <c r="I198" s="196">
        <f t="shared" si="66"/>
        <v>0</v>
      </c>
      <c r="J198" s="196">
        <f t="shared" si="66"/>
        <v>34226</v>
      </c>
      <c r="K198" s="196">
        <f t="shared" si="66"/>
        <v>0</v>
      </c>
      <c r="L198" s="196">
        <f t="shared" si="66"/>
        <v>0</v>
      </c>
      <c r="M198" s="196">
        <f t="shared" si="66"/>
        <v>0</v>
      </c>
      <c r="N198" s="196">
        <f t="shared" si="66"/>
        <v>0</v>
      </c>
      <c r="O198" s="196">
        <f t="shared" si="66"/>
        <v>29451</v>
      </c>
      <c r="P198" s="433">
        <f t="shared" si="52"/>
        <v>1211286</v>
      </c>
      <c r="Q198" s="433">
        <f t="shared" si="51"/>
        <v>0</v>
      </c>
    </row>
    <row r="199" spans="1:17">
      <c r="A199" s="459" t="s">
        <v>175</v>
      </c>
      <c r="B199" s="460"/>
      <c r="C199" s="461"/>
      <c r="D199" s="461"/>
      <c r="E199" s="461"/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33">
        <f t="shared" si="52"/>
        <v>0</v>
      </c>
      <c r="Q199" s="433">
        <f t="shared" si="51"/>
        <v>0</v>
      </c>
    </row>
    <row r="200" spans="1:17">
      <c r="A200" s="216" t="s">
        <v>49</v>
      </c>
      <c r="B200" s="439"/>
      <c r="C200" s="462">
        <f t="shared" ref="C200:O200" si="67">C13+C19+C25+C31+C52+C67+C71+C75+C80+C89+C94+C103+C107+C111+C115+C119+C123+C127+C131+C136+C140+C144+C156+C160+C164+C172+C176+C180+C184+C188+C192</f>
        <v>827902</v>
      </c>
      <c r="D200" s="462">
        <f t="shared" si="67"/>
        <v>730443</v>
      </c>
      <c r="E200" s="462">
        <f t="shared" si="67"/>
        <v>0</v>
      </c>
      <c r="F200" s="462">
        <f t="shared" si="67"/>
        <v>0</v>
      </c>
      <c r="G200" s="462">
        <f t="shared" si="67"/>
        <v>0</v>
      </c>
      <c r="H200" s="462">
        <f t="shared" si="67"/>
        <v>63373</v>
      </c>
      <c r="I200" s="462">
        <f t="shared" si="67"/>
        <v>0</v>
      </c>
      <c r="J200" s="462">
        <f t="shared" si="67"/>
        <v>34086</v>
      </c>
      <c r="K200" s="462">
        <f t="shared" si="67"/>
        <v>0</v>
      </c>
      <c r="L200" s="462">
        <f t="shared" si="67"/>
        <v>0</v>
      </c>
      <c r="M200" s="462">
        <f t="shared" si="67"/>
        <v>0</v>
      </c>
      <c r="N200" s="462">
        <f t="shared" si="67"/>
        <v>0</v>
      </c>
      <c r="O200" s="462">
        <f t="shared" si="67"/>
        <v>0</v>
      </c>
      <c r="P200" s="433">
        <f t="shared" si="52"/>
        <v>827902</v>
      </c>
      <c r="Q200" s="433">
        <f t="shared" si="51"/>
        <v>0</v>
      </c>
    </row>
    <row r="201" spans="1:17" s="434" customFormat="1">
      <c r="A201" s="216" t="s">
        <v>591</v>
      </c>
      <c r="B201" s="216"/>
      <c r="C201" s="196">
        <f>C16+C22+C28+C33+C55+C68+C72+C77+C82+C91+C96+C104+C108+C112+C116+C120+C124+C128+C133+C137+C141+C145+C157+C161+C165+C173+C177+C181+C185+C189+C193</f>
        <v>31925</v>
      </c>
      <c r="D201" s="196">
        <f t="shared" ref="D201:O202" si="68">D16+D22+D28+D33+D55+D68+D72+D77+D82+D91+D96+D104+D108+D112+D116+D120+D124+D128+D133+D137+D141+D145+D157+D161+D165+D173+D177+D181+D185+D189+D193</f>
        <v>5206</v>
      </c>
      <c r="E201" s="196">
        <f t="shared" si="68"/>
        <v>0</v>
      </c>
      <c r="F201" s="196">
        <f t="shared" si="68"/>
        <v>0</v>
      </c>
      <c r="G201" s="196">
        <f t="shared" si="68"/>
        <v>0</v>
      </c>
      <c r="H201" s="196">
        <f t="shared" si="68"/>
        <v>8998</v>
      </c>
      <c r="I201" s="196">
        <f t="shared" si="68"/>
        <v>0</v>
      </c>
      <c r="J201" s="196">
        <f t="shared" si="68"/>
        <v>140</v>
      </c>
      <c r="K201" s="196">
        <f t="shared" si="68"/>
        <v>0</v>
      </c>
      <c r="L201" s="196">
        <f t="shared" si="68"/>
        <v>0</v>
      </c>
      <c r="M201" s="196">
        <f t="shared" si="68"/>
        <v>0</v>
      </c>
      <c r="N201" s="196">
        <f t="shared" si="68"/>
        <v>0</v>
      </c>
      <c r="O201" s="196">
        <f t="shared" si="68"/>
        <v>17581</v>
      </c>
      <c r="P201" s="433">
        <f t="shared" si="52"/>
        <v>31925</v>
      </c>
      <c r="Q201" s="433">
        <f t="shared" si="51"/>
        <v>0</v>
      </c>
    </row>
    <row r="202" spans="1:17" s="434" customFormat="1">
      <c r="A202" s="203" t="s">
        <v>455</v>
      </c>
      <c r="B202" s="216"/>
      <c r="C202" s="196">
        <f>C17+C23+C29+C34+C56+C69+C73+C78+C83+C92+C97+C105+C109+C113+C117+C121+C125+C129+C134+C138+C142+C146+C158+C162+C166+C174+C178+C182+C186+C190+C194</f>
        <v>859827</v>
      </c>
      <c r="D202" s="196">
        <f t="shared" si="68"/>
        <v>735649</v>
      </c>
      <c r="E202" s="196">
        <f t="shared" si="68"/>
        <v>0</v>
      </c>
      <c r="F202" s="196">
        <f t="shared" si="68"/>
        <v>0</v>
      </c>
      <c r="G202" s="196">
        <f t="shared" si="68"/>
        <v>0</v>
      </c>
      <c r="H202" s="196">
        <f t="shared" si="68"/>
        <v>72371</v>
      </c>
      <c r="I202" s="196">
        <f t="shared" si="68"/>
        <v>0</v>
      </c>
      <c r="J202" s="196">
        <f t="shared" si="68"/>
        <v>34226</v>
      </c>
      <c r="K202" s="196">
        <f t="shared" si="68"/>
        <v>0</v>
      </c>
      <c r="L202" s="196">
        <f t="shared" si="68"/>
        <v>0</v>
      </c>
      <c r="M202" s="196">
        <f t="shared" si="68"/>
        <v>0</v>
      </c>
      <c r="N202" s="196">
        <f t="shared" si="68"/>
        <v>0</v>
      </c>
      <c r="O202" s="196">
        <f t="shared" si="68"/>
        <v>17581</v>
      </c>
      <c r="P202" s="433">
        <f t="shared" si="52"/>
        <v>859827</v>
      </c>
      <c r="Q202" s="433">
        <f t="shared" si="51"/>
        <v>0</v>
      </c>
    </row>
    <row r="203" spans="1:17" s="434" customFormat="1">
      <c r="A203" s="459" t="s">
        <v>176</v>
      </c>
      <c r="B203" s="460"/>
      <c r="C203" s="461"/>
      <c r="D203" s="461"/>
      <c r="E203" s="461"/>
      <c r="F203" s="461"/>
      <c r="G203" s="461"/>
      <c r="H203" s="461"/>
      <c r="I203" s="461"/>
      <c r="J203" s="461"/>
      <c r="K203" s="461"/>
      <c r="L203" s="461"/>
      <c r="M203" s="461"/>
      <c r="N203" s="461"/>
      <c r="O203" s="461"/>
      <c r="P203" s="433">
        <f t="shared" si="52"/>
        <v>0</v>
      </c>
      <c r="Q203" s="433">
        <f t="shared" si="51"/>
        <v>0</v>
      </c>
    </row>
    <row r="204" spans="1:17">
      <c r="A204" s="216" t="s">
        <v>49</v>
      </c>
      <c r="B204" s="439"/>
      <c r="C204" s="462">
        <f t="shared" ref="C204:O204" si="69">C36+C62+C148+C152+C168</f>
        <v>338589</v>
      </c>
      <c r="D204" s="462">
        <f t="shared" si="69"/>
        <v>195081</v>
      </c>
      <c r="E204" s="462">
        <f t="shared" si="69"/>
        <v>0</v>
      </c>
      <c r="F204" s="462">
        <f t="shared" si="69"/>
        <v>0</v>
      </c>
      <c r="G204" s="462">
        <f t="shared" si="69"/>
        <v>0</v>
      </c>
      <c r="H204" s="462">
        <f t="shared" si="69"/>
        <v>143508</v>
      </c>
      <c r="I204" s="462">
        <f t="shared" si="69"/>
        <v>0</v>
      </c>
      <c r="J204" s="462">
        <f t="shared" si="69"/>
        <v>0</v>
      </c>
      <c r="K204" s="462">
        <f t="shared" si="69"/>
        <v>0</v>
      </c>
      <c r="L204" s="462">
        <f t="shared" si="69"/>
        <v>0</v>
      </c>
      <c r="M204" s="462">
        <f t="shared" si="69"/>
        <v>0</v>
      </c>
      <c r="N204" s="462">
        <f t="shared" si="69"/>
        <v>0</v>
      </c>
      <c r="O204" s="462">
        <f t="shared" si="69"/>
        <v>0</v>
      </c>
      <c r="P204" s="433">
        <f t="shared" si="52"/>
        <v>338589</v>
      </c>
      <c r="Q204" s="433">
        <f t="shared" si="51"/>
        <v>0</v>
      </c>
    </row>
    <row r="205" spans="1:17" s="434" customFormat="1">
      <c r="A205" s="216" t="s">
        <v>591</v>
      </c>
      <c r="B205" s="216"/>
      <c r="C205" s="196">
        <f>C37+C64+C149+C153+C169</f>
        <v>12870</v>
      </c>
      <c r="D205" s="196">
        <f t="shared" ref="D205:O206" si="70">D37+D64+D149+D153+D169</f>
        <v>0</v>
      </c>
      <c r="E205" s="196">
        <f t="shared" si="70"/>
        <v>0</v>
      </c>
      <c r="F205" s="196">
        <f t="shared" si="70"/>
        <v>0</v>
      </c>
      <c r="G205" s="196">
        <f t="shared" si="70"/>
        <v>0</v>
      </c>
      <c r="H205" s="196">
        <f t="shared" si="70"/>
        <v>1000</v>
      </c>
      <c r="I205" s="196">
        <f t="shared" si="70"/>
        <v>0</v>
      </c>
      <c r="J205" s="196">
        <f t="shared" si="70"/>
        <v>0</v>
      </c>
      <c r="K205" s="196">
        <f t="shared" si="70"/>
        <v>0</v>
      </c>
      <c r="L205" s="196">
        <f t="shared" si="70"/>
        <v>0</v>
      </c>
      <c r="M205" s="196">
        <f t="shared" si="70"/>
        <v>0</v>
      </c>
      <c r="N205" s="196">
        <f t="shared" si="70"/>
        <v>0</v>
      </c>
      <c r="O205" s="196">
        <f t="shared" si="70"/>
        <v>11870</v>
      </c>
      <c r="P205" s="433">
        <f t="shared" si="52"/>
        <v>12870</v>
      </c>
      <c r="Q205" s="433">
        <f t="shared" si="51"/>
        <v>0</v>
      </c>
    </row>
    <row r="206" spans="1:17" s="434" customFormat="1">
      <c r="A206" s="203" t="s">
        <v>455</v>
      </c>
      <c r="B206" s="216"/>
      <c r="C206" s="196">
        <f>C38+C65+C150+C154+C170</f>
        <v>351459</v>
      </c>
      <c r="D206" s="196">
        <f t="shared" si="70"/>
        <v>195081</v>
      </c>
      <c r="E206" s="196">
        <f t="shared" si="70"/>
        <v>0</v>
      </c>
      <c r="F206" s="196">
        <f t="shared" si="70"/>
        <v>0</v>
      </c>
      <c r="G206" s="196">
        <f t="shared" si="70"/>
        <v>0</v>
      </c>
      <c r="H206" s="196">
        <f t="shared" si="70"/>
        <v>144508</v>
      </c>
      <c r="I206" s="196">
        <f t="shared" si="70"/>
        <v>0</v>
      </c>
      <c r="J206" s="196">
        <f t="shared" si="70"/>
        <v>0</v>
      </c>
      <c r="K206" s="196">
        <f t="shared" si="70"/>
        <v>0</v>
      </c>
      <c r="L206" s="196">
        <f t="shared" si="70"/>
        <v>0</v>
      </c>
      <c r="M206" s="196">
        <f t="shared" si="70"/>
        <v>0</v>
      </c>
      <c r="N206" s="196">
        <f t="shared" si="70"/>
        <v>0</v>
      </c>
      <c r="O206" s="196">
        <f t="shared" si="70"/>
        <v>11870</v>
      </c>
      <c r="P206" s="433">
        <f t="shared" si="52"/>
        <v>351459</v>
      </c>
      <c r="Q206" s="433">
        <f t="shared" ref="Q206:Q211" si="71">P206-C206</f>
        <v>0</v>
      </c>
    </row>
    <row r="207" spans="1:17">
      <c r="A207" s="226" t="s">
        <v>177</v>
      </c>
      <c r="B207" s="463"/>
      <c r="C207" s="464">
        <v>0</v>
      </c>
      <c r="D207" s="464">
        <v>0</v>
      </c>
      <c r="E207" s="464">
        <v>0</v>
      </c>
      <c r="F207" s="464">
        <v>0</v>
      </c>
      <c r="G207" s="464">
        <v>0</v>
      </c>
      <c r="H207" s="464">
        <v>0</v>
      </c>
      <c r="I207" s="464">
        <v>0</v>
      </c>
      <c r="J207" s="464">
        <v>0</v>
      </c>
      <c r="K207" s="464">
        <v>0</v>
      </c>
      <c r="L207" s="464">
        <v>0</v>
      </c>
      <c r="M207" s="464">
        <v>0</v>
      </c>
      <c r="N207" s="464">
        <v>0</v>
      </c>
      <c r="O207" s="464">
        <v>0</v>
      </c>
      <c r="P207" s="433">
        <f t="shared" ref="P207:P211" si="72">SUM(D207:O207)</f>
        <v>0</v>
      </c>
      <c r="Q207" s="433">
        <f t="shared" si="71"/>
        <v>0</v>
      </c>
    </row>
    <row r="208" spans="1:17">
      <c r="B208" s="463"/>
      <c r="C208" s="465"/>
      <c r="D208" s="465"/>
      <c r="E208" s="465"/>
      <c r="F208" s="465"/>
      <c r="G208" s="465"/>
      <c r="H208" s="465"/>
      <c r="I208" s="465"/>
      <c r="J208" s="462"/>
      <c r="K208" s="465"/>
      <c r="L208" s="465"/>
      <c r="M208" s="465"/>
      <c r="N208" s="465"/>
      <c r="O208" s="465"/>
      <c r="P208" s="433">
        <f t="shared" si="72"/>
        <v>0</v>
      </c>
      <c r="Q208" s="433">
        <f t="shared" si="71"/>
        <v>0</v>
      </c>
    </row>
    <row r="209" spans="1:17">
      <c r="B209" s="463"/>
      <c r="C209" s="432">
        <f>C200+C204</f>
        <v>1166491</v>
      </c>
      <c r="D209" s="432">
        <f t="shared" ref="D209:O209" si="73">D200+D204</f>
        <v>925524</v>
      </c>
      <c r="E209" s="432">
        <f t="shared" si="73"/>
        <v>0</v>
      </c>
      <c r="F209" s="432">
        <f t="shared" si="73"/>
        <v>0</v>
      </c>
      <c r="G209" s="432">
        <f t="shared" si="73"/>
        <v>0</v>
      </c>
      <c r="H209" s="432">
        <f t="shared" si="73"/>
        <v>206881</v>
      </c>
      <c r="I209" s="432">
        <f t="shared" si="73"/>
        <v>0</v>
      </c>
      <c r="J209" s="432">
        <f t="shared" si="73"/>
        <v>34086</v>
      </c>
      <c r="K209" s="432">
        <f t="shared" si="73"/>
        <v>0</v>
      </c>
      <c r="L209" s="432">
        <f t="shared" si="73"/>
        <v>0</v>
      </c>
      <c r="M209" s="432">
        <f t="shared" si="73"/>
        <v>0</v>
      </c>
      <c r="N209" s="432">
        <f t="shared" si="73"/>
        <v>0</v>
      </c>
      <c r="O209" s="432">
        <f t="shared" si="73"/>
        <v>0</v>
      </c>
      <c r="P209" s="433">
        <f t="shared" si="72"/>
        <v>1166491</v>
      </c>
      <c r="Q209" s="433">
        <f t="shared" si="71"/>
        <v>0</v>
      </c>
    </row>
    <row r="210" spans="1:17">
      <c r="A210" s="302"/>
      <c r="B210" s="434"/>
      <c r="C210" s="432">
        <f t="shared" ref="C210:O211" si="74">C201+C205</f>
        <v>44795</v>
      </c>
      <c r="D210" s="432">
        <f t="shared" si="74"/>
        <v>5206</v>
      </c>
      <c r="E210" s="432">
        <f t="shared" si="74"/>
        <v>0</v>
      </c>
      <c r="F210" s="432">
        <f t="shared" si="74"/>
        <v>0</v>
      </c>
      <c r="G210" s="432">
        <f t="shared" si="74"/>
        <v>0</v>
      </c>
      <c r="H210" s="432">
        <f t="shared" si="74"/>
        <v>9998</v>
      </c>
      <c r="I210" s="432">
        <f t="shared" si="74"/>
        <v>0</v>
      </c>
      <c r="J210" s="432">
        <f t="shared" si="74"/>
        <v>140</v>
      </c>
      <c r="K210" s="432">
        <f t="shared" si="74"/>
        <v>0</v>
      </c>
      <c r="L210" s="432">
        <f t="shared" si="74"/>
        <v>0</v>
      </c>
      <c r="M210" s="432">
        <f t="shared" si="74"/>
        <v>0</v>
      </c>
      <c r="N210" s="432">
        <f t="shared" si="74"/>
        <v>0</v>
      </c>
      <c r="O210" s="432">
        <f t="shared" si="74"/>
        <v>29451</v>
      </c>
      <c r="P210" s="433">
        <f t="shared" si="72"/>
        <v>44795</v>
      </c>
      <c r="Q210" s="433">
        <f t="shared" si="71"/>
        <v>0</v>
      </c>
    </row>
    <row r="211" spans="1:17">
      <c r="A211" s="302"/>
      <c r="C211" s="432">
        <f t="shared" si="74"/>
        <v>1211286</v>
      </c>
      <c r="D211" s="432">
        <f t="shared" si="74"/>
        <v>930730</v>
      </c>
      <c r="E211" s="432">
        <f t="shared" si="74"/>
        <v>0</v>
      </c>
      <c r="F211" s="432">
        <f t="shared" si="74"/>
        <v>0</v>
      </c>
      <c r="G211" s="432">
        <f t="shared" si="74"/>
        <v>0</v>
      </c>
      <c r="H211" s="432">
        <f t="shared" si="74"/>
        <v>216879</v>
      </c>
      <c r="I211" s="432">
        <f t="shared" si="74"/>
        <v>0</v>
      </c>
      <c r="J211" s="432">
        <f t="shared" si="74"/>
        <v>34226</v>
      </c>
      <c r="K211" s="432">
        <f t="shared" si="74"/>
        <v>0</v>
      </c>
      <c r="L211" s="432">
        <f t="shared" si="74"/>
        <v>0</v>
      </c>
      <c r="M211" s="432">
        <f t="shared" si="74"/>
        <v>0</v>
      </c>
      <c r="N211" s="432">
        <f t="shared" si="74"/>
        <v>0</v>
      </c>
      <c r="O211" s="432">
        <f t="shared" si="74"/>
        <v>29451</v>
      </c>
      <c r="P211" s="433">
        <f t="shared" si="72"/>
        <v>1211286</v>
      </c>
      <c r="Q211" s="433">
        <f t="shared" si="71"/>
        <v>0</v>
      </c>
    </row>
    <row r="212" spans="1:17">
      <c r="A212" s="302"/>
      <c r="C212" s="432">
        <f>C198-C211</f>
        <v>0</v>
      </c>
      <c r="D212" s="432">
        <f t="shared" ref="D212:Q212" si="75">D198-D211</f>
        <v>0</v>
      </c>
      <c r="E212" s="432">
        <f t="shared" si="75"/>
        <v>0</v>
      </c>
      <c r="F212" s="432">
        <f t="shared" si="75"/>
        <v>0</v>
      </c>
      <c r="G212" s="432">
        <f t="shared" si="75"/>
        <v>0</v>
      </c>
      <c r="H212" s="432">
        <f t="shared" si="75"/>
        <v>0</v>
      </c>
      <c r="I212" s="432">
        <f t="shared" si="75"/>
        <v>0</v>
      </c>
      <c r="J212" s="432">
        <f t="shared" si="75"/>
        <v>0</v>
      </c>
      <c r="K212" s="432">
        <f t="shared" si="75"/>
        <v>0</v>
      </c>
      <c r="L212" s="432">
        <f t="shared" si="75"/>
        <v>0</v>
      </c>
      <c r="M212" s="432">
        <f t="shared" si="75"/>
        <v>0</v>
      </c>
      <c r="N212" s="432">
        <f t="shared" si="75"/>
        <v>0</v>
      </c>
      <c r="O212" s="432">
        <f t="shared" si="75"/>
        <v>0</v>
      </c>
      <c r="P212" s="432">
        <f t="shared" si="75"/>
        <v>0</v>
      </c>
      <c r="Q212" s="432">
        <f t="shared" si="75"/>
        <v>0</v>
      </c>
    </row>
    <row r="213" spans="1:17">
      <c r="A213" s="302"/>
    </row>
  </sheetData>
  <mergeCells count="18">
    <mergeCell ref="N8:N10"/>
    <mergeCell ref="O8:O10"/>
    <mergeCell ref="A3:O3"/>
    <mergeCell ref="A4:O4"/>
    <mergeCell ref="A5:O5"/>
    <mergeCell ref="K7:O7"/>
    <mergeCell ref="B8:B10"/>
    <mergeCell ref="C8:C10"/>
    <mergeCell ref="D8:D10"/>
    <mergeCell ref="E8:E10"/>
    <mergeCell ref="F8:F10"/>
    <mergeCell ref="G8:G10"/>
    <mergeCell ref="J11:K11"/>
    <mergeCell ref="L11:M11"/>
    <mergeCell ref="H8:H10"/>
    <mergeCell ref="I8:I10"/>
    <mergeCell ref="J8:K9"/>
    <mergeCell ref="L8:M9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&amp;P. oldal</oddFooter>
  </headerFooter>
  <rowBreaks count="4" manualBreakCount="4">
    <brk id="44" max="14" man="1"/>
    <brk id="83" max="14" man="1"/>
    <brk id="121" max="14" man="1"/>
    <brk id="162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91"/>
  <sheetViews>
    <sheetView view="pageBreakPreview" topLeftCell="A4" zoomScaleNormal="80" workbookViewId="0">
      <selection activeCell="B7" sqref="B7"/>
    </sheetView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6" t="s">
        <v>632</v>
      </c>
      <c r="B1" s="26"/>
      <c r="C1" s="26"/>
      <c r="D1" s="26"/>
      <c r="E1" s="26"/>
      <c r="F1" s="26"/>
      <c r="G1" s="26"/>
      <c r="H1" s="25"/>
      <c r="I1" s="32"/>
      <c r="J1" s="32"/>
      <c r="K1" s="32"/>
    </row>
    <row r="2" spans="1:11">
      <c r="A2" s="33"/>
      <c r="B2" s="33"/>
      <c r="C2" s="33"/>
      <c r="D2" s="33"/>
      <c r="E2" s="33"/>
      <c r="F2" s="33"/>
      <c r="G2" s="33"/>
      <c r="H2" s="34"/>
      <c r="I2" s="33"/>
      <c r="J2" s="33"/>
      <c r="K2" s="33"/>
    </row>
    <row r="3" spans="1:11">
      <c r="A3" s="33"/>
      <c r="B3" s="33"/>
      <c r="C3" s="33"/>
      <c r="D3" s="33"/>
      <c r="E3" s="33"/>
      <c r="F3" s="33"/>
      <c r="G3" s="33"/>
      <c r="H3" s="34"/>
      <c r="I3" s="33"/>
      <c r="J3" s="33"/>
      <c r="K3" s="33"/>
    </row>
    <row r="4" spans="1:11" ht="15.75">
      <c r="A4" s="33"/>
      <c r="B4" s="33"/>
      <c r="C4" s="33"/>
      <c r="D4" s="33"/>
      <c r="E4" s="35"/>
      <c r="F4" s="35" t="s">
        <v>26</v>
      </c>
      <c r="G4" s="35"/>
      <c r="H4" s="33"/>
      <c r="I4" s="33"/>
      <c r="J4" s="33"/>
      <c r="K4" s="33"/>
    </row>
    <row r="5" spans="1:11" ht="15.75">
      <c r="A5" s="33"/>
      <c r="B5" s="33"/>
      <c r="C5" s="33"/>
      <c r="D5" s="33"/>
      <c r="E5" s="35"/>
      <c r="F5" s="35" t="s">
        <v>464</v>
      </c>
      <c r="G5" s="35"/>
      <c r="H5" s="33"/>
      <c r="I5" s="33"/>
      <c r="J5" s="33"/>
      <c r="K5" s="33"/>
    </row>
    <row r="6" spans="1:11" ht="15.75">
      <c r="A6" s="33"/>
      <c r="B6" s="33"/>
      <c r="C6" s="33"/>
      <c r="D6" s="33"/>
      <c r="E6" s="35"/>
      <c r="F6" s="35" t="s">
        <v>38</v>
      </c>
      <c r="G6" s="35"/>
      <c r="H6" s="33"/>
      <c r="I6" s="33"/>
      <c r="J6" s="33"/>
      <c r="K6" s="33"/>
    </row>
    <row r="7" spans="1:11" ht="15.75">
      <c r="A7" s="33"/>
      <c r="B7" s="33"/>
      <c r="C7" s="33"/>
      <c r="D7" s="33"/>
      <c r="E7" s="35"/>
      <c r="F7" s="35"/>
      <c r="G7" s="35"/>
      <c r="H7" s="33"/>
      <c r="I7" s="33"/>
      <c r="J7" s="33"/>
      <c r="K7" s="33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5">
      <c r="A9" s="36"/>
      <c r="B9" s="36"/>
      <c r="C9" s="36"/>
      <c r="D9" s="36"/>
      <c r="E9" s="36"/>
      <c r="F9" s="36"/>
      <c r="G9" s="36"/>
      <c r="H9" s="5"/>
      <c r="I9" s="36"/>
      <c r="J9" s="5" t="s">
        <v>28</v>
      </c>
      <c r="K9" s="36"/>
    </row>
    <row r="10" spans="1:11">
      <c r="A10" s="7"/>
      <c r="B10" s="494" t="s">
        <v>336</v>
      </c>
      <c r="C10" s="497" t="s">
        <v>40</v>
      </c>
      <c r="D10" s="517"/>
      <c r="E10" s="517"/>
      <c r="F10" s="517"/>
      <c r="G10" s="517"/>
      <c r="H10" s="497" t="s">
        <v>41</v>
      </c>
      <c r="I10" s="518"/>
      <c r="J10" s="519"/>
      <c r="K10" s="494" t="s">
        <v>197</v>
      </c>
    </row>
    <row r="11" spans="1:11" ht="12.75" customHeight="1">
      <c r="A11" s="19" t="s">
        <v>39</v>
      </c>
      <c r="B11" s="496"/>
      <c r="C11" s="494" t="s">
        <v>78</v>
      </c>
      <c r="D11" s="494" t="s">
        <v>79</v>
      </c>
      <c r="E11" s="494" t="s">
        <v>100</v>
      </c>
      <c r="F11" s="520" t="s">
        <v>216</v>
      </c>
      <c r="G11" s="520" t="s">
        <v>192</v>
      </c>
      <c r="H11" s="494" t="s">
        <v>44</v>
      </c>
      <c r="I11" s="494" t="s">
        <v>43</v>
      </c>
      <c r="J11" s="523" t="s">
        <v>224</v>
      </c>
      <c r="K11" s="496"/>
    </row>
    <row r="12" spans="1:11">
      <c r="A12" s="19" t="s">
        <v>42</v>
      </c>
      <c r="B12" s="496"/>
      <c r="C12" s="496"/>
      <c r="D12" s="496"/>
      <c r="E12" s="496"/>
      <c r="F12" s="521"/>
      <c r="G12" s="521"/>
      <c r="H12" s="496"/>
      <c r="I12" s="496"/>
      <c r="J12" s="524"/>
      <c r="K12" s="496"/>
    </row>
    <row r="13" spans="1:11" ht="26.25" customHeight="1">
      <c r="A13" s="8"/>
      <c r="B13" s="495"/>
      <c r="C13" s="495"/>
      <c r="D13" s="495"/>
      <c r="E13" s="495"/>
      <c r="F13" s="522"/>
      <c r="G13" s="522"/>
      <c r="H13" s="495"/>
      <c r="I13" s="495"/>
      <c r="J13" s="525"/>
      <c r="K13" s="495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122</v>
      </c>
      <c r="B15" s="115"/>
      <c r="C15" s="115"/>
      <c r="D15" s="119"/>
      <c r="E15" s="115"/>
      <c r="F15" s="119"/>
      <c r="G15" s="115"/>
      <c r="H15" s="119"/>
      <c r="I15" s="115"/>
      <c r="J15" s="119"/>
      <c r="K15" s="115"/>
    </row>
    <row r="16" spans="1:11">
      <c r="A16" s="11" t="s">
        <v>34</v>
      </c>
      <c r="B16" s="89">
        <f>SUM(C16:K16)</f>
        <v>1789880</v>
      </c>
      <c r="C16" s="89">
        <f>SUM('5.1'!D208)</f>
        <v>133045</v>
      </c>
      <c r="D16" s="89">
        <f>SUM('5.1'!E208)</f>
        <v>20460</v>
      </c>
      <c r="E16" s="89">
        <f>SUM('5.1'!F208)</f>
        <v>340790</v>
      </c>
      <c r="F16" s="89">
        <f>SUM('5.1'!G208)</f>
        <v>14244</v>
      </c>
      <c r="G16" s="89">
        <f>SUM('5.1'!H208)</f>
        <v>350307</v>
      </c>
      <c r="H16" s="89">
        <f>SUM('5.1'!I208)</f>
        <v>368640</v>
      </c>
      <c r="I16" s="89">
        <f>SUM('5.1'!J208)</f>
        <v>127000</v>
      </c>
      <c r="J16" s="89">
        <f>SUM('5.1'!K208)</f>
        <v>17793</v>
      </c>
      <c r="K16" s="89">
        <f>SUM('5.1'!L208)</f>
        <v>417601</v>
      </c>
    </row>
    <row r="17" spans="1:11">
      <c r="A17" s="11" t="s">
        <v>453</v>
      </c>
      <c r="B17" s="89">
        <f>SUM(C17:K17)</f>
        <v>2423726</v>
      </c>
      <c r="C17" s="89">
        <f>SUM('5.1'!D210)</f>
        <v>134122</v>
      </c>
      <c r="D17" s="89">
        <f>SUM('5.1'!E210)</f>
        <v>20957</v>
      </c>
      <c r="E17" s="89">
        <f>SUM('5.1'!F210)</f>
        <v>388465</v>
      </c>
      <c r="F17" s="89">
        <f>SUM('5.1'!G210)</f>
        <v>14244</v>
      </c>
      <c r="G17" s="89">
        <f>SUM('5.1'!H210)</f>
        <v>415872</v>
      </c>
      <c r="H17" s="89">
        <f>SUM('5.1'!I210)</f>
        <v>458502</v>
      </c>
      <c r="I17" s="89">
        <f>SUM('5.1'!J210)</f>
        <v>150335</v>
      </c>
      <c r="J17" s="89">
        <f>SUM('5.1'!K210)</f>
        <v>2793</v>
      </c>
      <c r="K17" s="89">
        <f>SUM('5.1'!L210)</f>
        <v>838436</v>
      </c>
    </row>
    <row r="18" spans="1:11">
      <c r="A18" s="13" t="s">
        <v>72</v>
      </c>
      <c r="B18" s="131"/>
      <c r="C18" s="115"/>
      <c r="D18" s="119"/>
      <c r="E18" s="115"/>
      <c r="F18" s="119"/>
      <c r="G18" s="115"/>
      <c r="H18" s="115"/>
      <c r="I18" s="122"/>
      <c r="J18" s="115"/>
      <c r="K18" s="115"/>
    </row>
    <row r="19" spans="1:11">
      <c r="A19" s="11" t="s">
        <v>34</v>
      </c>
      <c r="B19" s="89">
        <f>SUM(C19:K19)</f>
        <v>254931</v>
      </c>
      <c r="C19" s="89">
        <f>SUM('5.2'!D36)</f>
        <v>166498</v>
      </c>
      <c r="D19" s="89">
        <f>SUM('5.2'!E36)</f>
        <v>38156</v>
      </c>
      <c r="E19" s="89">
        <f>SUM('5.2'!F36)</f>
        <v>42784</v>
      </c>
      <c r="F19" s="89">
        <f>SUM('5.2'!G36)</f>
        <v>0</v>
      </c>
      <c r="G19" s="89">
        <f>SUM('5.2'!H36)</f>
        <v>0</v>
      </c>
      <c r="H19" s="89">
        <f>SUM('5.2'!I36)</f>
        <v>7493</v>
      </c>
      <c r="I19" s="89">
        <f>SUM('5.2'!J36)</f>
        <v>0</v>
      </c>
      <c r="J19" s="89">
        <f>SUM('5.2'!K36)</f>
        <v>0</v>
      </c>
      <c r="K19" s="89">
        <f>SUM('5.2'!L36)</f>
        <v>0</v>
      </c>
    </row>
    <row r="20" spans="1:11">
      <c r="A20" s="15" t="s">
        <v>453</v>
      </c>
      <c r="B20" s="89">
        <f>SUM(C20:K20)</f>
        <v>260359</v>
      </c>
      <c r="C20" s="89">
        <f>SUM('5.2'!D38)</f>
        <v>169058</v>
      </c>
      <c r="D20" s="89">
        <f>SUM('5.2'!E38)</f>
        <v>38653</v>
      </c>
      <c r="E20" s="89">
        <f>SUM('5.2'!F38)</f>
        <v>45155</v>
      </c>
      <c r="F20" s="89">
        <f>SUM('5.2'!G38)</f>
        <v>0</v>
      </c>
      <c r="G20" s="89">
        <f>SUM('5.2'!H38)</f>
        <v>0</v>
      </c>
      <c r="H20" s="89">
        <f>SUM('5.2'!I38)</f>
        <v>7493</v>
      </c>
      <c r="I20" s="89">
        <f>SUM('5.2'!J38)</f>
        <v>0</v>
      </c>
      <c r="J20" s="89">
        <f>SUM('5.2'!K38)</f>
        <v>0</v>
      </c>
      <c r="K20" s="89">
        <f>SUM('5.2'!L38)</f>
        <v>0</v>
      </c>
    </row>
    <row r="21" spans="1:11">
      <c r="A21" s="13" t="s">
        <v>202</v>
      </c>
      <c r="B21" s="131"/>
      <c r="C21" s="131"/>
      <c r="D21" s="133"/>
      <c r="E21" s="131"/>
      <c r="F21" s="133"/>
      <c r="G21" s="131"/>
      <c r="H21" s="131"/>
      <c r="I21" s="133"/>
      <c r="J21" s="131"/>
      <c r="K21" s="131"/>
    </row>
    <row r="22" spans="1:11">
      <c r="A22" s="11" t="s">
        <v>34</v>
      </c>
      <c r="B22" s="89">
        <f>SUM(C22:K22)</f>
        <v>139027</v>
      </c>
      <c r="C22" s="136">
        <v>90919</v>
      </c>
      <c r="D22" s="136">
        <v>22521</v>
      </c>
      <c r="E22" s="136">
        <v>23301</v>
      </c>
      <c r="F22" s="136"/>
      <c r="G22" s="136"/>
      <c r="H22" s="136">
        <v>2286</v>
      </c>
      <c r="I22" s="136"/>
      <c r="J22" s="136"/>
      <c r="K22" s="136"/>
    </row>
    <row r="23" spans="1:11">
      <c r="A23" s="15" t="s">
        <v>453</v>
      </c>
      <c r="B23" s="89">
        <f>SUM(C23:K23)</f>
        <v>141949</v>
      </c>
      <c r="C23" s="136">
        <v>90919</v>
      </c>
      <c r="D23" s="372">
        <v>22521</v>
      </c>
      <c r="E23" s="136">
        <v>25723</v>
      </c>
      <c r="F23" s="372"/>
      <c r="G23" s="136"/>
      <c r="H23" s="136">
        <v>2786</v>
      </c>
      <c r="I23" s="372"/>
      <c r="J23" s="136"/>
      <c r="K23" s="136"/>
    </row>
    <row r="24" spans="1:11">
      <c r="A24" s="13" t="s">
        <v>203</v>
      </c>
      <c r="B24" s="131"/>
      <c r="C24" s="131"/>
      <c r="D24" s="133"/>
      <c r="E24" s="131"/>
      <c r="F24" s="133"/>
      <c r="G24" s="131"/>
      <c r="H24" s="131"/>
      <c r="I24" s="133"/>
      <c r="J24" s="131"/>
      <c r="K24" s="131"/>
    </row>
    <row r="25" spans="1:11">
      <c r="A25" s="11" t="s">
        <v>34</v>
      </c>
      <c r="B25" s="89">
        <f>SUM(C25:K25)</f>
        <v>120943</v>
      </c>
      <c r="C25" s="136">
        <v>76786</v>
      </c>
      <c r="D25" s="136">
        <v>16506</v>
      </c>
      <c r="E25" s="136">
        <v>26000</v>
      </c>
      <c r="F25" s="136"/>
      <c r="G25" s="136"/>
      <c r="H25" s="136">
        <v>1651</v>
      </c>
      <c r="I25" s="136"/>
      <c r="J25" s="136"/>
      <c r="K25" s="136"/>
    </row>
    <row r="26" spans="1:11">
      <c r="A26" s="15" t="s">
        <v>453</v>
      </c>
      <c r="B26" s="114">
        <f>SUM(C26:K26)</f>
        <v>123377</v>
      </c>
      <c r="C26" s="136">
        <v>76786</v>
      </c>
      <c r="D26" s="372">
        <v>16506</v>
      </c>
      <c r="E26" s="136">
        <v>28434</v>
      </c>
      <c r="F26" s="372"/>
      <c r="G26" s="136"/>
      <c r="H26" s="136">
        <v>1651</v>
      </c>
      <c r="I26" s="372"/>
      <c r="J26" s="136"/>
      <c r="K26" s="136"/>
    </row>
    <row r="27" spans="1:11">
      <c r="A27" s="13" t="s">
        <v>204</v>
      </c>
      <c r="B27" s="125"/>
      <c r="C27" s="131"/>
      <c r="D27" s="133"/>
      <c r="E27" s="131"/>
      <c r="F27" s="133"/>
      <c r="G27" s="131"/>
      <c r="H27" s="131"/>
      <c r="I27" s="133"/>
      <c r="J27" s="131"/>
      <c r="K27" s="131"/>
    </row>
    <row r="28" spans="1:11">
      <c r="A28" s="11" t="s">
        <v>34</v>
      </c>
      <c r="B28" s="89">
        <f>SUM(C28:K28)</f>
        <v>60991</v>
      </c>
      <c r="C28" s="136">
        <v>38099</v>
      </c>
      <c r="D28" s="136">
        <v>8793</v>
      </c>
      <c r="E28" s="136">
        <v>13591</v>
      </c>
      <c r="F28" s="136"/>
      <c r="G28" s="136"/>
      <c r="H28" s="136">
        <v>508</v>
      </c>
      <c r="I28" s="136"/>
      <c r="J28" s="136"/>
      <c r="K28" s="136"/>
    </row>
    <row r="29" spans="1:11">
      <c r="A29" s="15" t="s">
        <v>453</v>
      </c>
      <c r="B29" s="89">
        <f>SUM(C29:K29)</f>
        <v>67400</v>
      </c>
      <c r="C29" s="136">
        <v>38099</v>
      </c>
      <c r="D29" s="372">
        <v>8793</v>
      </c>
      <c r="E29" s="136">
        <v>18751</v>
      </c>
      <c r="F29" s="372"/>
      <c r="G29" s="136"/>
      <c r="H29" s="136">
        <v>1757</v>
      </c>
      <c r="I29" s="372"/>
      <c r="J29" s="136"/>
      <c r="K29" s="136"/>
    </row>
    <row r="30" spans="1:11">
      <c r="A30" s="13" t="s">
        <v>217</v>
      </c>
      <c r="B30" s="115"/>
      <c r="C30" s="115"/>
      <c r="D30" s="119"/>
      <c r="E30" s="115"/>
      <c r="F30" s="119"/>
      <c r="G30" s="115"/>
      <c r="H30" s="115"/>
      <c r="I30" s="119"/>
      <c r="J30" s="115"/>
      <c r="K30" s="115"/>
    </row>
    <row r="31" spans="1:11">
      <c r="A31" s="11" t="s">
        <v>34</v>
      </c>
      <c r="B31" s="89">
        <f>SUM(C31:K31)</f>
        <v>31024</v>
      </c>
      <c r="C31" s="89">
        <v>18462</v>
      </c>
      <c r="D31" s="89">
        <v>4175</v>
      </c>
      <c r="E31" s="89">
        <v>4414</v>
      </c>
      <c r="F31" s="89"/>
      <c r="G31" s="89"/>
      <c r="H31" s="89">
        <v>3973</v>
      </c>
      <c r="I31" s="89"/>
      <c r="J31" s="89"/>
      <c r="K31" s="89"/>
    </row>
    <row r="32" spans="1:11">
      <c r="A32" s="15" t="s">
        <v>453</v>
      </c>
      <c r="B32" s="89">
        <f>SUM(C32:K32)</f>
        <v>31794</v>
      </c>
      <c r="C32" s="89">
        <v>18462</v>
      </c>
      <c r="D32" s="122">
        <v>4175</v>
      </c>
      <c r="E32" s="89">
        <v>5184</v>
      </c>
      <c r="F32" s="122"/>
      <c r="G32" s="89"/>
      <c r="H32" s="89">
        <v>3973</v>
      </c>
      <c r="I32" s="122"/>
      <c r="J32" s="89"/>
      <c r="K32" s="89"/>
    </row>
    <row r="33" spans="1:11">
      <c r="A33" s="21" t="s">
        <v>218</v>
      </c>
      <c r="B33" s="131"/>
      <c r="C33" s="115"/>
      <c r="D33" s="119"/>
      <c r="E33" s="115"/>
      <c r="F33" s="119"/>
      <c r="G33" s="115"/>
      <c r="H33" s="115"/>
      <c r="I33" s="119"/>
      <c r="J33" s="115"/>
      <c r="K33" s="115"/>
    </row>
    <row r="34" spans="1:11">
      <c r="A34" s="11" t="s">
        <v>37</v>
      </c>
      <c r="B34" s="89">
        <f>SUM(C34:K34)</f>
        <v>174336</v>
      </c>
      <c r="C34" s="89">
        <v>87795</v>
      </c>
      <c r="D34" s="89">
        <v>20652</v>
      </c>
      <c r="E34" s="89">
        <v>62368</v>
      </c>
      <c r="F34" s="89"/>
      <c r="G34" s="89"/>
      <c r="H34" s="89">
        <v>3521</v>
      </c>
      <c r="I34" s="89"/>
      <c r="J34" s="89"/>
      <c r="K34" s="89"/>
    </row>
    <row r="35" spans="1:11">
      <c r="A35" s="15" t="s">
        <v>453</v>
      </c>
      <c r="B35" s="89">
        <f>SUM(C35:K35)</f>
        <v>184463</v>
      </c>
      <c r="C35" s="89">
        <v>87795</v>
      </c>
      <c r="D35" s="122">
        <v>20652</v>
      </c>
      <c r="E35" s="89">
        <v>69845</v>
      </c>
      <c r="F35" s="122">
        <v>150</v>
      </c>
      <c r="G35" s="89"/>
      <c r="H35" s="89">
        <v>6021</v>
      </c>
      <c r="I35" s="122"/>
      <c r="J35" s="89"/>
      <c r="K35" s="89"/>
    </row>
    <row r="36" spans="1:11">
      <c r="A36" s="13" t="s">
        <v>219</v>
      </c>
      <c r="B36" s="131"/>
      <c r="C36" s="115"/>
      <c r="D36" s="119"/>
      <c r="E36" s="115"/>
      <c r="F36" s="119"/>
      <c r="G36" s="115"/>
      <c r="H36" s="115"/>
      <c r="I36" s="119"/>
      <c r="J36" s="115"/>
      <c r="K36" s="115"/>
    </row>
    <row r="37" spans="1:11">
      <c r="A37" s="11" t="s">
        <v>34</v>
      </c>
      <c r="B37" s="89">
        <f>SUM(C37:K37)</f>
        <v>49392</v>
      </c>
      <c r="C37" s="89">
        <v>30858</v>
      </c>
      <c r="D37" s="89">
        <v>6455</v>
      </c>
      <c r="E37" s="89">
        <v>11888</v>
      </c>
      <c r="F37" s="89"/>
      <c r="G37" s="89"/>
      <c r="H37" s="89">
        <v>191</v>
      </c>
      <c r="I37" s="89"/>
      <c r="J37" s="89"/>
      <c r="K37" s="89"/>
    </row>
    <row r="38" spans="1:11">
      <c r="A38" s="15" t="s">
        <v>453</v>
      </c>
      <c r="B38" s="89">
        <f>SUM(C38:K38)</f>
        <v>50399</v>
      </c>
      <c r="C38" s="89">
        <v>30858</v>
      </c>
      <c r="D38" s="122">
        <v>6455</v>
      </c>
      <c r="E38" s="89">
        <v>12528</v>
      </c>
      <c r="F38" s="122"/>
      <c r="G38" s="89"/>
      <c r="H38" s="89">
        <v>558</v>
      </c>
      <c r="I38" s="122"/>
      <c r="J38" s="89"/>
      <c r="K38" s="89"/>
    </row>
    <row r="39" spans="1:11">
      <c r="A39" s="13" t="s">
        <v>220</v>
      </c>
      <c r="B39" s="131"/>
      <c r="C39" s="115"/>
      <c r="D39" s="119"/>
      <c r="E39" s="115"/>
      <c r="F39" s="119"/>
      <c r="G39" s="115"/>
      <c r="H39" s="115"/>
      <c r="I39" s="119"/>
      <c r="J39" s="115"/>
      <c r="K39" s="115"/>
    </row>
    <row r="40" spans="1:11">
      <c r="A40" s="11" t="s">
        <v>34</v>
      </c>
      <c r="B40" s="89">
        <f>SUM(C40:K40)</f>
        <v>149893</v>
      </c>
      <c r="C40" s="89">
        <v>43180</v>
      </c>
      <c r="D40" s="89">
        <v>9416</v>
      </c>
      <c r="E40" s="89">
        <v>71289</v>
      </c>
      <c r="F40" s="89"/>
      <c r="G40" s="89">
        <v>23500</v>
      </c>
      <c r="H40" s="89">
        <v>2508</v>
      </c>
      <c r="I40" s="89"/>
      <c r="J40" s="89"/>
      <c r="K40" s="89"/>
    </row>
    <row r="41" spans="1:11">
      <c r="A41" s="15" t="s">
        <v>453</v>
      </c>
      <c r="B41" s="114">
        <f>SUM(C41:K41)</f>
        <v>155636</v>
      </c>
      <c r="C41" s="89">
        <v>43180</v>
      </c>
      <c r="D41" s="122">
        <v>9416</v>
      </c>
      <c r="E41" s="89">
        <v>74032</v>
      </c>
      <c r="F41" s="122"/>
      <c r="G41" s="89">
        <v>26500</v>
      </c>
      <c r="H41" s="89">
        <v>2508</v>
      </c>
      <c r="I41" s="122"/>
      <c r="J41" s="89"/>
      <c r="K41" s="89"/>
    </row>
    <row r="42" spans="1:11">
      <c r="A42" s="13" t="s">
        <v>208</v>
      </c>
      <c r="B42" s="125"/>
      <c r="C42" s="115"/>
      <c r="D42" s="119"/>
      <c r="E42" s="115"/>
      <c r="F42" s="119"/>
      <c r="G42" s="115"/>
      <c r="H42" s="115"/>
      <c r="I42" s="119"/>
      <c r="J42" s="115"/>
      <c r="K42" s="115"/>
    </row>
    <row r="43" spans="1:11">
      <c r="A43" s="11" t="s">
        <v>34</v>
      </c>
      <c r="B43" s="89">
        <f>SUM(C43:K43)</f>
        <v>49624</v>
      </c>
      <c r="C43" s="89">
        <v>21050</v>
      </c>
      <c r="D43" s="89">
        <v>3600</v>
      </c>
      <c r="E43" s="89">
        <v>17544</v>
      </c>
      <c r="F43" s="89"/>
      <c r="G43" s="89"/>
      <c r="H43" s="89">
        <v>7430</v>
      </c>
      <c r="I43" s="89"/>
      <c r="J43" s="89"/>
      <c r="K43" s="89"/>
    </row>
    <row r="44" spans="1:11">
      <c r="A44" s="15" t="s">
        <v>453</v>
      </c>
      <c r="B44" s="89">
        <f>SUM(C44:K44)</f>
        <v>51080</v>
      </c>
      <c r="C44" s="89">
        <v>21050</v>
      </c>
      <c r="D44" s="122">
        <v>3600</v>
      </c>
      <c r="E44" s="89">
        <v>19000</v>
      </c>
      <c r="F44" s="122"/>
      <c r="G44" s="89"/>
      <c r="H44" s="89">
        <v>7430</v>
      </c>
      <c r="I44" s="122"/>
      <c r="J44" s="89"/>
      <c r="K44" s="89"/>
    </row>
    <row r="45" spans="1:11">
      <c r="A45" s="13" t="s">
        <v>209</v>
      </c>
      <c r="B45" s="131"/>
      <c r="C45" s="115"/>
      <c r="D45" s="119"/>
      <c r="E45" s="115"/>
      <c r="F45" s="119"/>
      <c r="G45" s="115"/>
      <c r="H45" s="115"/>
      <c r="I45" s="119"/>
      <c r="J45" s="115"/>
      <c r="K45" s="115"/>
    </row>
    <row r="46" spans="1:11">
      <c r="A46" s="11" t="s">
        <v>34</v>
      </c>
      <c r="B46" s="89">
        <f>SUM(C46:K46)</f>
        <v>391261</v>
      </c>
      <c r="C46" s="89">
        <v>116743</v>
      </c>
      <c r="D46" s="89">
        <v>26456</v>
      </c>
      <c r="E46" s="89">
        <v>247100</v>
      </c>
      <c r="F46" s="89"/>
      <c r="G46" s="89"/>
      <c r="H46" s="89">
        <v>962</v>
      </c>
      <c r="I46" s="89"/>
      <c r="J46" s="89"/>
      <c r="K46" s="89"/>
    </row>
    <row r="47" spans="1:11">
      <c r="A47" s="15" t="s">
        <v>453</v>
      </c>
      <c r="B47" s="89">
        <f>SUM(C47:K47)</f>
        <v>405188</v>
      </c>
      <c r="C47" s="121">
        <v>119201</v>
      </c>
      <c r="D47" s="114">
        <v>27072</v>
      </c>
      <c r="E47" s="121">
        <v>257300</v>
      </c>
      <c r="F47" s="114"/>
      <c r="G47" s="114"/>
      <c r="H47" s="114">
        <v>1615</v>
      </c>
      <c r="I47" s="114"/>
      <c r="J47" s="114"/>
      <c r="K47" s="114"/>
    </row>
    <row r="48" spans="1:11">
      <c r="A48" s="13" t="s">
        <v>103</v>
      </c>
      <c r="B48" s="134"/>
      <c r="C48" s="115"/>
      <c r="D48" s="119"/>
      <c r="E48" s="115"/>
      <c r="F48" s="119"/>
      <c r="G48" s="115"/>
      <c r="H48" s="119"/>
      <c r="I48" s="115"/>
      <c r="J48" s="119"/>
      <c r="K48" s="115"/>
    </row>
    <row r="49" spans="1:11">
      <c r="A49" s="11" t="s">
        <v>34</v>
      </c>
      <c r="B49" s="132">
        <f>SUM(C49:K49)</f>
        <v>3211302</v>
      </c>
      <c r="C49" s="89">
        <f>SUM(C16,C19,C22,C25,C28,C31,C34,C37,C40,C43,C46)</f>
        <v>823435</v>
      </c>
      <c r="D49" s="122">
        <f t="shared" ref="D49:K49" si="0">SUM(D16,D19,D22,D25,D28,D31,D34,D37,D40,D43,D46)</f>
        <v>177190</v>
      </c>
      <c r="E49" s="89">
        <f t="shared" si="0"/>
        <v>861069</v>
      </c>
      <c r="F49" s="122">
        <f t="shared" si="0"/>
        <v>14244</v>
      </c>
      <c r="G49" s="89">
        <f t="shared" si="0"/>
        <v>373807</v>
      </c>
      <c r="H49" s="122">
        <f t="shared" si="0"/>
        <v>399163</v>
      </c>
      <c r="I49" s="89">
        <f t="shared" si="0"/>
        <v>127000</v>
      </c>
      <c r="J49" s="122">
        <f t="shared" si="0"/>
        <v>17793</v>
      </c>
      <c r="K49" s="89">
        <f t="shared" si="0"/>
        <v>417601</v>
      </c>
    </row>
    <row r="50" spans="1:11">
      <c r="A50" s="15" t="s">
        <v>453</v>
      </c>
      <c r="B50" s="132">
        <f>SUM(C50:K50)</f>
        <v>3895371</v>
      </c>
      <c r="C50" s="89">
        <f>SUM(C17,C20,C23,C26,C29,C32,C35,C38,C41,C44,C47)</f>
        <v>829530</v>
      </c>
      <c r="D50" s="89">
        <f t="shared" ref="D50:K50" si="1">SUM(D17,D20,D23,D26,D29,D32,D35,D38,D41,D44,D47)</f>
        <v>178800</v>
      </c>
      <c r="E50" s="89">
        <f t="shared" si="1"/>
        <v>944417</v>
      </c>
      <c r="F50" s="89">
        <f t="shared" si="1"/>
        <v>14394</v>
      </c>
      <c r="G50" s="89">
        <f t="shared" si="1"/>
        <v>442372</v>
      </c>
      <c r="H50" s="89">
        <f t="shared" si="1"/>
        <v>494294</v>
      </c>
      <c r="I50" s="89">
        <f t="shared" si="1"/>
        <v>150335</v>
      </c>
      <c r="J50" s="89">
        <f t="shared" si="1"/>
        <v>2793</v>
      </c>
      <c r="K50" s="89">
        <f t="shared" si="1"/>
        <v>838436</v>
      </c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373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 t="s">
        <v>144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 t="s">
        <v>145</v>
      </c>
      <c r="B54" s="157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4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373"/>
  <sheetViews>
    <sheetView view="pageBreakPreview" topLeftCell="A7" zoomScaleNormal="100" workbookViewId="0">
      <pane ySplit="1260" topLeftCell="A205" activePane="bottomLeft"/>
      <selection activeCell="G8" sqref="G8:G10"/>
      <selection pane="bottomLeft" activeCell="D2" sqref="D2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3" ht="15.75">
      <c r="A1" s="4" t="s">
        <v>633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>
      <c r="A3" s="526" t="s">
        <v>120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</row>
    <row r="4" spans="1:13" ht="15.75">
      <c r="A4" s="526" t="s">
        <v>464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</row>
    <row r="5" spans="1:13" ht="15.75">
      <c r="A5" s="526" t="s">
        <v>20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>
      <c r="A7" s="7"/>
      <c r="B7" s="7"/>
      <c r="C7" s="494" t="s">
        <v>336</v>
      </c>
      <c r="D7" s="497" t="s">
        <v>40</v>
      </c>
      <c r="E7" s="517"/>
      <c r="F7" s="517"/>
      <c r="G7" s="517"/>
      <c r="H7" s="517"/>
      <c r="I7" s="497" t="s">
        <v>41</v>
      </c>
      <c r="J7" s="518"/>
      <c r="K7" s="519"/>
      <c r="L7" s="494" t="s">
        <v>197</v>
      </c>
    </row>
    <row r="8" spans="1:13" ht="12.75" customHeight="1">
      <c r="A8" s="19" t="s">
        <v>39</v>
      </c>
      <c r="B8" s="19"/>
      <c r="C8" s="496"/>
      <c r="D8" s="494" t="s">
        <v>78</v>
      </c>
      <c r="E8" s="494" t="s">
        <v>79</v>
      </c>
      <c r="F8" s="494" t="s">
        <v>100</v>
      </c>
      <c r="G8" s="520" t="s">
        <v>216</v>
      </c>
      <c r="H8" s="520" t="s">
        <v>192</v>
      </c>
      <c r="I8" s="494" t="s">
        <v>44</v>
      </c>
      <c r="J8" s="494" t="s">
        <v>43</v>
      </c>
      <c r="K8" s="523" t="s">
        <v>224</v>
      </c>
      <c r="L8" s="496"/>
    </row>
    <row r="9" spans="1:13">
      <c r="A9" s="19" t="s">
        <v>42</v>
      </c>
      <c r="B9" s="19"/>
      <c r="C9" s="496"/>
      <c r="D9" s="496"/>
      <c r="E9" s="496"/>
      <c r="F9" s="496"/>
      <c r="G9" s="521"/>
      <c r="H9" s="521"/>
      <c r="I9" s="496"/>
      <c r="J9" s="496"/>
      <c r="K9" s="524"/>
      <c r="L9" s="496"/>
    </row>
    <row r="10" spans="1:13" ht="23.25" customHeight="1">
      <c r="A10" s="8"/>
      <c r="B10" s="8"/>
      <c r="C10" s="495"/>
      <c r="D10" s="495"/>
      <c r="E10" s="495"/>
      <c r="F10" s="495"/>
      <c r="G10" s="522"/>
      <c r="H10" s="522"/>
      <c r="I10" s="495"/>
      <c r="J10" s="495"/>
      <c r="K10" s="525"/>
      <c r="L10" s="495"/>
    </row>
    <row r="11" spans="1:13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>
      <c r="A12" s="13" t="s">
        <v>223</v>
      </c>
      <c r="B12" s="13"/>
      <c r="C12" s="13"/>
      <c r="D12" s="117"/>
      <c r="E12" s="115"/>
      <c r="F12" s="119"/>
      <c r="G12" s="115"/>
      <c r="H12" s="119"/>
      <c r="I12" s="115"/>
      <c r="J12" s="118"/>
      <c r="K12" s="115"/>
      <c r="L12" s="117"/>
      <c r="M12" t="s">
        <v>354</v>
      </c>
    </row>
    <row r="13" spans="1:13">
      <c r="A13" s="11" t="s">
        <v>47</v>
      </c>
      <c r="B13" s="262" t="s">
        <v>174</v>
      </c>
      <c r="C13" s="89">
        <f>SUM(D13:L13)</f>
        <v>42229</v>
      </c>
      <c r="D13" s="112">
        <v>33538</v>
      </c>
      <c r="E13" s="89">
        <v>7588</v>
      </c>
      <c r="F13" s="122">
        <v>838</v>
      </c>
      <c r="G13" s="89"/>
      <c r="H13" s="122"/>
      <c r="I13" s="244">
        <v>265</v>
      </c>
      <c r="J13" s="132">
        <v>0</v>
      </c>
      <c r="K13" s="89"/>
      <c r="L13" s="112">
        <v>0</v>
      </c>
      <c r="M13" s="151">
        <f>SUM(D13:L13)</f>
        <v>42229</v>
      </c>
    </row>
    <row r="14" spans="1:13">
      <c r="A14" s="11" t="s">
        <v>602</v>
      </c>
      <c r="B14" s="262"/>
      <c r="C14" s="89">
        <f t="shared" ref="C14:C17" si="0">SUM(D14:L14)</f>
        <v>1100</v>
      </c>
      <c r="D14" s="112"/>
      <c r="E14" s="89"/>
      <c r="F14" s="122"/>
      <c r="G14" s="89"/>
      <c r="H14" s="122"/>
      <c r="I14" s="244">
        <v>1100</v>
      </c>
      <c r="J14" s="132"/>
      <c r="K14" s="89"/>
      <c r="L14" s="112"/>
      <c r="M14" s="151">
        <f t="shared" ref="M14:M17" si="1">SUM(D14:L14)</f>
        <v>1100</v>
      </c>
    </row>
    <row r="15" spans="1:13">
      <c r="A15" s="11" t="s">
        <v>541</v>
      </c>
      <c r="B15" s="262"/>
      <c r="C15" s="89">
        <f t="shared" si="0"/>
        <v>-300</v>
      </c>
      <c r="D15" s="112">
        <v>-300</v>
      </c>
      <c r="E15" s="89"/>
      <c r="F15" s="122"/>
      <c r="G15" s="89"/>
      <c r="H15" s="122"/>
      <c r="I15" s="244"/>
      <c r="J15" s="132"/>
      <c r="K15" s="89"/>
      <c r="L15" s="112"/>
      <c r="M15" s="151">
        <f t="shared" si="1"/>
        <v>-300</v>
      </c>
    </row>
    <row r="16" spans="1:13">
      <c r="A16" s="11" t="s">
        <v>495</v>
      </c>
      <c r="B16" s="262"/>
      <c r="C16" s="89">
        <f t="shared" si="0"/>
        <v>800</v>
      </c>
      <c r="D16" s="112">
        <f>SUM(D14:D15)</f>
        <v>-300</v>
      </c>
      <c r="E16" s="89"/>
      <c r="F16" s="122"/>
      <c r="G16" s="89"/>
      <c r="H16" s="122"/>
      <c r="I16" s="244">
        <f>SUM(I14)</f>
        <v>1100</v>
      </c>
      <c r="J16" s="132"/>
      <c r="K16" s="89"/>
      <c r="L16" s="112"/>
      <c r="M16" s="151">
        <f t="shared" si="1"/>
        <v>800</v>
      </c>
    </row>
    <row r="17" spans="1:13">
      <c r="A17" s="15" t="s">
        <v>454</v>
      </c>
      <c r="B17" s="261"/>
      <c r="C17" s="89">
        <f t="shared" si="0"/>
        <v>43029</v>
      </c>
      <c r="D17" s="111">
        <f>SUM(D13,D16)</f>
        <v>33238</v>
      </c>
      <c r="E17" s="111">
        <f t="shared" ref="E17:L17" si="2">SUM(E13,E16)</f>
        <v>7588</v>
      </c>
      <c r="F17" s="111">
        <f t="shared" si="2"/>
        <v>838</v>
      </c>
      <c r="G17" s="111">
        <f t="shared" si="2"/>
        <v>0</v>
      </c>
      <c r="H17" s="111">
        <f t="shared" si="2"/>
        <v>0</v>
      </c>
      <c r="I17" s="111">
        <f t="shared" si="2"/>
        <v>1365</v>
      </c>
      <c r="J17" s="111">
        <f t="shared" si="2"/>
        <v>0</v>
      </c>
      <c r="K17" s="111">
        <f t="shared" si="2"/>
        <v>0</v>
      </c>
      <c r="L17" s="111">
        <f t="shared" si="2"/>
        <v>0</v>
      </c>
      <c r="M17" s="151">
        <f t="shared" si="1"/>
        <v>43029</v>
      </c>
    </row>
    <row r="18" spans="1:13">
      <c r="A18" s="53" t="s">
        <v>349</v>
      </c>
      <c r="B18" s="284"/>
      <c r="C18" s="115"/>
      <c r="D18" s="117"/>
      <c r="E18" s="115"/>
      <c r="F18" s="119"/>
      <c r="G18" s="115"/>
      <c r="H18" s="119"/>
      <c r="I18" s="381"/>
      <c r="J18" s="118"/>
      <c r="K18" s="115"/>
      <c r="L18" s="117"/>
      <c r="M18" s="151"/>
    </row>
    <row r="19" spans="1:13">
      <c r="A19" s="11" t="s">
        <v>47</v>
      </c>
      <c r="B19" s="262" t="s">
        <v>172</v>
      </c>
      <c r="C19" s="89">
        <f>SUM(D19:L19)</f>
        <v>1454</v>
      </c>
      <c r="D19" s="112"/>
      <c r="E19" s="89"/>
      <c r="F19" s="122">
        <v>1454</v>
      </c>
      <c r="G19" s="89"/>
      <c r="H19" s="122"/>
      <c r="I19" s="244"/>
      <c r="J19" s="132"/>
      <c r="K19" s="89"/>
      <c r="L19" s="112"/>
      <c r="M19" s="151">
        <f t="shared" ref="M19:M180" si="3">SUM(D19:L19)</f>
        <v>1454</v>
      </c>
    </row>
    <row r="20" spans="1:13">
      <c r="A20" s="15" t="s">
        <v>454</v>
      </c>
      <c r="B20" s="261"/>
      <c r="C20" s="89">
        <f>SUM(D20:L20)</f>
        <v>1454</v>
      </c>
      <c r="D20" s="111"/>
      <c r="E20" s="114"/>
      <c r="F20" s="121">
        <v>1454</v>
      </c>
      <c r="G20" s="114"/>
      <c r="H20" s="121"/>
      <c r="I20" s="318"/>
      <c r="J20" s="120"/>
      <c r="K20" s="114"/>
      <c r="L20" s="111"/>
      <c r="M20" s="151">
        <f t="shared" si="3"/>
        <v>1454</v>
      </c>
    </row>
    <row r="21" spans="1:13">
      <c r="A21" s="13" t="s">
        <v>395</v>
      </c>
      <c r="B21" s="7"/>
      <c r="C21" s="13"/>
      <c r="D21" s="117"/>
      <c r="E21" s="115"/>
      <c r="F21" s="119"/>
      <c r="G21" s="115"/>
      <c r="H21" s="119"/>
      <c r="I21" s="115"/>
      <c r="J21" s="118"/>
      <c r="K21" s="115"/>
      <c r="L21" s="117"/>
      <c r="M21" s="151"/>
    </row>
    <row r="22" spans="1:13">
      <c r="A22" s="11" t="s">
        <v>47</v>
      </c>
      <c r="B22" s="262" t="s">
        <v>172</v>
      </c>
      <c r="C22" s="89">
        <f>SUM(D22:L22)</f>
        <v>2700</v>
      </c>
      <c r="D22" s="112"/>
      <c r="E22" s="89">
        <v>0</v>
      </c>
      <c r="F22" s="122">
        <v>2000</v>
      </c>
      <c r="G22" s="89"/>
      <c r="H22" s="122">
        <v>0</v>
      </c>
      <c r="I22" s="89">
        <v>700</v>
      </c>
      <c r="J22" s="132">
        <v>0</v>
      </c>
      <c r="K22" s="89">
        <v>0</v>
      </c>
      <c r="L22" s="112"/>
      <c r="M22" s="151">
        <f t="shared" si="3"/>
        <v>2700</v>
      </c>
    </row>
    <row r="23" spans="1:13">
      <c r="A23" s="15" t="s">
        <v>454</v>
      </c>
      <c r="B23" s="261"/>
      <c r="C23" s="89">
        <f>SUM(D23:L23)</f>
        <v>2700</v>
      </c>
      <c r="D23" s="111"/>
      <c r="E23" s="114"/>
      <c r="F23" s="121">
        <v>2000</v>
      </c>
      <c r="G23" s="114"/>
      <c r="H23" s="121"/>
      <c r="I23" s="114">
        <v>700</v>
      </c>
      <c r="J23" s="120"/>
      <c r="K23" s="114"/>
      <c r="L23" s="111"/>
      <c r="M23" s="151">
        <f t="shared" si="3"/>
        <v>2700</v>
      </c>
    </row>
    <row r="24" spans="1:13">
      <c r="A24" s="13" t="s">
        <v>396</v>
      </c>
      <c r="B24" s="7"/>
      <c r="C24" s="13"/>
      <c r="D24" s="117"/>
      <c r="E24" s="115"/>
      <c r="F24" s="117"/>
      <c r="G24" s="89"/>
      <c r="H24" s="122"/>
      <c r="I24" s="89"/>
      <c r="J24" s="132"/>
      <c r="K24" s="89"/>
      <c r="L24" s="122"/>
      <c r="M24" s="151">
        <f t="shared" si="3"/>
        <v>0</v>
      </c>
    </row>
    <row r="25" spans="1:13">
      <c r="A25" s="11" t="s">
        <v>47</v>
      </c>
      <c r="B25" s="262" t="s">
        <v>172</v>
      </c>
      <c r="C25" s="89">
        <f>SUM(D25:L25)</f>
        <v>161438</v>
      </c>
      <c r="D25" s="112">
        <v>0</v>
      </c>
      <c r="E25" s="89">
        <v>0</v>
      </c>
      <c r="F25" s="112">
        <v>46230</v>
      </c>
      <c r="G25" s="89">
        <v>0</v>
      </c>
      <c r="H25" s="122">
        <v>0</v>
      </c>
      <c r="I25" s="89">
        <v>111165</v>
      </c>
      <c r="J25" s="132">
        <v>3000</v>
      </c>
      <c r="K25" s="89">
        <v>1043</v>
      </c>
      <c r="L25" s="122">
        <v>0</v>
      </c>
      <c r="M25" s="151">
        <f t="shared" si="3"/>
        <v>161438</v>
      </c>
    </row>
    <row r="26" spans="1:13">
      <c r="A26" s="11" t="s">
        <v>511</v>
      </c>
      <c r="B26" s="262"/>
      <c r="C26" s="89">
        <f t="shared" ref="C26:C28" si="4">SUM(D26:L26)</f>
        <v>2000</v>
      </c>
      <c r="D26" s="112"/>
      <c r="E26" s="89"/>
      <c r="F26" s="112">
        <v>2000</v>
      </c>
      <c r="G26" s="89"/>
      <c r="H26" s="122"/>
      <c r="I26" s="89"/>
      <c r="J26" s="132"/>
      <c r="K26" s="89"/>
      <c r="L26" s="122"/>
      <c r="M26" s="151">
        <f t="shared" si="3"/>
        <v>2000</v>
      </c>
    </row>
    <row r="27" spans="1:13">
      <c r="A27" s="11" t="s">
        <v>495</v>
      </c>
      <c r="B27" s="262"/>
      <c r="C27" s="89">
        <f t="shared" si="4"/>
        <v>2000</v>
      </c>
      <c r="D27" s="112">
        <f>SUM(D26)</f>
        <v>0</v>
      </c>
      <c r="E27" s="112">
        <f t="shared" ref="E27:L27" si="5">SUM(E26)</f>
        <v>0</v>
      </c>
      <c r="F27" s="112">
        <f t="shared" si="5"/>
        <v>2000</v>
      </c>
      <c r="G27" s="112">
        <f t="shared" si="5"/>
        <v>0</v>
      </c>
      <c r="H27" s="112">
        <f t="shared" si="5"/>
        <v>0</v>
      </c>
      <c r="I27" s="112">
        <f t="shared" si="5"/>
        <v>0</v>
      </c>
      <c r="J27" s="112">
        <f t="shared" si="5"/>
        <v>0</v>
      </c>
      <c r="K27" s="112">
        <f t="shared" si="5"/>
        <v>0</v>
      </c>
      <c r="L27" s="112">
        <f t="shared" si="5"/>
        <v>0</v>
      </c>
      <c r="M27" s="151">
        <f t="shared" si="3"/>
        <v>2000</v>
      </c>
    </row>
    <row r="28" spans="1:13">
      <c r="A28" s="15" t="s">
        <v>454</v>
      </c>
      <c r="B28" s="261"/>
      <c r="C28" s="89">
        <f t="shared" si="4"/>
        <v>163438</v>
      </c>
      <c r="D28" s="111">
        <f>SUM(D25,D27)</f>
        <v>0</v>
      </c>
      <c r="E28" s="111">
        <f t="shared" ref="E28:L28" si="6">SUM(E25,E27)</f>
        <v>0</v>
      </c>
      <c r="F28" s="111">
        <f t="shared" si="6"/>
        <v>48230</v>
      </c>
      <c r="G28" s="111">
        <f t="shared" si="6"/>
        <v>0</v>
      </c>
      <c r="H28" s="111">
        <f t="shared" si="6"/>
        <v>0</v>
      </c>
      <c r="I28" s="111">
        <f t="shared" si="6"/>
        <v>111165</v>
      </c>
      <c r="J28" s="111">
        <f t="shared" si="6"/>
        <v>3000</v>
      </c>
      <c r="K28" s="111">
        <f t="shared" si="6"/>
        <v>1043</v>
      </c>
      <c r="L28" s="111">
        <f t="shared" si="6"/>
        <v>0</v>
      </c>
      <c r="M28" s="151">
        <f t="shared" si="3"/>
        <v>163438</v>
      </c>
    </row>
    <row r="29" spans="1:13">
      <c r="A29" s="348" t="s">
        <v>448</v>
      </c>
      <c r="B29" s="392"/>
      <c r="C29" s="381"/>
      <c r="D29" s="393"/>
      <c r="E29" s="381"/>
      <c r="F29" s="394"/>
      <c r="G29" s="381"/>
      <c r="H29" s="394"/>
      <c r="I29" s="381"/>
      <c r="J29" s="395"/>
      <c r="K29" s="381"/>
      <c r="L29" s="393"/>
      <c r="M29" s="151"/>
    </row>
    <row r="30" spans="1:13">
      <c r="A30" s="365" t="s">
        <v>47</v>
      </c>
      <c r="B30" s="396" t="s">
        <v>172</v>
      </c>
      <c r="C30" s="89">
        <f>SUM(D30:L30)</f>
        <v>0</v>
      </c>
      <c r="D30" s="397"/>
      <c r="E30" s="244"/>
      <c r="F30" s="391"/>
      <c r="G30" s="244"/>
      <c r="H30" s="391"/>
      <c r="I30" s="244"/>
      <c r="J30" s="398"/>
      <c r="K30" s="244"/>
      <c r="L30" s="397"/>
      <c r="M30" s="151">
        <f t="shared" si="3"/>
        <v>0</v>
      </c>
    </row>
    <row r="31" spans="1:13">
      <c r="A31" s="365" t="s">
        <v>603</v>
      </c>
      <c r="B31" s="396"/>
      <c r="C31" s="89">
        <f t="shared" ref="C31:C33" si="7">SUM(D31:L31)</f>
        <v>9000</v>
      </c>
      <c r="D31" s="397"/>
      <c r="E31" s="244"/>
      <c r="F31" s="391"/>
      <c r="G31" s="244"/>
      <c r="H31" s="391"/>
      <c r="I31" s="366">
        <v>9000</v>
      </c>
      <c r="J31" s="398"/>
      <c r="K31" s="244"/>
      <c r="L31" s="397"/>
      <c r="M31" s="151">
        <f t="shared" si="3"/>
        <v>9000</v>
      </c>
    </row>
    <row r="32" spans="1:13">
      <c r="A32" s="365" t="s">
        <v>495</v>
      </c>
      <c r="B32" s="396"/>
      <c r="C32" s="89">
        <f t="shared" si="7"/>
        <v>9000</v>
      </c>
      <c r="D32" s="397"/>
      <c r="E32" s="244"/>
      <c r="F32" s="391"/>
      <c r="G32" s="244"/>
      <c r="H32" s="391"/>
      <c r="I32" s="366">
        <v>9000</v>
      </c>
      <c r="J32" s="398"/>
      <c r="K32" s="244"/>
      <c r="L32" s="397"/>
      <c r="M32" s="151">
        <f t="shared" si="3"/>
        <v>9000</v>
      </c>
    </row>
    <row r="33" spans="1:13">
      <c r="A33" s="15" t="s">
        <v>454</v>
      </c>
      <c r="B33" s="399"/>
      <c r="C33" s="89">
        <f t="shared" si="7"/>
        <v>9000</v>
      </c>
      <c r="D33" s="400"/>
      <c r="E33" s="318"/>
      <c r="F33" s="401"/>
      <c r="G33" s="318"/>
      <c r="H33" s="401"/>
      <c r="I33" s="317">
        <f>SUM(I30,I32)</f>
        <v>9000</v>
      </c>
      <c r="J33" s="402"/>
      <c r="K33" s="318"/>
      <c r="L33" s="400"/>
      <c r="M33" s="151">
        <f t="shared" si="3"/>
        <v>9000</v>
      </c>
    </row>
    <row r="34" spans="1:13">
      <c r="A34" s="21" t="s">
        <v>410</v>
      </c>
      <c r="B34" s="19"/>
      <c r="C34" s="13"/>
      <c r="D34" s="117"/>
      <c r="E34" s="115"/>
      <c r="F34" s="119"/>
      <c r="G34" s="115"/>
      <c r="H34" s="123"/>
      <c r="I34" s="115"/>
      <c r="J34" s="115"/>
      <c r="K34" s="119"/>
      <c r="L34" s="115"/>
      <c r="M34" s="151"/>
    </row>
    <row r="35" spans="1:13">
      <c r="A35" s="11" t="s">
        <v>47</v>
      </c>
      <c r="B35" s="262" t="s">
        <v>172</v>
      </c>
      <c r="C35" s="89">
        <f>SUM(D35:L35)</f>
        <v>66817</v>
      </c>
      <c r="D35" s="112"/>
      <c r="E35" s="89">
        <v>0</v>
      </c>
      <c r="F35" s="122">
        <v>0</v>
      </c>
      <c r="G35" s="89"/>
      <c r="H35" s="122">
        <v>49216</v>
      </c>
      <c r="I35" s="89">
        <v>0</v>
      </c>
      <c r="J35" s="89">
        <v>0</v>
      </c>
      <c r="K35" s="122">
        <v>0</v>
      </c>
      <c r="L35" s="89">
        <v>17601</v>
      </c>
      <c r="M35" s="151">
        <f t="shared" si="3"/>
        <v>66817</v>
      </c>
    </row>
    <row r="36" spans="1:13">
      <c r="A36" s="11" t="s">
        <v>496</v>
      </c>
      <c r="B36" s="262"/>
      <c r="C36" s="89">
        <f t="shared" ref="C36:C39" si="8">SUM(D36:L36)</f>
        <v>-48868</v>
      </c>
      <c r="D36" s="112"/>
      <c r="E36" s="89"/>
      <c r="F36" s="122"/>
      <c r="G36" s="89"/>
      <c r="H36" s="122">
        <v>-48868</v>
      </c>
      <c r="I36" s="89"/>
      <c r="J36" s="89"/>
      <c r="K36" s="122"/>
      <c r="L36" s="89"/>
      <c r="M36" s="151">
        <f t="shared" si="3"/>
        <v>-48868</v>
      </c>
    </row>
    <row r="37" spans="1:13">
      <c r="A37" s="11" t="s">
        <v>554</v>
      </c>
      <c r="B37" s="262"/>
      <c r="C37" s="89">
        <f t="shared" si="8"/>
        <v>4100</v>
      </c>
      <c r="D37" s="112"/>
      <c r="E37" s="89"/>
      <c r="F37" s="122"/>
      <c r="G37" s="89"/>
      <c r="H37" s="122"/>
      <c r="I37" s="89"/>
      <c r="J37" s="89"/>
      <c r="K37" s="122"/>
      <c r="L37" s="89">
        <v>4100</v>
      </c>
      <c r="M37" s="151"/>
    </row>
    <row r="38" spans="1:13">
      <c r="A38" s="11" t="s">
        <v>495</v>
      </c>
      <c r="B38" s="262"/>
      <c r="C38" s="89">
        <f t="shared" si="8"/>
        <v>-44768</v>
      </c>
      <c r="D38" s="112"/>
      <c r="E38" s="89"/>
      <c r="F38" s="122"/>
      <c r="G38" s="89"/>
      <c r="H38" s="122">
        <f>SUM(H36)</f>
        <v>-48868</v>
      </c>
      <c r="I38" s="89"/>
      <c r="J38" s="89"/>
      <c r="K38" s="122"/>
      <c r="L38" s="89">
        <f>SUM(L36:L37)</f>
        <v>4100</v>
      </c>
      <c r="M38" s="151">
        <f t="shared" si="3"/>
        <v>-44768</v>
      </c>
    </row>
    <row r="39" spans="1:13">
      <c r="A39" s="15" t="s">
        <v>454</v>
      </c>
      <c r="B39" s="262"/>
      <c r="C39" s="114">
        <f t="shared" si="8"/>
        <v>22049</v>
      </c>
      <c r="D39" s="111"/>
      <c r="E39" s="114"/>
      <c r="F39" s="121"/>
      <c r="G39" s="114"/>
      <c r="H39" s="415">
        <f>SUM(H35,H38)</f>
        <v>348</v>
      </c>
      <c r="I39" s="114">
        <f>SUM(I35,I38)</f>
        <v>0</v>
      </c>
      <c r="J39" s="114">
        <f>SUM(J35,J38)</f>
        <v>0</v>
      </c>
      <c r="K39" s="121">
        <f>SUM(K35,K38)</f>
        <v>0</v>
      </c>
      <c r="L39" s="114">
        <f>SUM(L35,L38)</f>
        <v>21701</v>
      </c>
      <c r="M39" s="151">
        <f t="shared" si="3"/>
        <v>22049</v>
      </c>
    </row>
    <row r="40" spans="1:13">
      <c r="A40" s="348" t="s">
        <v>411</v>
      </c>
      <c r="B40" s="7"/>
      <c r="C40" s="89"/>
      <c r="D40" s="112"/>
      <c r="E40" s="89"/>
      <c r="F40" s="116"/>
      <c r="G40" s="89"/>
      <c r="H40" s="116"/>
      <c r="I40" s="89"/>
      <c r="J40" s="132"/>
      <c r="K40" s="89"/>
      <c r="L40" s="122"/>
      <c r="M40" s="151"/>
    </row>
    <row r="41" spans="1:13">
      <c r="A41" s="11" t="s">
        <v>143</v>
      </c>
      <c r="B41" s="262" t="s">
        <v>172</v>
      </c>
      <c r="C41" s="89">
        <f>SUM(D41:L41)</f>
        <v>0</v>
      </c>
      <c r="D41" s="112"/>
      <c r="E41" s="89"/>
      <c r="F41" s="116"/>
      <c r="G41" s="89"/>
      <c r="H41" s="116"/>
      <c r="I41" s="89"/>
      <c r="J41" s="132"/>
      <c r="K41" s="89"/>
      <c r="L41" s="122"/>
      <c r="M41" s="151"/>
    </row>
    <row r="42" spans="1:13">
      <c r="A42" s="11" t="s">
        <v>496</v>
      </c>
      <c r="B42" s="262"/>
      <c r="C42" s="89">
        <f t="shared" ref="C42:C44" si="9">SUM(D42:L42)</f>
        <v>48868</v>
      </c>
      <c r="D42" s="112"/>
      <c r="E42" s="89"/>
      <c r="F42" s="116"/>
      <c r="G42" s="89"/>
      <c r="H42" s="116">
        <v>48868</v>
      </c>
      <c r="I42" s="89"/>
      <c r="J42" s="132"/>
      <c r="K42" s="89"/>
      <c r="L42" s="122"/>
      <c r="M42" s="151">
        <f t="shared" si="3"/>
        <v>48868</v>
      </c>
    </row>
    <row r="43" spans="1:13">
      <c r="A43" s="11" t="s">
        <v>495</v>
      </c>
      <c r="B43" s="262"/>
      <c r="C43" s="89">
        <f t="shared" si="9"/>
        <v>48868</v>
      </c>
      <c r="D43" s="112"/>
      <c r="E43" s="89"/>
      <c r="F43" s="116"/>
      <c r="G43" s="89"/>
      <c r="H43" s="116">
        <f>SUM(H42)</f>
        <v>48868</v>
      </c>
      <c r="I43" s="89"/>
      <c r="J43" s="132"/>
      <c r="K43" s="89"/>
      <c r="L43" s="122"/>
      <c r="M43" s="151">
        <f t="shared" si="3"/>
        <v>48868</v>
      </c>
    </row>
    <row r="44" spans="1:13">
      <c r="A44" s="15" t="s">
        <v>454</v>
      </c>
      <c r="B44" s="262"/>
      <c r="C44" s="114">
        <f t="shared" si="9"/>
        <v>48868</v>
      </c>
      <c r="D44" s="112"/>
      <c r="E44" s="89"/>
      <c r="F44" s="116"/>
      <c r="G44" s="89"/>
      <c r="H44" s="116">
        <f>SUM(H41,H43)</f>
        <v>48868</v>
      </c>
      <c r="I44" s="89"/>
      <c r="J44" s="132"/>
      <c r="K44" s="89"/>
      <c r="L44" s="122"/>
      <c r="M44" s="151">
        <f t="shared" si="3"/>
        <v>48868</v>
      </c>
    </row>
    <row r="45" spans="1:13">
      <c r="A45" s="13" t="s">
        <v>412</v>
      </c>
      <c r="B45" s="7"/>
      <c r="C45" s="13"/>
      <c r="D45" s="117"/>
      <c r="E45" s="115"/>
      <c r="F45" s="119"/>
      <c r="G45" s="115"/>
      <c r="H45" s="119"/>
      <c r="I45" s="115"/>
      <c r="J45" s="118"/>
      <c r="K45" s="115"/>
      <c r="L45" s="119"/>
      <c r="M45" s="151">
        <f t="shared" si="3"/>
        <v>0</v>
      </c>
    </row>
    <row r="46" spans="1:13">
      <c r="A46" s="11" t="s">
        <v>171</v>
      </c>
      <c r="B46" s="262" t="s">
        <v>172</v>
      </c>
      <c r="C46" s="89">
        <f>SUM(D46:L46)</f>
        <v>124017</v>
      </c>
      <c r="D46" s="112"/>
      <c r="E46" s="89">
        <v>0</v>
      </c>
      <c r="F46" s="122">
        <v>0</v>
      </c>
      <c r="G46" s="89"/>
      <c r="H46" s="122">
        <v>124017</v>
      </c>
      <c r="I46" s="89">
        <v>0</v>
      </c>
      <c r="J46" s="132"/>
      <c r="K46" s="89">
        <v>0</v>
      </c>
      <c r="L46" s="122">
        <v>0</v>
      </c>
      <c r="M46" s="151">
        <f t="shared" si="3"/>
        <v>124017</v>
      </c>
    </row>
    <row r="47" spans="1:13">
      <c r="A47" s="11" t="s">
        <v>553</v>
      </c>
      <c r="B47" s="262"/>
      <c r="C47" s="89">
        <f t="shared" ref="C47:C48" si="10">SUM(D47:L47)</f>
        <v>925</v>
      </c>
      <c r="D47" s="112"/>
      <c r="E47" s="89"/>
      <c r="F47" s="122"/>
      <c r="G47" s="89"/>
      <c r="H47" s="122">
        <v>925</v>
      </c>
      <c r="I47" s="89"/>
      <c r="J47" s="132"/>
      <c r="K47" s="89"/>
      <c r="L47" s="122"/>
      <c r="M47" s="151">
        <f t="shared" si="3"/>
        <v>925</v>
      </c>
    </row>
    <row r="48" spans="1:13">
      <c r="A48" s="11" t="s">
        <v>516</v>
      </c>
      <c r="B48" s="262"/>
      <c r="C48" s="89">
        <f t="shared" si="10"/>
        <v>925</v>
      </c>
      <c r="D48" s="112"/>
      <c r="E48" s="89"/>
      <c r="F48" s="122"/>
      <c r="G48" s="89"/>
      <c r="H48" s="122">
        <f>SUM(H47)</f>
        <v>925</v>
      </c>
      <c r="I48" s="89"/>
      <c r="J48" s="132"/>
      <c r="K48" s="89"/>
      <c r="L48" s="122"/>
      <c r="M48" s="151">
        <f t="shared" si="3"/>
        <v>925</v>
      </c>
    </row>
    <row r="49" spans="1:13">
      <c r="A49" s="15" t="s">
        <v>454</v>
      </c>
      <c r="B49" s="262"/>
      <c r="C49" s="89">
        <f>SUM(D49:L49)</f>
        <v>124942</v>
      </c>
      <c r="D49" s="112"/>
      <c r="E49" s="89"/>
      <c r="F49" s="122"/>
      <c r="G49" s="89"/>
      <c r="H49" s="122">
        <f>SUM(H46,H48)</f>
        <v>124942</v>
      </c>
      <c r="I49" s="89"/>
      <c r="J49" s="132"/>
      <c r="K49" s="89"/>
      <c r="L49" s="122"/>
      <c r="M49" s="151">
        <f t="shared" si="3"/>
        <v>124942</v>
      </c>
    </row>
    <row r="50" spans="1:13">
      <c r="A50" s="13" t="s">
        <v>413</v>
      </c>
      <c r="B50" s="7"/>
      <c r="C50" s="13"/>
      <c r="D50" s="117"/>
      <c r="E50" s="115"/>
      <c r="F50" s="119"/>
      <c r="G50" s="115"/>
      <c r="H50" s="119"/>
      <c r="I50" s="115"/>
      <c r="J50" s="118"/>
      <c r="K50" s="115"/>
      <c r="L50" s="119"/>
      <c r="M50" s="151">
        <f t="shared" si="3"/>
        <v>0</v>
      </c>
    </row>
    <row r="51" spans="1:13">
      <c r="A51" s="11" t="s">
        <v>143</v>
      </c>
      <c r="B51" s="262" t="s">
        <v>172</v>
      </c>
      <c r="C51" s="89">
        <f>SUM(D51:L51)</f>
        <v>100242</v>
      </c>
      <c r="D51" s="112">
        <v>87032</v>
      </c>
      <c r="E51" s="89">
        <v>9720</v>
      </c>
      <c r="F51" s="122">
        <v>3490</v>
      </c>
      <c r="G51" s="89"/>
      <c r="H51" s="122">
        <v>0</v>
      </c>
      <c r="I51" s="89">
        <v>0</v>
      </c>
      <c r="J51" s="132"/>
      <c r="K51" s="89">
        <v>0</v>
      </c>
      <c r="L51" s="122"/>
      <c r="M51" s="151">
        <f t="shared" si="3"/>
        <v>100242</v>
      </c>
    </row>
    <row r="52" spans="1:13">
      <c r="A52" s="11" t="s">
        <v>509</v>
      </c>
      <c r="B52" s="262"/>
      <c r="C52" s="89">
        <f t="shared" ref="C52:C55" si="11">SUM(D52:L52)</f>
        <v>300</v>
      </c>
      <c r="D52" s="112">
        <v>300</v>
      </c>
      <c r="E52" s="89"/>
      <c r="F52" s="122"/>
      <c r="G52" s="89"/>
      <c r="H52" s="122"/>
      <c r="I52" s="89"/>
      <c r="J52" s="132"/>
      <c r="K52" s="89"/>
      <c r="L52" s="122"/>
      <c r="M52" s="151">
        <f t="shared" si="3"/>
        <v>300</v>
      </c>
    </row>
    <row r="53" spans="1:13">
      <c r="A53" s="11" t="s">
        <v>510</v>
      </c>
      <c r="B53" s="262"/>
      <c r="C53" s="89">
        <f t="shared" si="11"/>
        <v>100</v>
      </c>
      <c r="D53" s="112">
        <v>100</v>
      </c>
      <c r="E53" s="89"/>
      <c r="F53" s="122"/>
      <c r="G53" s="89"/>
      <c r="H53" s="122"/>
      <c r="I53" s="89"/>
      <c r="J53" s="132"/>
      <c r="K53" s="89"/>
      <c r="L53" s="122"/>
      <c r="M53" s="151">
        <f t="shared" si="3"/>
        <v>100</v>
      </c>
    </row>
    <row r="54" spans="1:13">
      <c r="A54" s="11" t="s">
        <v>495</v>
      </c>
      <c r="B54" s="262"/>
      <c r="C54" s="89">
        <f t="shared" si="11"/>
        <v>400</v>
      </c>
      <c r="D54" s="112">
        <f>SUM(D52:D53)</f>
        <v>400</v>
      </c>
      <c r="E54" s="112">
        <f t="shared" ref="E54:L54" si="12">SUM(E52:E53)</f>
        <v>0</v>
      </c>
      <c r="F54" s="112">
        <f t="shared" si="12"/>
        <v>0</v>
      </c>
      <c r="G54" s="112">
        <f t="shared" si="12"/>
        <v>0</v>
      </c>
      <c r="H54" s="112">
        <f t="shared" si="12"/>
        <v>0</v>
      </c>
      <c r="I54" s="112">
        <f t="shared" si="12"/>
        <v>0</v>
      </c>
      <c r="J54" s="112">
        <f t="shared" si="12"/>
        <v>0</v>
      </c>
      <c r="K54" s="112">
        <f t="shared" si="12"/>
        <v>0</v>
      </c>
      <c r="L54" s="112">
        <f t="shared" si="12"/>
        <v>0</v>
      </c>
      <c r="M54" s="151">
        <f t="shared" si="3"/>
        <v>400</v>
      </c>
    </row>
    <row r="55" spans="1:13">
      <c r="A55" s="15" t="s">
        <v>454</v>
      </c>
      <c r="B55" s="262"/>
      <c r="C55" s="89">
        <f t="shared" si="11"/>
        <v>100642</v>
      </c>
      <c r="D55" s="112">
        <f>SUM(D51,D54)</f>
        <v>87432</v>
      </c>
      <c r="E55" s="112">
        <f t="shared" ref="E55:L55" si="13">SUM(E51,E54)</f>
        <v>9720</v>
      </c>
      <c r="F55" s="112">
        <f t="shared" si="13"/>
        <v>3490</v>
      </c>
      <c r="G55" s="112">
        <f t="shared" si="13"/>
        <v>0</v>
      </c>
      <c r="H55" s="112">
        <f t="shared" si="13"/>
        <v>0</v>
      </c>
      <c r="I55" s="112">
        <f t="shared" si="13"/>
        <v>0</v>
      </c>
      <c r="J55" s="112">
        <f t="shared" si="13"/>
        <v>0</v>
      </c>
      <c r="K55" s="112">
        <f t="shared" si="13"/>
        <v>0</v>
      </c>
      <c r="L55" s="112">
        <f t="shared" si="13"/>
        <v>0</v>
      </c>
      <c r="M55" s="151">
        <f t="shared" si="3"/>
        <v>100642</v>
      </c>
    </row>
    <row r="56" spans="1:13" s="160" customFormat="1">
      <c r="A56" s="13" t="s">
        <v>449</v>
      </c>
      <c r="B56" s="7"/>
      <c r="C56" s="13"/>
      <c r="D56" s="117"/>
      <c r="E56" s="115"/>
      <c r="F56" s="119" t="s">
        <v>304</v>
      </c>
      <c r="G56" s="115"/>
      <c r="H56" s="119"/>
      <c r="I56" s="115"/>
      <c r="J56" s="118"/>
      <c r="K56" s="115"/>
      <c r="L56" s="119"/>
      <c r="M56" s="151">
        <f t="shared" si="3"/>
        <v>0</v>
      </c>
    </row>
    <row r="57" spans="1:13" s="160" customFormat="1">
      <c r="A57" s="11" t="s">
        <v>47</v>
      </c>
      <c r="B57" s="262" t="s">
        <v>172</v>
      </c>
      <c r="C57" s="89">
        <f>SUM(D57:L57)</f>
        <v>7035</v>
      </c>
      <c r="D57" s="112"/>
      <c r="E57" s="89">
        <v>0</v>
      </c>
      <c r="F57" s="122">
        <v>7035</v>
      </c>
      <c r="G57" s="89"/>
      <c r="H57" s="122">
        <v>0</v>
      </c>
      <c r="I57" s="89">
        <v>0</v>
      </c>
      <c r="J57" s="132"/>
      <c r="K57" s="89"/>
      <c r="L57" s="122">
        <v>0</v>
      </c>
      <c r="M57" s="151">
        <f t="shared" si="3"/>
        <v>7035</v>
      </c>
    </row>
    <row r="58" spans="1:13" s="160" customFormat="1">
      <c r="A58" s="15" t="s">
        <v>454</v>
      </c>
      <c r="B58" s="262"/>
      <c r="C58" s="89">
        <f>SUM(D58:L58)</f>
        <v>7035</v>
      </c>
      <c r="D58" s="112"/>
      <c r="E58" s="89"/>
      <c r="F58" s="122">
        <v>7035</v>
      </c>
      <c r="G58" s="89"/>
      <c r="H58" s="122"/>
      <c r="I58" s="89"/>
      <c r="J58" s="132"/>
      <c r="K58" s="89"/>
      <c r="L58" s="122"/>
      <c r="M58" s="151">
        <f t="shared" si="3"/>
        <v>7035</v>
      </c>
    </row>
    <row r="59" spans="1:13" s="160" customFormat="1">
      <c r="A59" s="13" t="s">
        <v>415</v>
      </c>
      <c r="B59" s="7"/>
      <c r="C59" s="13"/>
      <c r="D59" s="119"/>
      <c r="E59" s="115"/>
      <c r="F59" s="119"/>
      <c r="G59" s="115"/>
      <c r="H59" s="119"/>
      <c r="I59" s="115"/>
      <c r="J59" s="119"/>
      <c r="K59" s="115"/>
      <c r="L59" s="115"/>
      <c r="M59" s="151">
        <f t="shared" si="3"/>
        <v>0</v>
      </c>
    </row>
    <row r="60" spans="1:13" s="160" customFormat="1">
      <c r="A60" s="11" t="s">
        <v>47</v>
      </c>
      <c r="B60" s="262" t="s">
        <v>172</v>
      </c>
      <c r="C60" s="89">
        <f>SUM(D60:L60)</f>
        <v>99500</v>
      </c>
      <c r="D60" s="122"/>
      <c r="E60" s="89">
        <v>0</v>
      </c>
      <c r="F60" s="122">
        <v>0</v>
      </c>
      <c r="G60" s="89"/>
      <c r="H60" s="122">
        <v>0</v>
      </c>
      <c r="I60" s="89">
        <v>25000</v>
      </c>
      <c r="J60" s="122">
        <v>74500</v>
      </c>
      <c r="K60" s="89">
        <v>0</v>
      </c>
      <c r="L60" s="89">
        <v>0</v>
      </c>
      <c r="M60" s="151">
        <f t="shared" si="3"/>
        <v>99500</v>
      </c>
    </row>
    <row r="61" spans="1:13" s="160" customFormat="1">
      <c r="A61" s="11" t="s">
        <v>491</v>
      </c>
      <c r="B61" s="262"/>
      <c r="C61" s="89">
        <f t="shared" ref="C61:C64" si="14">SUM(D61:L61)</f>
        <v>-47500</v>
      </c>
      <c r="D61" s="122"/>
      <c r="E61" s="89"/>
      <c r="F61" s="122"/>
      <c r="G61" s="89"/>
      <c r="H61" s="122"/>
      <c r="I61" s="89"/>
      <c r="J61" s="122">
        <v>-47500</v>
      </c>
      <c r="K61" s="89"/>
      <c r="L61" s="89"/>
      <c r="M61" s="151">
        <f t="shared" si="3"/>
        <v>-47500</v>
      </c>
    </row>
    <row r="62" spans="1:13" s="160" customFormat="1">
      <c r="A62" s="11" t="s">
        <v>492</v>
      </c>
      <c r="B62" s="262"/>
      <c r="C62" s="89">
        <f t="shared" si="14"/>
        <v>59000</v>
      </c>
      <c r="D62" s="122"/>
      <c r="E62" s="89"/>
      <c r="F62" s="122"/>
      <c r="G62" s="89"/>
      <c r="H62" s="122"/>
      <c r="I62" s="89"/>
      <c r="J62" s="122">
        <v>59000</v>
      </c>
      <c r="K62" s="89"/>
      <c r="L62" s="89"/>
      <c r="M62" s="151">
        <f t="shared" si="3"/>
        <v>59000</v>
      </c>
    </row>
    <row r="63" spans="1:13" s="160" customFormat="1">
      <c r="A63" s="11" t="s">
        <v>495</v>
      </c>
      <c r="B63" s="262"/>
      <c r="C63" s="89">
        <f t="shared" si="14"/>
        <v>11500</v>
      </c>
      <c r="D63" s="122">
        <f>SUM(D61:D62)</f>
        <v>0</v>
      </c>
      <c r="E63" s="89">
        <f t="shared" ref="E63:L63" si="15">SUM(E61:E62)</f>
        <v>0</v>
      </c>
      <c r="F63" s="122">
        <f t="shared" si="15"/>
        <v>0</v>
      </c>
      <c r="G63" s="89">
        <f t="shared" si="15"/>
        <v>0</v>
      </c>
      <c r="H63" s="122">
        <f t="shared" si="15"/>
        <v>0</v>
      </c>
      <c r="I63" s="89">
        <f t="shared" si="15"/>
        <v>0</v>
      </c>
      <c r="J63" s="122">
        <f t="shared" si="15"/>
        <v>11500</v>
      </c>
      <c r="K63" s="89">
        <f t="shared" si="15"/>
        <v>0</v>
      </c>
      <c r="L63" s="89">
        <f t="shared" si="15"/>
        <v>0</v>
      </c>
      <c r="M63" s="151">
        <f t="shared" si="3"/>
        <v>11500</v>
      </c>
    </row>
    <row r="64" spans="1:13" s="160" customFormat="1">
      <c r="A64" s="15" t="s">
        <v>454</v>
      </c>
      <c r="B64" s="261"/>
      <c r="C64" s="89">
        <f t="shared" si="14"/>
        <v>111000</v>
      </c>
      <c r="D64" s="121">
        <f>SUM(D60,D63)</f>
        <v>0</v>
      </c>
      <c r="E64" s="114">
        <f t="shared" ref="E64:L64" si="16">SUM(E60,E63)</f>
        <v>0</v>
      </c>
      <c r="F64" s="121">
        <f t="shared" si="16"/>
        <v>0</v>
      </c>
      <c r="G64" s="114">
        <f t="shared" si="16"/>
        <v>0</v>
      </c>
      <c r="H64" s="121">
        <f t="shared" si="16"/>
        <v>0</v>
      </c>
      <c r="I64" s="114">
        <f t="shared" si="16"/>
        <v>25000</v>
      </c>
      <c r="J64" s="121">
        <f t="shared" si="16"/>
        <v>86000</v>
      </c>
      <c r="K64" s="114">
        <f t="shared" si="16"/>
        <v>0</v>
      </c>
      <c r="L64" s="114">
        <f t="shared" si="16"/>
        <v>0</v>
      </c>
      <c r="M64" s="151">
        <f t="shared" si="3"/>
        <v>111000</v>
      </c>
    </row>
    <row r="65" spans="1:16">
      <c r="A65" s="13" t="s">
        <v>416</v>
      </c>
      <c r="B65" s="7"/>
      <c r="C65" s="13"/>
      <c r="D65" s="119"/>
      <c r="E65" s="115"/>
      <c r="F65" s="119"/>
      <c r="G65" s="115"/>
      <c r="H65" s="119"/>
      <c r="I65" s="115"/>
      <c r="J65" s="118"/>
      <c r="K65" s="115"/>
      <c r="L65" s="117"/>
      <c r="M65" s="151">
        <f t="shared" si="3"/>
        <v>0</v>
      </c>
    </row>
    <row r="66" spans="1:16">
      <c r="A66" s="11" t="s">
        <v>47</v>
      </c>
      <c r="B66" s="262" t="s">
        <v>172</v>
      </c>
      <c r="C66" s="89">
        <f>SUM(D66:L66)</f>
        <v>35455</v>
      </c>
      <c r="D66" s="112"/>
      <c r="E66" s="89">
        <v>0</v>
      </c>
      <c r="F66" s="122">
        <v>35455</v>
      </c>
      <c r="G66" s="89"/>
      <c r="H66" s="122">
        <v>0</v>
      </c>
      <c r="I66" s="89">
        <v>0</v>
      </c>
      <c r="J66" s="132">
        <v>0</v>
      </c>
      <c r="K66" s="89"/>
      <c r="L66" s="112">
        <v>0</v>
      </c>
      <c r="M66" s="151">
        <f t="shared" si="3"/>
        <v>35455</v>
      </c>
    </row>
    <row r="67" spans="1:16">
      <c r="A67" s="15" t="s">
        <v>454</v>
      </c>
      <c r="B67" s="261"/>
      <c r="C67" s="114">
        <f>SUM(D67:L67)</f>
        <v>35455</v>
      </c>
      <c r="D67" s="121"/>
      <c r="E67" s="114"/>
      <c r="F67" s="121">
        <v>35455</v>
      </c>
      <c r="G67" s="114"/>
      <c r="H67" s="121"/>
      <c r="I67" s="114"/>
      <c r="J67" s="120"/>
      <c r="K67" s="114"/>
      <c r="L67" s="111"/>
      <c r="M67" s="151">
        <f t="shared" si="3"/>
        <v>35455</v>
      </c>
    </row>
    <row r="68" spans="1:16">
      <c r="A68" s="13" t="s">
        <v>417</v>
      </c>
      <c r="B68" s="262"/>
      <c r="C68" s="89"/>
      <c r="D68" s="122"/>
      <c r="E68" s="115"/>
      <c r="F68" s="122"/>
      <c r="G68" s="115"/>
      <c r="H68" s="122"/>
      <c r="I68" s="115"/>
      <c r="J68" s="122"/>
      <c r="K68" s="115"/>
      <c r="L68" s="122"/>
      <c r="M68" s="151">
        <f t="shared" si="3"/>
        <v>0</v>
      </c>
    </row>
    <row r="69" spans="1:16">
      <c r="A69" s="11" t="s">
        <v>47</v>
      </c>
      <c r="B69" s="262" t="s">
        <v>173</v>
      </c>
      <c r="C69" s="89">
        <f>SUM(D69:L69)</f>
        <v>35312</v>
      </c>
      <c r="D69" s="122"/>
      <c r="E69" s="89"/>
      <c r="F69" s="122">
        <v>2362</v>
      </c>
      <c r="G69" s="89"/>
      <c r="H69" s="122">
        <v>12500</v>
      </c>
      <c r="I69" s="89">
        <v>20000</v>
      </c>
      <c r="J69" s="122"/>
      <c r="K69" s="89">
        <v>450</v>
      </c>
      <c r="L69" s="122"/>
      <c r="M69" s="151">
        <f t="shared" si="3"/>
        <v>35312</v>
      </c>
    </row>
    <row r="70" spans="1:16">
      <c r="A70" s="11" t="s">
        <v>507</v>
      </c>
      <c r="B70" s="262"/>
      <c r="C70" s="89">
        <f t="shared" ref="C70:C73" si="17">SUM(D70:L70)</f>
        <v>30258</v>
      </c>
      <c r="D70" s="122"/>
      <c r="E70" s="89"/>
      <c r="F70" s="122"/>
      <c r="G70" s="89"/>
      <c r="H70" s="122"/>
      <c r="I70" s="89">
        <v>30258</v>
      </c>
      <c r="J70" s="122"/>
      <c r="K70" s="89"/>
      <c r="L70" s="122"/>
      <c r="M70" s="151">
        <f t="shared" si="3"/>
        <v>30258</v>
      </c>
    </row>
    <row r="71" spans="1:16">
      <c r="A71" s="11" t="s">
        <v>588</v>
      </c>
      <c r="B71" s="262"/>
      <c r="C71" s="89">
        <f t="shared" si="17"/>
        <v>30000</v>
      </c>
      <c r="D71" s="122"/>
      <c r="E71" s="89"/>
      <c r="F71" s="122"/>
      <c r="G71" s="89"/>
      <c r="H71" s="122"/>
      <c r="I71" s="89">
        <v>30000</v>
      </c>
      <c r="J71" s="122"/>
      <c r="K71" s="89"/>
      <c r="L71" s="122"/>
      <c r="M71" s="151">
        <f t="shared" si="3"/>
        <v>30000</v>
      </c>
    </row>
    <row r="72" spans="1:16">
      <c r="A72" s="11" t="s">
        <v>495</v>
      </c>
      <c r="B72" s="262"/>
      <c r="C72" s="89">
        <f t="shared" si="17"/>
        <v>60258</v>
      </c>
      <c r="D72" s="122"/>
      <c r="E72" s="89"/>
      <c r="F72" s="122"/>
      <c r="G72" s="89"/>
      <c r="H72" s="122"/>
      <c r="I72" s="89">
        <f>SUM(I70:I71)</f>
        <v>60258</v>
      </c>
      <c r="J72" s="122"/>
      <c r="K72" s="89"/>
      <c r="L72" s="122"/>
      <c r="M72" s="151">
        <f t="shared" si="3"/>
        <v>60258</v>
      </c>
    </row>
    <row r="73" spans="1:16">
      <c r="A73" s="15" t="s">
        <v>454</v>
      </c>
      <c r="B73" s="262"/>
      <c r="C73" s="89">
        <f t="shared" si="17"/>
        <v>95570</v>
      </c>
      <c r="D73" s="122">
        <f>SUM(D69,D72)</f>
        <v>0</v>
      </c>
      <c r="E73" s="114">
        <f t="shared" ref="E73:L73" si="18">SUM(E69,E72)</f>
        <v>0</v>
      </c>
      <c r="F73" s="122">
        <f t="shared" si="18"/>
        <v>2362</v>
      </c>
      <c r="G73" s="114">
        <f t="shared" si="18"/>
        <v>0</v>
      </c>
      <c r="H73" s="122">
        <f t="shared" si="18"/>
        <v>12500</v>
      </c>
      <c r="I73" s="114">
        <f t="shared" si="18"/>
        <v>80258</v>
      </c>
      <c r="J73" s="122">
        <f t="shared" si="18"/>
        <v>0</v>
      </c>
      <c r="K73" s="114">
        <f t="shared" si="18"/>
        <v>450</v>
      </c>
      <c r="L73" s="122">
        <f t="shared" si="18"/>
        <v>0</v>
      </c>
      <c r="M73" s="151">
        <f t="shared" si="3"/>
        <v>95570</v>
      </c>
    </row>
    <row r="74" spans="1:16">
      <c r="A74" s="53" t="s">
        <v>418</v>
      </c>
      <c r="B74" s="46"/>
      <c r="C74" s="53"/>
      <c r="D74" s="119"/>
      <c r="E74" s="115"/>
      <c r="F74" s="119"/>
      <c r="G74" s="115"/>
      <c r="H74" s="119"/>
      <c r="I74" s="115"/>
      <c r="J74" s="118"/>
      <c r="K74" s="115"/>
      <c r="L74" s="119"/>
      <c r="M74" s="151">
        <f t="shared" si="3"/>
        <v>0</v>
      </c>
    </row>
    <row r="75" spans="1:16">
      <c r="A75" s="11" t="s">
        <v>47</v>
      </c>
      <c r="B75" s="262" t="s">
        <v>172</v>
      </c>
      <c r="C75" s="89">
        <f>SUM(D75:L75)</f>
        <v>16401</v>
      </c>
      <c r="D75" s="112"/>
      <c r="E75" s="89">
        <v>0</v>
      </c>
      <c r="F75" s="122">
        <v>16401</v>
      </c>
      <c r="G75" s="176"/>
      <c r="H75" s="122">
        <v>0</v>
      </c>
      <c r="I75" s="89">
        <v>0</v>
      </c>
      <c r="J75" s="132">
        <v>0</v>
      </c>
      <c r="K75" s="89"/>
      <c r="L75" s="122">
        <v>0</v>
      </c>
      <c r="M75" s="151">
        <f t="shared" si="3"/>
        <v>16401</v>
      </c>
    </row>
    <row r="76" spans="1:16">
      <c r="A76" s="15" t="s">
        <v>454</v>
      </c>
      <c r="B76" s="262"/>
      <c r="C76" s="89">
        <f>SUM(D76:L76)</f>
        <v>16401</v>
      </c>
      <c r="D76" s="122"/>
      <c r="E76" s="89"/>
      <c r="F76" s="122">
        <v>16401</v>
      </c>
      <c r="G76" s="176"/>
      <c r="H76" s="122"/>
      <c r="I76" s="89"/>
      <c r="J76" s="132"/>
      <c r="K76" s="89"/>
      <c r="L76" s="122"/>
      <c r="M76" s="151">
        <f t="shared" si="3"/>
        <v>16401</v>
      </c>
    </row>
    <row r="77" spans="1:16">
      <c r="A77" s="303" t="s">
        <v>419</v>
      </c>
      <c r="B77" s="46"/>
      <c r="C77" s="53"/>
      <c r="D77" s="119"/>
      <c r="E77" s="115"/>
      <c r="F77" s="119"/>
      <c r="G77" s="115"/>
      <c r="H77" s="119"/>
      <c r="I77" s="115"/>
      <c r="J77" s="118"/>
      <c r="K77" s="115"/>
      <c r="L77" s="119"/>
      <c r="M77" s="151">
        <f t="shared" si="3"/>
        <v>0</v>
      </c>
    </row>
    <row r="78" spans="1:16">
      <c r="A78" s="11" t="s">
        <v>35</v>
      </c>
      <c r="B78" s="262" t="s">
        <v>172</v>
      </c>
      <c r="C78" s="89">
        <f>SUM(D78:L78)</f>
        <v>6039</v>
      </c>
      <c r="D78" s="112"/>
      <c r="E78" s="89">
        <v>0</v>
      </c>
      <c r="F78" s="122">
        <v>6039</v>
      </c>
      <c r="G78" s="176"/>
      <c r="H78" s="122">
        <v>0</v>
      </c>
      <c r="I78" s="89">
        <v>0</v>
      </c>
      <c r="J78" s="132">
        <v>0</v>
      </c>
      <c r="K78" s="89"/>
      <c r="L78" s="122">
        <v>0</v>
      </c>
      <c r="M78" s="151">
        <f t="shared" si="3"/>
        <v>6039</v>
      </c>
      <c r="P78" s="64"/>
    </row>
    <row r="79" spans="1:16">
      <c r="A79" s="11" t="s">
        <v>488</v>
      </c>
      <c r="B79" s="262"/>
      <c r="C79" s="89">
        <f t="shared" ref="C79:C81" si="19">SUM(D79:L79)</f>
        <v>800</v>
      </c>
      <c r="D79" s="122"/>
      <c r="E79" s="89"/>
      <c r="F79" s="122">
        <v>800</v>
      </c>
      <c r="G79" s="176"/>
      <c r="H79" s="122"/>
      <c r="I79" s="89"/>
      <c r="J79" s="132"/>
      <c r="K79" s="89"/>
      <c r="L79" s="122"/>
      <c r="M79" s="151">
        <f t="shared" si="3"/>
        <v>800</v>
      </c>
      <c r="P79" s="64"/>
    </row>
    <row r="80" spans="1:16">
      <c r="A80" s="11" t="s">
        <v>463</v>
      </c>
      <c r="B80" s="262"/>
      <c r="C80" s="89">
        <f t="shared" si="19"/>
        <v>800</v>
      </c>
      <c r="D80" s="122"/>
      <c r="E80" s="89"/>
      <c r="F80" s="122">
        <f>SUM(F79:F79)</f>
        <v>800</v>
      </c>
      <c r="G80" s="176"/>
      <c r="H80" s="122"/>
      <c r="I80" s="89"/>
      <c r="J80" s="132"/>
      <c r="K80" s="89"/>
      <c r="L80" s="122"/>
      <c r="M80" s="151">
        <f t="shared" si="3"/>
        <v>800</v>
      </c>
      <c r="P80" s="64"/>
    </row>
    <row r="81" spans="1:13">
      <c r="A81" s="15" t="s">
        <v>454</v>
      </c>
      <c r="B81" s="262"/>
      <c r="C81" s="89">
        <f t="shared" si="19"/>
        <v>6839</v>
      </c>
      <c r="D81" s="122"/>
      <c r="E81" s="89"/>
      <c r="F81" s="122">
        <f>SUM(F78,F80)</f>
        <v>6839</v>
      </c>
      <c r="G81" s="176"/>
      <c r="H81" s="122"/>
      <c r="I81" s="89"/>
      <c r="J81" s="132"/>
      <c r="K81" s="89"/>
      <c r="L81" s="122"/>
      <c r="M81" s="151">
        <f t="shared" si="3"/>
        <v>6839</v>
      </c>
    </row>
    <row r="82" spans="1:13">
      <c r="A82" s="53" t="s">
        <v>420</v>
      </c>
      <c r="B82" s="46"/>
      <c r="C82" s="53"/>
      <c r="D82" s="119"/>
      <c r="E82" s="115"/>
      <c r="F82" s="119"/>
      <c r="G82" s="115"/>
      <c r="H82" s="119"/>
      <c r="I82" s="115"/>
      <c r="J82" s="118"/>
      <c r="K82" s="115"/>
      <c r="L82" s="119"/>
      <c r="M82" s="151">
        <f t="shared" si="3"/>
        <v>0</v>
      </c>
    </row>
    <row r="83" spans="1:13">
      <c r="A83" s="11" t="s">
        <v>35</v>
      </c>
      <c r="B83" s="262" t="s">
        <v>172</v>
      </c>
      <c r="C83" s="89">
        <f>SUM(D83:L83)</f>
        <v>4000</v>
      </c>
      <c r="D83" s="112"/>
      <c r="E83" s="89">
        <v>0</v>
      </c>
      <c r="F83" s="122">
        <v>0</v>
      </c>
      <c r="G83" s="89"/>
      <c r="H83" s="122"/>
      <c r="I83" s="89">
        <v>0</v>
      </c>
      <c r="J83" s="132">
        <v>4000</v>
      </c>
      <c r="K83" s="89">
        <v>0</v>
      </c>
      <c r="L83" s="122"/>
      <c r="M83" s="151">
        <f t="shared" si="3"/>
        <v>4000</v>
      </c>
    </row>
    <row r="84" spans="1:13">
      <c r="A84" s="11" t="s">
        <v>517</v>
      </c>
      <c r="B84" s="262"/>
      <c r="C84" s="89">
        <f t="shared" ref="C84:C86" si="20">SUM(D84:L84)</f>
        <v>3800</v>
      </c>
      <c r="D84" s="122"/>
      <c r="E84" s="89"/>
      <c r="F84" s="122"/>
      <c r="G84" s="89"/>
      <c r="H84" s="122"/>
      <c r="I84" s="89"/>
      <c r="J84" s="132">
        <v>3800</v>
      </c>
      <c r="K84" s="89"/>
      <c r="L84" s="122"/>
      <c r="M84" s="151">
        <f t="shared" si="3"/>
        <v>3800</v>
      </c>
    </row>
    <row r="85" spans="1:13">
      <c r="A85" s="11" t="s">
        <v>516</v>
      </c>
      <c r="B85" s="262"/>
      <c r="C85" s="89">
        <f t="shared" si="20"/>
        <v>3800</v>
      </c>
      <c r="D85" s="122"/>
      <c r="E85" s="89"/>
      <c r="F85" s="122"/>
      <c r="G85" s="89"/>
      <c r="H85" s="122"/>
      <c r="I85" s="89"/>
      <c r="J85" s="132">
        <f>SUM(J84)</f>
        <v>3800</v>
      </c>
      <c r="K85" s="89"/>
      <c r="L85" s="122"/>
      <c r="M85" s="151">
        <f t="shared" si="3"/>
        <v>3800</v>
      </c>
    </row>
    <row r="86" spans="1:13">
      <c r="A86" s="15" t="s">
        <v>454</v>
      </c>
      <c r="B86" s="262"/>
      <c r="C86" s="89">
        <f t="shared" si="20"/>
        <v>7800</v>
      </c>
      <c r="D86" s="122"/>
      <c r="E86" s="89"/>
      <c r="F86" s="122"/>
      <c r="G86" s="89"/>
      <c r="H86" s="122"/>
      <c r="I86" s="89"/>
      <c r="J86" s="132">
        <f>SUM(J83,J85)</f>
        <v>7800</v>
      </c>
      <c r="K86" s="89"/>
      <c r="L86" s="122"/>
      <c r="M86" s="151">
        <f t="shared" si="3"/>
        <v>7800</v>
      </c>
    </row>
    <row r="87" spans="1:13">
      <c r="A87" s="53" t="s">
        <v>421</v>
      </c>
      <c r="B87" s="46"/>
      <c r="C87" s="53"/>
      <c r="D87" s="119"/>
      <c r="E87" s="115"/>
      <c r="F87" s="119"/>
      <c r="G87" s="115"/>
      <c r="H87" s="119"/>
      <c r="I87" s="115"/>
      <c r="J87" s="118"/>
      <c r="K87" s="115"/>
      <c r="L87" s="117"/>
      <c r="M87" s="151">
        <f t="shared" si="3"/>
        <v>0</v>
      </c>
    </row>
    <row r="88" spans="1:13">
      <c r="A88" s="11" t="s">
        <v>35</v>
      </c>
      <c r="B88" s="262" t="s">
        <v>172</v>
      </c>
      <c r="C88" s="89">
        <f>SUM(D88:L88)</f>
        <v>35207</v>
      </c>
      <c r="D88" s="112"/>
      <c r="E88" s="89">
        <v>0</v>
      </c>
      <c r="F88" s="122">
        <v>29207</v>
      </c>
      <c r="G88" s="89">
        <v>0</v>
      </c>
      <c r="H88" s="122">
        <v>0</v>
      </c>
      <c r="I88" s="89">
        <v>6000</v>
      </c>
      <c r="J88" s="132">
        <v>0</v>
      </c>
      <c r="K88" s="89">
        <v>0</v>
      </c>
      <c r="L88" s="112">
        <v>0</v>
      </c>
      <c r="M88" s="151">
        <f t="shared" si="3"/>
        <v>35207</v>
      </c>
    </row>
    <row r="89" spans="1:13">
      <c r="A89" s="15" t="s">
        <v>454</v>
      </c>
      <c r="B89" s="261"/>
      <c r="C89" s="114">
        <f>SUM(D89:L89)</f>
        <v>35207</v>
      </c>
      <c r="D89" s="121"/>
      <c r="E89" s="114"/>
      <c r="F89" s="121">
        <v>29207</v>
      </c>
      <c r="G89" s="114"/>
      <c r="H89" s="121"/>
      <c r="I89" s="114">
        <v>6000</v>
      </c>
      <c r="J89" s="120"/>
      <c r="K89" s="114"/>
      <c r="L89" s="114"/>
      <c r="M89" s="151">
        <f t="shared" si="3"/>
        <v>35207</v>
      </c>
    </row>
    <row r="90" spans="1:13">
      <c r="A90" s="56" t="s">
        <v>422</v>
      </c>
      <c r="B90" s="47"/>
      <c r="C90" s="56"/>
      <c r="D90" s="122"/>
      <c r="E90" s="89"/>
      <c r="F90" s="122"/>
      <c r="G90" s="89"/>
      <c r="H90" s="122"/>
      <c r="I90" s="89"/>
      <c r="J90" s="132"/>
      <c r="K90" s="89"/>
      <c r="L90" s="122"/>
      <c r="M90" s="151">
        <f t="shared" si="3"/>
        <v>0</v>
      </c>
    </row>
    <row r="91" spans="1:13">
      <c r="A91" s="11" t="s">
        <v>35</v>
      </c>
      <c r="B91" s="262" t="s">
        <v>172</v>
      </c>
      <c r="C91" s="89">
        <f>SUM(D91:L91)</f>
        <v>42313</v>
      </c>
      <c r="D91" s="112"/>
      <c r="E91" s="89">
        <v>0</v>
      </c>
      <c r="F91" s="122">
        <v>42313</v>
      </c>
      <c r="G91" s="89">
        <v>0</v>
      </c>
      <c r="H91" s="122">
        <v>0</v>
      </c>
      <c r="I91" s="89">
        <v>0</v>
      </c>
      <c r="J91" s="132">
        <v>0</v>
      </c>
      <c r="K91" s="89">
        <v>0</v>
      </c>
      <c r="L91" s="122">
        <v>0</v>
      </c>
      <c r="M91" s="151">
        <f t="shared" si="3"/>
        <v>42313</v>
      </c>
    </row>
    <row r="92" spans="1:13">
      <c r="A92" s="11" t="s">
        <v>543</v>
      </c>
      <c r="B92" s="262"/>
      <c r="C92" s="89">
        <f t="shared" ref="C92:C94" si="21">SUM(D92:L92)</f>
        <v>750</v>
      </c>
      <c r="D92" s="122"/>
      <c r="E92" s="89"/>
      <c r="F92" s="122">
        <v>750</v>
      </c>
      <c r="G92" s="89"/>
      <c r="H92" s="122"/>
      <c r="I92" s="89"/>
      <c r="J92" s="132"/>
      <c r="K92" s="89"/>
      <c r="L92" s="122"/>
      <c r="M92" s="151">
        <f t="shared" si="3"/>
        <v>750</v>
      </c>
    </row>
    <row r="93" spans="1:13">
      <c r="A93" s="11" t="s">
        <v>558</v>
      </c>
      <c r="B93" s="262"/>
      <c r="C93" s="89">
        <f t="shared" si="21"/>
        <v>2500</v>
      </c>
      <c r="D93" s="122"/>
      <c r="E93" s="89"/>
      <c r="F93" s="122"/>
      <c r="G93" s="89"/>
      <c r="H93" s="122"/>
      <c r="I93" s="89">
        <v>2500</v>
      </c>
      <c r="J93" s="132"/>
      <c r="K93" s="89"/>
      <c r="L93" s="122"/>
      <c r="M93" s="151">
        <f t="shared" si="3"/>
        <v>2500</v>
      </c>
    </row>
    <row r="94" spans="1:13">
      <c r="A94" s="11" t="s">
        <v>463</v>
      </c>
      <c r="B94" s="262"/>
      <c r="C94" s="89">
        <f t="shared" si="21"/>
        <v>3250</v>
      </c>
      <c r="D94" s="122"/>
      <c r="E94" s="89"/>
      <c r="F94" s="122">
        <v>750</v>
      </c>
      <c r="G94" s="89"/>
      <c r="H94" s="122"/>
      <c r="I94" s="89">
        <v>2500</v>
      </c>
      <c r="J94" s="132"/>
      <c r="K94" s="89"/>
      <c r="L94" s="122"/>
      <c r="M94" s="151">
        <f t="shared" si="3"/>
        <v>3250</v>
      </c>
    </row>
    <row r="95" spans="1:13">
      <c r="A95" s="15" t="s">
        <v>454</v>
      </c>
      <c r="B95" s="262"/>
      <c r="C95" s="89">
        <f>SUM(D95:L95)</f>
        <v>45563</v>
      </c>
      <c r="D95" s="122"/>
      <c r="E95" s="89"/>
      <c r="F95" s="122">
        <f>SUM(F91,F94)</f>
        <v>43063</v>
      </c>
      <c r="G95" s="89"/>
      <c r="H95" s="122"/>
      <c r="I95" s="89">
        <f>SUM(I91,I94)</f>
        <v>2500</v>
      </c>
      <c r="J95" s="132"/>
      <c r="K95" s="89"/>
      <c r="L95" s="122"/>
      <c r="M95" s="151">
        <f t="shared" si="3"/>
        <v>45563</v>
      </c>
    </row>
    <row r="96" spans="1:13">
      <c r="A96" s="53" t="s">
        <v>423</v>
      </c>
      <c r="B96" s="46"/>
      <c r="C96" s="53"/>
      <c r="D96" s="119"/>
      <c r="E96" s="115"/>
      <c r="F96" s="119"/>
      <c r="G96" s="115"/>
      <c r="H96" s="119"/>
      <c r="I96" s="115"/>
      <c r="J96" s="119"/>
      <c r="K96" s="115"/>
      <c r="L96" s="119"/>
      <c r="M96" s="151">
        <f t="shared" si="3"/>
        <v>0</v>
      </c>
    </row>
    <row r="97" spans="1:13">
      <c r="A97" s="11" t="s">
        <v>35</v>
      </c>
      <c r="B97" s="262" t="s">
        <v>172</v>
      </c>
      <c r="C97" s="89">
        <f>SUM(D97:L97)</f>
        <v>280054</v>
      </c>
      <c r="D97" s="122">
        <v>7298</v>
      </c>
      <c r="E97" s="89">
        <v>2116</v>
      </c>
      <c r="F97" s="122">
        <v>71267</v>
      </c>
      <c r="G97" s="89"/>
      <c r="H97" s="122">
        <v>147263</v>
      </c>
      <c r="I97" s="89">
        <v>35810</v>
      </c>
      <c r="J97" s="122"/>
      <c r="K97" s="89">
        <v>16300</v>
      </c>
      <c r="L97" s="122">
        <v>0</v>
      </c>
      <c r="M97" s="151">
        <f t="shared" si="3"/>
        <v>280054</v>
      </c>
    </row>
    <row r="98" spans="1:13">
      <c r="A98" s="11" t="s">
        <v>493</v>
      </c>
      <c r="B98" s="262"/>
      <c r="C98" s="89">
        <f t="shared" ref="C98:C121" si="22">SUM(D98:L98)</f>
        <v>215</v>
      </c>
      <c r="D98" s="122"/>
      <c r="E98" s="89"/>
      <c r="F98" s="122">
        <v>215</v>
      </c>
      <c r="G98" s="89"/>
      <c r="H98" s="122"/>
      <c r="I98" s="89"/>
      <c r="J98" s="122"/>
      <c r="K98" s="89"/>
      <c r="L98" s="122"/>
      <c r="M98" s="151">
        <f t="shared" si="3"/>
        <v>215</v>
      </c>
    </row>
    <row r="99" spans="1:13">
      <c r="A99" s="11" t="s">
        <v>535</v>
      </c>
      <c r="B99" s="262"/>
      <c r="C99" s="89">
        <f t="shared" si="22"/>
        <v>-2477</v>
      </c>
      <c r="D99" s="122"/>
      <c r="E99" s="89"/>
      <c r="F99" s="122"/>
      <c r="G99" s="89"/>
      <c r="H99" s="122"/>
      <c r="I99" s="89">
        <v>-2477</v>
      </c>
      <c r="J99" s="122"/>
      <c r="K99" s="89"/>
      <c r="L99" s="122"/>
      <c r="M99" s="151">
        <f t="shared" si="3"/>
        <v>-2477</v>
      </c>
    </row>
    <row r="100" spans="1:13">
      <c r="A100" s="11" t="s">
        <v>519</v>
      </c>
      <c r="B100" s="262"/>
      <c r="C100" s="89">
        <f t="shared" si="22"/>
        <v>170</v>
      </c>
      <c r="D100" s="122"/>
      <c r="E100" s="89"/>
      <c r="F100" s="391">
        <v>170</v>
      </c>
      <c r="G100" s="89"/>
      <c r="H100" s="122"/>
      <c r="I100" s="89"/>
      <c r="J100" s="122"/>
      <c r="K100" s="89"/>
      <c r="L100" s="122"/>
      <c r="M100" s="151">
        <f t="shared" si="3"/>
        <v>170</v>
      </c>
    </row>
    <row r="101" spans="1:13">
      <c r="A101" s="11" t="s">
        <v>501</v>
      </c>
      <c r="B101" s="262"/>
      <c r="C101" s="89">
        <f t="shared" si="22"/>
        <v>310</v>
      </c>
      <c r="D101" s="122"/>
      <c r="E101" s="89"/>
      <c r="F101" s="391">
        <v>310</v>
      </c>
      <c r="G101" s="89"/>
      <c r="H101" s="122"/>
      <c r="I101" s="89"/>
      <c r="J101" s="122"/>
      <c r="K101" s="89"/>
      <c r="L101" s="122"/>
      <c r="M101" s="151">
        <f t="shared" si="3"/>
        <v>310</v>
      </c>
    </row>
    <row r="102" spans="1:13">
      <c r="A102" s="11" t="s">
        <v>503</v>
      </c>
      <c r="B102" s="262"/>
      <c r="C102" s="89">
        <f t="shared" si="22"/>
        <v>1524</v>
      </c>
      <c r="D102" s="122"/>
      <c r="E102" s="89"/>
      <c r="F102" s="391">
        <v>1524</v>
      </c>
      <c r="G102" s="89"/>
      <c r="H102" s="122"/>
      <c r="I102" s="89"/>
      <c r="J102" s="122"/>
      <c r="K102" s="89"/>
      <c r="L102" s="122"/>
      <c r="M102" s="151">
        <f t="shared" si="3"/>
        <v>1524</v>
      </c>
    </row>
    <row r="103" spans="1:13">
      <c r="A103" s="11" t="s">
        <v>502</v>
      </c>
      <c r="B103" s="262"/>
      <c r="C103" s="89">
        <f t="shared" si="22"/>
        <v>2286</v>
      </c>
      <c r="D103" s="122"/>
      <c r="E103" s="89"/>
      <c r="F103" s="391">
        <v>2286</v>
      </c>
      <c r="G103" s="89"/>
      <c r="H103" s="122"/>
      <c r="I103" s="89"/>
      <c r="J103" s="122"/>
      <c r="K103" s="89"/>
      <c r="L103" s="122"/>
      <c r="M103" s="151">
        <f t="shared" si="3"/>
        <v>2286</v>
      </c>
    </row>
    <row r="104" spans="1:13">
      <c r="A104" s="11" t="s">
        <v>534</v>
      </c>
      <c r="B104" s="262"/>
      <c r="C104" s="89">
        <f t="shared" si="22"/>
        <v>8000</v>
      </c>
      <c r="D104" s="122"/>
      <c r="E104" s="89"/>
      <c r="F104" s="391"/>
      <c r="G104" s="89"/>
      <c r="H104" s="122"/>
      <c r="I104" s="89">
        <v>8000</v>
      </c>
      <c r="J104" s="122"/>
      <c r="K104" s="89"/>
      <c r="L104" s="122"/>
      <c r="M104" s="151">
        <f t="shared" si="3"/>
        <v>8000</v>
      </c>
    </row>
    <row r="105" spans="1:13">
      <c r="A105" s="11" t="s">
        <v>557</v>
      </c>
      <c r="B105" s="262"/>
      <c r="C105" s="89">
        <f t="shared" si="22"/>
        <v>-15000</v>
      </c>
      <c r="D105" s="122"/>
      <c r="E105" s="89"/>
      <c r="F105" s="391"/>
      <c r="G105" s="89"/>
      <c r="H105" s="122"/>
      <c r="I105" s="89"/>
      <c r="J105" s="122"/>
      <c r="K105" s="89">
        <v>-15000</v>
      </c>
      <c r="L105" s="122"/>
      <c r="M105" s="151">
        <f t="shared" si="3"/>
        <v>-15000</v>
      </c>
    </row>
    <row r="106" spans="1:13">
      <c r="A106" s="11" t="s">
        <v>565</v>
      </c>
      <c r="B106" s="262"/>
      <c r="C106" s="89">
        <f t="shared" si="22"/>
        <v>2000</v>
      </c>
      <c r="D106" s="122"/>
      <c r="E106" s="89"/>
      <c r="F106" s="391"/>
      <c r="G106" s="89"/>
      <c r="H106" s="122"/>
      <c r="I106" s="89">
        <v>2000</v>
      </c>
      <c r="J106" s="122"/>
      <c r="K106" s="89"/>
      <c r="L106" s="122"/>
      <c r="M106" s="151">
        <f t="shared" si="3"/>
        <v>2000</v>
      </c>
    </row>
    <row r="107" spans="1:13">
      <c r="A107" s="11" t="s">
        <v>566</v>
      </c>
      <c r="B107" s="262"/>
      <c r="C107" s="89">
        <f t="shared" si="22"/>
        <v>2000</v>
      </c>
      <c r="D107" s="122"/>
      <c r="E107" s="89"/>
      <c r="F107" s="391">
        <v>2000</v>
      </c>
      <c r="G107" s="89"/>
      <c r="H107" s="122"/>
      <c r="I107" s="89"/>
      <c r="J107" s="122"/>
      <c r="K107" s="89"/>
      <c r="L107" s="122"/>
      <c r="M107" s="151">
        <f t="shared" si="3"/>
        <v>2000</v>
      </c>
    </row>
    <row r="108" spans="1:13">
      <c r="A108" s="11" t="s">
        <v>512</v>
      </c>
      <c r="B108" s="262"/>
      <c r="C108" s="89">
        <f t="shared" si="22"/>
        <v>300</v>
      </c>
      <c r="D108" s="122"/>
      <c r="E108" s="89"/>
      <c r="F108" s="391">
        <v>300</v>
      </c>
      <c r="G108" s="89"/>
      <c r="H108" s="122"/>
      <c r="I108" s="89"/>
      <c r="J108" s="122"/>
      <c r="K108" s="89"/>
      <c r="L108" s="122"/>
      <c r="M108" s="151">
        <f t="shared" si="3"/>
        <v>300</v>
      </c>
    </row>
    <row r="109" spans="1:13">
      <c r="A109" s="11" t="s">
        <v>513</v>
      </c>
      <c r="B109" s="262"/>
      <c r="C109" s="89">
        <f t="shared" si="22"/>
        <v>2567</v>
      </c>
      <c r="D109" s="391">
        <v>266</v>
      </c>
      <c r="E109" s="244">
        <v>135</v>
      </c>
      <c r="F109" s="391">
        <v>2166</v>
      </c>
      <c r="G109" s="89"/>
      <c r="H109" s="122"/>
      <c r="I109" s="89"/>
      <c r="J109" s="122"/>
      <c r="K109" s="89"/>
      <c r="L109" s="122"/>
      <c r="M109" s="151">
        <f t="shared" si="3"/>
        <v>2567</v>
      </c>
    </row>
    <row r="110" spans="1:13">
      <c r="A110" s="11" t="s">
        <v>514</v>
      </c>
      <c r="B110" s="262"/>
      <c r="C110" s="89">
        <f t="shared" si="22"/>
        <v>1100</v>
      </c>
      <c r="D110" s="122"/>
      <c r="E110" s="89"/>
      <c r="F110" s="391">
        <v>1100</v>
      </c>
      <c r="G110" s="89"/>
      <c r="H110" s="122"/>
      <c r="I110" s="89"/>
      <c r="J110" s="122"/>
      <c r="K110" s="89"/>
      <c r="L110" s="122"/>
      <c r="M110" s="151">
        <f t="shared" si="3"/>
        <v>1100</v>
      </c>
    </row>
    <row r="111" spans="1:13">
      <c r="A111" s="11" t="s">
        <v>515</v>
      </c>
      <c r="B111" s="262"/>
      <c r="C111" s="89">
        <f t="shared" si="22"/>
        <v>500</v>
      </c>
      <c r="D111" s="122"/>
      <c r="E111" s="89"/>
      <c r="F111" s="391">
        <v>500</v>
      </c>
      <c r="G111" s="89"/>
      <c r="H111" s="122"/>
      <c r="I111" s="89"/>
      <c r="J111" s="122"/>
      <c r="K111" s="89"/>
      <c r="L111" s="122"/>
      <c r="M111" s="151">
        <f t="shared" si="3"/>
        <v>500</v>
      </c>
    </row>
    <row r="112" spans="1:13">
      <c r="A112" s="11" t="s">
        <v>569</v>
      </c>
      <c r="B112" s="262"/>
      <c r="C112" s="89">
        <f t="shared" si="22"/>
        <v>450</v>
      </c>
      <c r="D112" s="122"/>
      <c r="E112" s="89"/>
      <c r="F112" s="391">
        <v>450</v>
      </c>
      <c r="G112" s="89"/>
      <c r="H112" s="122"/>
      <c r="I112" s="89"/>
      <c r="J112" s="122"/>
      <c r="K112" s="89"/>
      <c r="L112" s="122"/>
      <c r="M112" s="151">
        <f t="shared" si="3"/>
        <v>450</v>
      </c>
    </row>
    <row r="113" spans="1:15">
      <c r="A113" s="11" t="s">
        <v>522</v>
      </c>
      <c r="B113" s="262"/>
      <c r="C113" s="89">
        <f t="shared" si="22"/>
        <v>2000</v>
      </c>
      <c r="D113" s="122"/>
      <c r="E113" s="89"/>
      <c r="F113" s="391">
        <v>2000</v>
      </c>
      <c r="G113" s="89"/>
      <c r="H113" s="122"/>
      <c r="I113" s="89"/>
      <c r="J113" s="122"/>
      <c r="K113" s="89"/>
      <c r="L113" s="122"/>
      <c r="M113" s="151">
        <f t="shared" si="3"/>
        <v>2000</v>
      </c>
    </row>
    <row r="114" spans="1:15">
      <c r="A114" s="11" t="s">
        <v>523</v>
      </c>
      <c r="B114" s="262"/>
      <c r="C114" s="89">
        <f t="shared" si="22"/>
        <v>1500</v>
      </c>
      <c r="D114" s="122"/>
      <c r="E114" s="89"/>
      <c r="F114" s="391">
        <v>1500</v>
      </c>
      <c r="G114" s="89"/>
      <c r="H114" s="122"/>
      <c r="I114" s="89"/>
      <c r="J114" s="122"/>
      <c r="K114" s="89"/>
      <c r="L114" s="122"/>
      <c r="M114" s="151">
        <f t="shared" si="3"/>
        <v>1500</v>
      </c>
    </row>
    <row r="115" spans="1:15">
      <c r="A115" s="11" t="s">
        <v>524</v>
      </c>
      <c r="B115" s="262"/>
      <c r="C115" s="89">
        <f t="shared" si="22"/>
        <v>1000</v>
      </c>
      <c r="D115" s="122"/>
      <c r="E115" s="89"/>
      <c r="F115" s="391">
        <v>1000</v>
      </c>
      <c r="G115" s="89"/>
      <c r="H115" s="122"/>
      <c r="I115" s="89"/>
      <c r="J115" s="122"/>
      <c r="K115" s="89"/>
      <c r="L115" s="122"/>
      <c r="M115" s="151">
        <f t="shared" si="3"/>
        <v>1000</v>
      </c>
    </row>
    <row r="116" spans="1:15">
      <c r="A116" s="410" t="s">
        <v>518</v>
      </c>
      <c r="B116" s="262"/>
      <c r="C116" s="89">
        <f t="shared" si="22"/>
        <v>2505</v>
      </c>
      <c r="D116" s="391">
        <v>711</v>
      </c>
      <c r="E116" s="244">
        <v>362</v>
      </c>
      <c r="F116" s="391">
        <v>1432</v>
      </c>
      <c r="G116" s="89"/>
      <c r="H116" s="122"/>
      <c r="I116" s="89"/>
      <c r="J116" s="122"/>
      <c r="K116" s="89"/>
      <c r="L116" s="122"/>
      <c r="M116" s="151">
        <f t="shared" si="3"/>
        <v>2505</v>
      </c>
    </row>
    <row r="117" spans="1:15">
      <c r="A117" s="410" t="s">
        <v>561</v>
      </c>
      <c r="B117" s="262"/>
      <c r="C117" s="89">
        <f t="shared" si="22"/>
        <v>4500</v>
      </c>
      <c r="D117" s="391"/>
      <c r="E117" s="244"/>
      <c r="F117" s="391"/>
      <c r="G117" s="89"/>
      <c r="H117" s="122"/>
      <c r="I117" s="244">
        <v>4500</v>
      </c>
      <c r="J117" s="122"/>
      <c r="K117" s="89"/>
      <c r="L117" s="122"/>
      <c r="M117" s="151">
        <f t="shared" si="3"/>
        <v>4500</v>
      </c>
    </row>
    <row r="118" spans="1:15">
      <c r="A118" s="365" t="s">
        <v>525</v>
      </c>
      <c r="B118" s="262"/>
      <c r="C118" s="89">
        <f t="shared" si="22"/>
        <v>64340</v>
      </c>
      <c r="D118" s="391"/>
      <c r="E118" s="244"/>
      <c r="F118" s="391"/>
      <c r="G118" s="89"/>
      <c r="H118" s="391">
        <v>64340</v>
      </c>
      <c r="I118" s="89"/>
      <c r="J118" s="122"/>
      <c r="K118" s="89"/>
      <c r="L118" s="122"/>
      <c r="M118" s="151">
        <f t="shared" si="3"/>
        <v>64340</v>
      </c>
    </row>
    <row r="119" spans="1:15">
      <c r="A119" s="365" t="s">
        <v>521</v>
      </c>
      <c r="B119" s="262"/>
      <c r="C119" s="366">
        <f t="shared" si="22"/>
        <v>50593</v>
      </c>
      <c r="D119" s="375"/>
      <c r="E119" s="366"/>
      <c r="F119" s="375">
        <v>23119</v>
      </c>
      <c r="G119" s="366"/>
      <c r="H119" s="375"/>
      <c r="I119" s="366">
        <v>184</v>
      </c>
      <c r="J119" s="375">
        <v>10555</v>
      </c>
      <c r="K119" s="366"/>
      <c r="L119" s="375">
        <v>16735</v>
      </c>
      <c r="M119" s="151">
        <f t="shared" si="3"/>
        <v>50593</v>
      </c>
      <c r="O119">
        <v>56954</v>
      </c>
    </row>
    <row r="120" spans="1:15">
      <c r="A120" s="11" t="s">
        <v>463</v>
      </c>
      <c r="B120" s="262"/>
      <c r="C120" s="89">
        <f t="shared" si="22"/>
        <v>130383</v>
      </c>
      <c r="D120" s="122">
        <f>SUM(D98:D119)</f>
        <v>977</v>
      </c>
      <c r="E120" s="89">
        <f t="shared" ref="E120:L120" si="23">SUM(E98:E119)</f>
        <v>497</v>
      </c>
      <c r="F120" s="122">
        <f t="shared" si="23"/>
        <v>40072</v>
      </c>
      <c r="G120" s="89">
        <f t="shared" si="23"/>
        <v>0</v>
      </c>
      <c r="H120" s="122">
        <f t="shared" si="23"/>
        <v>64340</v>
      </c>
      <c r="I120" s="89">
        <f t="shared" si="23"/>
        <v>12207</v>
      </c>
      <c r="J120" s="122">
        <f t="shared" si="23"/>
        <v>10555</v>
      </c>
      <c r="K120" s="89">
        <f t="shared" si="23"/>
        <v>-15000</v>
      </c>
      <c r="L120" s="122">
        <f t="shared" si="23"/>
        <v>16735</v>
      </c>
      <c r="M120" s="151">
        <f t="shared" si="3"/>
        <v>130383</v>
      </c>
    </row>
    <row r="121" spans="1:15">
      <c r="A121" s="15" t="s">
        <v>454</v>
      </c>
      <c r="B121" s="261"/>
      <c r="C121" s="89">
        <f t="shared" si="22"/>
        <v>410437</v>
      </c>
      <c r="D121" s="122">
        <f>SUM(D97,D120)</f>
        <v>8275</v>
      </c>
      <c r="E121" s="114">
        <f t="shared" ref="E121:L121" si="24">SUM(E97,E120)</f>
        <v>2613</v>
      </c>
      <c r="F121" s="122">
        <f t="shared" si="24"/>
        <v>111339</v>
      </c>
      <c r="G121" s="114">
        <f t="shared" si="24"/>
        <v>0</v>
      </c>
      <c r="H121" s="122">
        <f t="shared" si="24"/>
        <v>211603</v>
      </c>
      <c r="I121" s="114">
        <f t="shared" si="24"/>
        <v>48017</v>
      </c>
      <c r="J121" s="122">
        <f t="shared" si="24"/>
        <v>10555</v>
      </c>
      <c r="K121" s="114">
        <f t="shared" si="24"/>
        <v>1300</v>
      </c>
      <c r="L121" s="122">
        <f t="shared" si="24"/>
        <v>16735</v>
      </c>
      <c r="M121" s="151">
        <f t="shared" si="3"/>
        <v>410437</v>
      </c>
    </row>
    <row r="122" spans="1:15">
      <c r="A122" s="13" t="s">
        <v>424</v>
      </c>
      <c r="B122" s="19"/>
      <c r="C122" s="27"/>
      <c r="D122" s="115"/>
      <c r="E122" s="119"/>
      <c r="F122" s="115"/>
      <c r="G122" s="119"/>
      <c r="H122" s="115"/>
      <c r="I122" s="119"/>
      <c r="J122" s="115"/>
      <c r="K122" s="119"/>
      <c r="L122" s="115"/>
      <c r="M122" s="151">
        <f t="shared" si="3"/>
        <v>0</v>
      </c>
    </row>
    <row r="123" spans="1:15">
      <c r="A123" s="11" t="s">
        <v>35</v>
      </c>
      <c r="B123" s="262" t="s">
        <v>172</v>
      </c>
      <c r="C123" s="132">
        <f>SUM(D123:L123)</f>
        <v>10095</v>
      </c>
      <c r="D123" s="89"/>
      <c r="E123" s="122"/>
      <c r="F123" s="89">
        <v>9822</v>
      </c>
      <c r="G123" s="122"/>
      <c r="H123" s="89">
        <v>273</v>
      </c>
      <c r="I123" s="122"/>
      <c r="J123" s="89">
        <v>0</v>
      </c>
      <c r="K123" s="122"/>
      <c r="L123" s="89"/>
      <c r="M123" s="151">
        <f t="shared" si="3"/>
        <v>10095</v>
      </c>
    </row>
    <row r="124" spans="1:15">
      <c r="A124" s="15" t="s">
        <v>454</v>
      </c>
      <c r="B124" s="262"/>
      <c r="C124" s="132">
        <f>SUM(D124:L124)</f>
        <v>10095</v>
      </c>
      <c r="D124" s="89"/>
      <c r="E124" s="122"/>
      <c r="F124" s="89">
        <v>9822</v>
      </c>
      <c r="G124" s="122"/>
      <c r="H124" s="89">
        <v>273</v>
      </c>
      <c r="I124" s="122"/>
      <c r="J124" s="89"/>
      <c r="K124" s="122"/>
      <c r="L124" s="89"/>
      <c r="M124" s="151">
        <f t="shared" si="3"/>
        <v>10095</v>
      </c>
    </row>
    <row r="125" spans="1:15">
      <c r="A125" s="27" t="s">
        <v>425</v>
      </c>
      <c r="B125" s="7"/>
      <c r="C125" s="10"/>
      <c r="D125" s="115"/>
      <c r="E125" s="119"/>
      <c r="F125" s="115"/>
      <c r="G125" s="119"/>
      <c r="H125" s="115"/>
      <c r="I125" s="119"/>
      <c r="J125" s="115"/>
      <c r="K125" s="119"/>
      <c r="L125" s="115"/>
      <c r="M125" s="151">
        <f t="shared" si="3"/>
        <v>0</v>
      </c>
    </row>
    <row r="126" spans="1:15">
      <c r="A126" s="30" t="s">
        <v>35</v>
      </c>
      <c r="B126" s="262" t="s">
        <v>172</v>
      </c>
      <c r="C126" s="89">
        <f>SUM(D126:L126)</f>
        <v>170297</v>
      </c>
      <c r="D126" s="89"/>
      <c r="E126" s="122"/>
      <c r="F126" s="89">
        <v>3697</v>
      </c>
      <c r="G126" s="122"/>
      <c r="H126" s="89"/>
      <c r="I126" s="122">
        <v>166600</v>
      </c>
      <c r="J126" s="89">
        <v>0</v>
      </c>
      <c r="K126" s="122"/>
      <c r="L126" s="89"/>
      <c r="M126" s="151">
        <f t="shared" si="3"/>
        <v>170297</v>
      </c>
    </row>
    <row r="127" spans="1:15">
      <c r="A127" s="30" t="s">
        <v>520</v>
      </c>
      <c r="B127" s="262"/>
      <c r="C127" s="89">
        <f t="shared" ref="C127:C130" si="25">SUM(D127:L127)</f>
        <v>213</v>
      </c>
      <c r="D127" s="89"/>
      <c r="E127" s="122"/>
      <c r="F127" s="89">
        <v>213</v>
      </c>
      <c r="G127" s="122"/>
      <c r="H127" s="89"/>
      <c r="I127" s="122"/>
      <c r="J127" s="89"/>
      <c r="K127" s="122"/>
      <c r="L127" s="89"/>
      <c r="M127" s="151">
        <f t="shared" si="3"/>
        <v>213</v>
      </c>
    </row>
    <row r="128" spans="1:15">
      <c r="A128" s="30" t="s">
        <v>555</v>
      </c>
      <c r="B128" s="262"/>
      <c r="C128" s="89">
        <f t="shared" si="25"/>
        <v>1200</v>
      </c>
      <c r="D128" s="89"/>
      <c r="E128" s="122"/>
      <c r="F128" s="89"/>
      <c r="G128" s="122"/>
      <c r="H128" s="89"/>
      <c r="I128" s="122">
        <v>1200</v>
      </c>
      <c r="J128" s="89"/>
      <c r="K128" s="122"/>
      <c r="L128" s="89"/>
      <c r="M128" s="151"/>
    </row>
    <row r="129" spans="1:13">
      <c r="A129" s="30" t="s">
        <v>463</v>
      </c>
      <c r="B129" s="262"/>
      <c r="C129" s="89">
        <f t="shared" si="25"/>
        <v>1413</v>
      </c>
      <c r="D129" s="89"/>
      <c r="E129" s="122"/>
      <c r="F129" s="89">
        <f>SUM(F127:F128)</f>
        <v>213</v>
      </c>
      <c r="G129" s="89">
        <f t="shared" ref="G129:L129" si="26">SUM(G127:G128)</f>
        <v>0</v>
      </c>
      <c r="H129" s="89">
        <f t="shared" si="26"/>
        <v>0</v>
      </c>
      <c r="I129" s="89">
        <f t="shared" si="26"/>
        <v>1200</v>
      </c>
      <c r="J129" s="89">
        <f t="shared" si="26"/>
        <v>0</v>
      </c>
      <c r="K129" s="89">
        <f t="shared" si="26"/>
        <v>0</v>
      </c>
      <c r="L129" s="89">
        <f t="shared" si="26"/>
        <v>0</v>
      </c>
      <c r="M129" s="151">
        <f t="shared" si="3"/>
        <v>1413</v>
      </c>
    </row>
    <row r="130" spans="1:13">
      <c r="A130" s="15" t="s">
        <v>454</v>
      </c>
      <c r="B130" s="261"/>
      <c r="C130" s="114">
        <f t="shared" si="25"/>
        <v>171710</v>
      </c>
      <c r="D130" s="114"/>
      <c r="E130" s="121"/>
      <c r="F130" s="114">
        <f>SUM(F126,F129)</f>
        <v>3910</v>
      </c>
      <c r="G130" s="114">
        <f t="shared" ref="G130:L130" si="27">SUM(G126,G129)</f>
        <v>0</v>
      </c>
      <c r="H130" s="114">
        <f t="shared" si="27"/>
        <v>0</v>
      </c>
      <c r="I130" s="114">
        <f t="shared" si="27"/>
        <v>167800</v>
      </c>
      <c r="J130" s="114">
        <f t="shared" si="27"/>
        <v>0</v>
      </c>
      <c r="K130" s="114">
        <f t="shared" si="27"/>
        <v>0</v>
      </c>
      <c r="L130" s="114">
        <f t="shared" si="27"/>
        <v>0</v>
      </c>
      <c r="M130" s="151">
        <f t="shared" si="3"/>
        <v>171710</v>
      </c>
    </row>
    <row r="131" spans="1:13">
      <c r="A131" s="21" t="s">
        <v>426</v>
      </c>
      <c r="B131" s="19"/>
      <c r="C131" s="21"/>
      <c r="D131" s="112"/>
      <c r="E131" s="89"/>
      <c r="F131" s="122"/>
      <c r="G131" s="89"/>
      <c r="H131" s="122"/>
      <c r="I131" s="89"/>
      <c r="J131" s="122"/>
      <c r="K131" s="89"/>
      <c r="L131" s="112"/>
      <c r="M131" s="151">
        <f t="shared" si="3"/>
        <v>0</v>
      </c>
    </row>
    <row r="132" spans="1:13">
      <c r="A132" s="11" t="s">
        <v>35</v>
      </c>
      <c r="B132" s="262" t="s">
        <v>172</v>
      </c>
      <c r="C132" s="89">
        <f>SUM(D132:L132)</f>
        <v>2769</v>
      </c>
      <c r="D132" s="112"/>
      <c r="E132" s="89">
        <v>0</v>
      </c>
      <c r="F132" s="122">
        <v>2769</v>
      </c>
      <c r="G132" s="89"/>
      <c r="H132" s="122"/>
      <c r="I132" s="89"/>
      <c r="J132" s="122"/>
      <c r="K132" s="89">
        <v>0</v>
      </c>
      <c r="L132" s="112">
        <v>0</v>
      </c>
      <c r="M132" s="151">
        <f t="shared" si="3"/>
        <v>2769</v>
      </c>
    </row>
    <row r="133" spans="1:13">
      <c r="A133" s="15" t="s">
        <v>454</v>
      </c>
      <c r="B133" s="262"/>
      <c r="C133" s="89">
        <f>SUM(D133:L133)</f>
        <v>2769</v>
      </c>
      <c r="D133" s="122"/>
      <c r="E133" s="89"/>
      <c r="F133" s="122">
        <v>2769</v>
      </c>
      <c r="G133" s="89"/>
      <c r="H133" s="122"/>
      <c r="I133" s="89"/>
      <c r="J133" s="122"/>
      <c r="K133" s="89"/>
      <c r="L133" s="112"/>
      <c r="M133" s="151">
        <f t="shared" si="3"/>
        <v>2769</v>
      </c>
    </row>
    <row r="134" spans="1:13">
      <c r="A134" s="13" t="s">
        <v>427</v>
      </c>
      <c r="B134" s="7"/>
      <c r="C134" s="13"/>
      <c r="D134" s="119"/>
      <c r="E134" s="115"/>
      <c r="F134" s="119"/>
      <c r="G134" s="115"/>
      <c r="H134" s="119"/>
      <c r="I134" s="115"/>
      <c r="J134" s="118"/>
      <c r="K134" s="115"/>
      <c r="L134" s="117"/>
      <c r="M134" s="151">
        <f t="shared" si="3"/>
        <v>0</v>
      </c>
    </row>
    <row r="135" spans="1:13">
      <c r="A135" s="11" t="s">
        <v>35</v>
      </c>
      <c r="B135" s="262" t="s">
        <v>173</v>
      </c>
      <c r="C135" s="89">
        <f>SUM(D135:L135)</f>
        <v>0</v>
      </c>
      <c r="D135" s="112"/>
      <c r="E135" s="89">
        <v>0</v>
      </c>
      <c r="F135" s="122">
        <v>0</v>
      </c>
      <c r="G135" s="89">
        <v>0</v>
      </c>
      <c r="H135" s="122">
        <v>0</v>
      </c>
      <c r="I135" s="89">
        <v>0</v>
      </c>
      <c r="J135" s="132">
        <v>0</v>
      </c>
      <c r="K135" s="89">
        <v>0</v>
      </c>
      <c r="L135" s="112">
        <v>0</v>
      </c>
      <c r="M135" s="151">
        <f t="shared" si="3"/>
        <v>0</v>
      </c>
    </row>
    <row r="136" spans="1:13">
      <c r="A136" s="15" t="s">
        <v>454</v>
      </c>
      <c r="B136" s="261"/>
      <c r="C136" s="89">
        <f>SUM(D136:L136)</f>
        <v>0</v>
      </c>
      <c r="D136" s="111"/>
      <c r="E136" s="114"/>
      <c r="F136" s="121"/>
      <c r="G136" s="114"/>
      <c r="H136" s="121"/>
      <c r="I136" s="114"/>
      <c r="J136" s="120"/>
      <c r="K136" s="114"/>
      <c r="L136" s="111"/>
      <c r="M136" s="151"/>
    </row>
    <row r="137" spans="1:13">
      <c r="A137" s="53" t="s">
        <v>428</v>
      </c>
      <c r="B137" s="46"/>
      <c r="C137" s="13">
        <v>0</v>
      </c>
      <c r="D137" s="115"/>
      <c r="E137" s="112"/>
      <c r="F137" s="115"/>
      <c r="G137" s="112"/>
      <c r="H137" s="116"/>
      <c r="I137" s="89"/>
      <c r="J137" s="132"/>
      <c r="K137" s="89"/>
      <c r="L137" s="112">
        <v>0</v>
      </c>
      <c r="M137" s="151">
        <f t="shared" si="3"/>
        <v>0</v>
      </c>
    </row>
    <row r="138" spans="1:13">
      <c r="A138" s="11" t="s">
        <v>35</v>
      </c>
      <c r="B138" s="262" t="s">
        <v>172</v>
      </c>
      <c r="C138" s="89">
        <f>SUM(D138:L138)</f>
        <v>57116</v>
      </c>
      <c r="D138" s="89">
        <v>5177</v>
      </c>
      <c r="E138" s="112">
        <v>1036</v>
      </c>
      <c r="F138" s="89">
        <v>42803</v>
      </c>
      <c r="G138" s="112"/>
      <c r="H138" s="122">
        <v>0</v>
      </c>
      <c r="I138" s="89">
        <v>3100</v>
      </c>
      <c r="J138" s="112">
        <v>5000</v>
      </c>
      <c r="K138" s="112">
        <v>0</v>
      </c>
      <c r="L138" s="112">
        <v>0</v>
      </c>
      <c r="M138" s="151">
        <f t="shared" si="3"/>
        <v>57116</v>
      </c>
    </row>
    <row r="139" spans="1:13">
      <c r="A139" s="11" t="s">
        <v>490</v>
      </c>
      <c r="B139" s="262"/>
      <c r="C139" s="89">
        <f t="shared" ref="C139:C143" si="28">SUM(D139:L139)</f>
        <v>2440</v>
      </c>
      <c r="D139" s="89"/>
      <c r="E139" s="112"/>
      <c r="F139" s="89">
        <v>2440</v>
      </c>
      <c r="G139" s="112"/>
      <c r="H139" s="122"/>
      <c r="I139" s="89"/>
      <c r="J139" s="122"/>
      <c r="K139" s="112"/>
      <c r="L139" s="112"/>
      <c r="M139" s="151">
        <f t="shared" si="3"/>
        <v>2440</v>
      </c>
    </row>
    <row r="140" spans="1:13">
      <c r="A140" s="11" t="s">
        <v>526</v>
      </c>
      <c r="B140" s="262"/>
      <c r="C140" s="89">
        <f t="shared" si="28"/>
        <v>0</v>
      </c>
      <c r="D140" s="89"/>
      <c r="E140" s="112"/>
      <c r="F140" s="89">
        <v>1400</v>
      </c>
      <c r="G140" s="112"/>
      <c r="H140" s="122"/>
      <c r="I140" s="89"/>
      <c r="J140" s="122">
        <v>-1400</v>
      </c>
      <c r="K140" s="112"/>
      <c r="L140" s="112"/>
      <c r="M140" s="151">
        <f t="shared" si="3"/>
        <v>0</v>
      </c>
    </row>
    <row r="141" spans="1:13">
      <c r="A141" s="11" t="s">
        <v>527</v>
      </c>
      <c r="B141" s="262"/>
      <c r="C141" s="89">
        <f t="shared" si="28"/>
        <v>0</v>
      </c>
      <c r="D141" s="89"/>
      <c r="E141" s="112"/>
      <c r="F141" s="89"/>
      <c r="G141" s="112"/>
      <c r="H141" s="122"/>
      <c r="I141" s="89">
        <v>1120</v>
      </c>
      <c r="J141" s="122">
        <v>-1120</v>
      </c>
      <c r="K141" s="112"/>
      <c r="L141" s="112"/>
      <c r="M141" s="151">
        <f t="shared" si="3"/>
        <v>0</v>
      </c>
    </row>
    <row r="142" spans="1:13">
      <c r="A142" s="11" t="s">
        <v>516</v>
      </c>
      <c r="B142" s="262"/>
      <c r="C142" s="89">
        <f t="shared" si="28"/>
        <v>2440</v>
      </c>
      <c r="D142" s="89">
        <f>SUM(D139:D141)</f>
        <v>0</v>
      </c>
      <c r="E142" s="89">
        <f t="shared" ref="E142:L142" si="29">SUM(E139:E141)</f>
        <v>0</v>
      </c>
      <c r="F142" s="89">
        <f t="shared" si="29"/>
        <v>3840</v>
      </c>
      <c r="G142" s="89">
        <f t="shared" si="29"/>
        <v>0</v>
      </c>
      <c r="H142" s="89">
        <f t="shared" si="29"/>
        <v>0</v>
      </c>
      <c r="I142" s="89">
        <f t="shared" si="29"/>
        <v>1120</v>
      </c>
      <c r="J142" s="89">
        <f t="shared" si="29"/>
        <v>-2520</v>
      </c>
      <c r="K142" s="89">
        <f t="shared" si="29"/>
        <v>0</v>
      </c>
      <c r="L142" s="89">
        <f t="shared" si="29"/>
        <v>0</v>
      </c>
      <c r="M142" s="151">
        <f t="shared" si="3"/>
        <v>2440</v>
      </c>
    </row>
    <row r="143" spans="1:13">
      <c r="A143" s="15" t="s">
        <v>454</v>
      </c>
      <c r="B143" s="261"/>
      <c r="C143" s="114">
        <f t="shared" si="28"/>
        <v>59556</v>
      </c>
      <c r="D143" s="114">
        <f>SUM(D138,D142)</f>
        <v>5177</v>
      </c>
      <c r="E143" s="114">
        <f t="shared" ref="E143:L143" si="30">SUM(E138,E142)</f>
        <v>1036</v>
      </c>
      <c r="F143" s="114">
        <f t="shared" si="30"/>
        <v>46643</v>
      </c>
      <c r="G143" s="114">
        <f t="shared" si="30"/>
        <v>0</v>
      </c>
      <c r="H143" s="114">
        <f t="shared" si="30"/>
        <v>0</v>
      </c>
      <c r="I143" s="114">
        <f t="shared" si="30"/>
        <v>4220</v>
      </c>
      <c r="J143" s="114">
        <f t="shared" si="30"/>
        <v>2480</v>
      </c>
      <c r="K143" s="114">
        <f t="shared" si="30"/>
        <v>0</v>
      </c>
      <c r="L143" s="114">
        <f t="shared" si="30"/>
        <v>0</v>
      </c>
      <c r="M143" s="151">
        <f t="shared" si="3"/>
        <v>59556</v>
      </c>
    </row>
    <row r="144" spans="1:13">
      <c r="A144" s="56" t="s">
        <v>429</v>
      </c>
      <c r="B144" s="47"/>
      <c r="C144" s="56"/>
      <c r="D144" s="119"/>
      <c r="E144" s="115"/>
      <c r="F144" s="119"/>
      <c r="G144" s="115"/>
      <c r="H144" s="119"/>
      <c r="I144" s="115"/>
      <c r="J144" s="119"/>
      <c r="K144" s="115"/>
      <c r="L144" s="117"/>
      <c r="M144" s="151">
        <f t="shared" si="3"/>
        <v>0</v>
      </c>
    </row>
    <row r="145" spans="1:13">
      <c r="A145" s="11" t="s">
        <v>35</v>
      </c>
      <c r="B145" s="262" t="s">
        <v>173</v>
      </c>
      <c r="C145" s="89">
        <f>SUM(D145:L145)</f>
        <v>3952</v>
      </c>
      <c r="D145" s="112"/>
      <c r="E145" s="89">
        <v>0</v>
      </c>
      <c r="F145" s="122">
        <v>0</v>
      </c>
      <c r="G145" s="89"/>
      <c r="H145" s="122">
        <v>3952</v>
      </c>
      <c r="I145" s="89">
        <v>0</v>
      </c>
      <c r="J145" s="122">
        <v>0</v>
      </c>
      <c r="K145" s="89">
        <v>0</v>
      </c>
      <c r="L145" s="112">
        <v>0</v>
      </c>
      <c r="M145" s="151">
        <f t="shared" si="3"/>
        <v>3952</v>
      </c>
    </row>
    <row r="146" spans="1:13">
      <c r="A146" s="11" t="s">
        <v>540</v>
      </c>
      <c r="B146" s="376"/>
      <c r="C146" s="89">
        <f t="shared" ref="C146:C148" si="31">SUM(D146:L146)</f>
        <v>300</v>
      </c>
      <c r="D146" s="112"/>
      <c r="E146" s="89"/>
      <c r="F146" s="122"/>
      <c r="G146" s="89"/>
      <c r="H146" s="122">
        <v>300</v>
      </c>
      <c r="I146" s="89"/>
      <c r="J146" s="122"/>
      <c r="K146" s="89"/>
      <c r="L146" s="112"/>
      <c r="M146" s="151">
        <f t="shared" si="3"/>
        <v>300</v>
      </c>
    </row>
    <row r="147" spans="1:13">
      <c r="A147" s="11" t="s">
        <v>463</v>
      </c>
      <c r="B147" s="376"/>
      <c r="C147" s="89">
        <f t="shared" si="31"/>
        <v>300</v>
      </c>
      <c r="D147" s="112"/>
      <c r="E147" s="89"/>
      <c r="F147" s="122"/>
      <c r="G147" s="89"/>
      <c r="H147" s="122">
        <f>SUM(H146)</f>
        <v>300</v>
      </c>
      <c r="I147" s="89"/>
      <c r="J147" s="122"/>
      <c r="K147" s="89"/>
      <c r="L147" s="112"/>
      <c r="M147" s="151">
        <f t="shared" si="3"/>
        <v>300</v>
      </c>
    </row>
    <row r="148" spans="1:13">
      <c r="A148" s="15" t="s">
        <v>469</v>
      </c>
      <c r="B148" s="376"/>
      <c r="C148" s="89">
        <f t="shared" si="31"/>
        <v>4252</v>
      </c>
      <c r="D148" s="112"/>
      <c r="E148" s="89"/>
      <c r="F148" s="122"/>
      <c r="G148" s="89"/>
      <c r="H148" s="122">
        <f>SUM(H145,H147)</f>
        <v>4252</v>
      </c>
      <c r="I148" s="89"/>
      <c r="J148" s="122"/>
      <c r="K148" s="89"/>
      <c r="L148" s="112"/>
      <c r="M148" s="151">
        <f t="shared" si="3"/>
        <v>4252</v>
      </c>
    </row>
    <row r="149" spans="1:13">
      <c r="A149" s="53" t="s">
        <v>430</v>
      </c>
      <c r="B149" s="225"/>
      <c r="C149" s="53"/>
      <c r="D149" s="117"/>
      <c r="E149" s="115"/>
      <c r="F149" s="119"/>
      <c r="G149" s="115"/>
      <c r="H149" s="119"/>
      <c r="I149" s="115"/>
      <c r="J149" s="118"/>
      <c r="K149" s="115"/>
      <c r="L149" s="117"/>
      <c r="M149" s="151">
        <f t="shared" si="3"/>
        <v>0</v>
      </c>
    </row>
    <row r="150" spans="1:13">
      <c r="A150" s="11" t="s">
        <v>47</v>
      </c>
      <c r="B150" s="376" t="s">
        <v>172</v>
      </c>
      <c r="C150" s="89">
        <f>SUM(D150:L150)</f>
        <v>42767</v>
      </c>
      <c r="D150" s="112"/>
      <c r="E150" s="89">
        <v>0</v>
      </c>
      <c r="F150" s="122">
        <v>4267</v>
      </c>
      <c r="G150" s="89"/>
      <c r="H150" s="122">
        <v>0</v>
      </c>
      <c r="I150" s="89">
        <v>0</v>
      </c>
      <c r="J150" s="132">
        <v>38500</v>
      </c>
      <c r="K150" s="89">
        <v>0</v>
      </c>
      <c r="L150" s="112">
        <v>0</v>
      </c>
      <c r="M150" s="151">
        <f t="shared" si="3"/>
        <v>42767</v>
      </c>
    </row>
    <row r="151" spans="1:13">
      <c r="A151" s="11" t="s">
        <v>489</v>
      </c>
      <c r="B151" s="376"/>
      <c r="C151" s="89">
        <f t="shared" ref="C151:C153" si="32">SUM(D151:L151)</f>
        <v>2477</v>
      </c>
      <c r="D151" s="112"/>
      <c r="E151" s="89"/>
      <c r="F151" s="122"/>
      <c r="G151" s="89"/>
      <c r="H151" s="122"/>
      <c r="I151" s="89">
        <v>2477</v>
      </c>
      <c r="J151" s="132"/>
      <c r="K151" s="89"/>
      <c r="L151" s="112"/>
      <c r="M151" s="151">
        <f t="shared" si="3"/>
        <v>2477</v>
      </c>
    </row>
    <row r="152" spans="1:13">
      <c r="A152" s="11" t="s">
        <v>495</v>
      </c>
      <c r="B152" s="376"/>
      <c r="C152" s="89">
        <f t="shared" si="32"/>
        <v>2477</v>
      </c>
      <c r="D152" s="112">
        <f>SUM(D151)</f>
        <v>0</v>
      </c>
      <c r="E152" s="112">
        <f t="shared" ref="E152:L152" si="33">SUM(E151)</f>
        <v>0</v>
      </c>
      <c r="F152" s="112">
        <f t="shared" si="33"/>
        <v>0</v>
      </c>
      <c r="G152" s="112">
        <f t="shared" si="33"/>
        <v>0</v>
      </c>
      <c r="H152" s="112">
        <f t="shared" si="33"/>
        <v>0</v>
      </c>
      <c r="I152" s="112">
        <f t="shared" si="33"/>
        <v>2477</v>
      </c>
      <c r="J152" s="112">
        <f t="shared" si="33"/>
        <v>0</v>
      </c>
      <c r="K152" s="112">
        <f t="shared" si="33"/>
        <v>0</v>
      </c>
      <c r="L152" s="112">
        <f t="shared" si="33"/>
        <v>0</v>
      </c>
      <c r="M152" s="151">
        <f t="shared" si="3"/>
        <v>2477</v>
      </c>
    </row>
    <row r="153" spans="1:13">
      <c r="A153" s="15" t="s">
        <v>454</v>
      </c>
      <c r="B153" s="376"/>
      <c r="C153" s="89">
        <f t="shared" si="32"/>
        <v>45244</v>
      </c>
      <c r="D153" s="112">
        <f>SUM(D150,D152)</f>
        <v>0</v>
      </c>
      <c r="E153" s="112">
        <f t="shared" ref="E153:L153" si="34">SUM(E150,E152)</f>
        <v>0</v>
      </c>
      <c r="F153" s="112">
        <f t="shared" si="34"/>
        <v>4267</v>
      </c>
      <c r="G153" s="112">
        <f t="shared" si="34"/>
        <v>0</v>
      </c>
      <c r="H153" s="112">
        <f t="shared" si="34"/>
        <v>0</v>
      </c>
      <c r="I153" s="112">
        <f t="shared" si="34"/>
        <v>2477</v>
      </c>
      <c r="J153" s="112">
        <f t="shared" si="34"/>
        <v>38500</v>
      </c>
      <c r="K153" s="112">
        <f t="shared" si="34"/>
        <v>0</v>
      </c>
      <c r="L153" s="112">
        <f t="shared" si="34"/>
        <v>0</v>
      </c>
      <c r="M153" s="151">
        <f t="shared" si="3"/>
        <v>45244</v>
      </c>
    </row>
    <row r="154" spans="1:13">
      <c r="A154" s="53" t="s">
        <v>431</v>
      </c>
      <c r="B154" s="225"/>
      <c r="C154" s="53"/>
      <c r="D154" s="117"/>
      <c r="E154" s="115"/>
      <c r="F154" s="119"/>
      <c r="G154" s="115"/>
      <c r="H154" s="119"/>
      <c r="I154" s="115"/>
      <c r="J154" s="118"/>
      <c r="K154" s="115"/>
      <c r="L154" s="117"/>
      <c r="M154" s="151">
        <f t="shared" si="3"/>
        <v>0</v>
      </c>
    </row>
    <row r="155" spans="1:13">
      <c r="A155" s="11" t="s">
        <v>47</v>
      </c>
      <c r="B155" s="376" t="s">
        <v>172</v>
      </c>
      <c r="C155" s="89">
        <f>SUM(D155:L155)</f>
        <v>2000</v>
      </c>
      <c r="D155" s="112"/>
      <c r="E155" s="89">
        <v>0</v>
      </c>
      <c r="F155" s="122">
        <v>2000</v>
      </c>
      <c r="G155" s="89"/>
      <c r="H155" s="122">
        <v>0</v>
      </c>
      <c r="I155" s="89">
        <v>0</v>
      </c>
      <c r="J155" s="132"/>
      <c r="K155" s="89">
        <v>0</v>
      </c>
      <c r="L155" s="112">
        <v>0</v>
      </c>
      <c r="M155" s="151">
        <f t="shared" si="3"/>
        <v>2000</v>
      </c>
    </row>
    <row r="156" spans="1:13">
      <c r="A156" s="15" t="s">
        <v>454</v>
      </c>
      <c r="B156" s="33"/>
      <c r="C156" s="89">
        <f>SUM(D156:L156)</f>
        <v>2000</v>
      </c>
      <c r="D156" s="122"/>
      <c r="E156" s="89"/>
      <c r="F156" s="122">
        <v>2000</v>
      </c>
      <c r="G156" s="89"/>
      <c r="H156" s="122"/>
      <c r="I156" s="89"/>
      <c r="J156" s="122"/>
      <c r="K156" s="89"/>
      <c r="L156" s="112"/>
      <c r="M156" s="151">
        <f t="shared" si="3"/>
        <v>2000</v>
      </c>
    </row>
    <row r="157" spans="1:13">
      <c r="A157" s="217" t="s">
        <v>432</v>
      </c>
      <c r="B157" s="59"/>
      <c r="C157" s="182"/>
      <c r="D157" s="119"/>
      <c r="E157" s="115"/>
      <c r="F157" s="119"/>
      <c r="G157" s="115"/>
      <c r="H157" s="119"/>
      <c r="I157" s="184"/>
      <c r="J157" s="119"/>
      <c r="K157" s="115"/>
      <c r="L157" s="115"/>
      <c r="M157" s="151">
        <f t="shared" si="3"/>
        <v>0</v>
      </c>
    </row>
    <row r="158" spans="1:13">
      <c r="A158" s="30" t="s">
        <v>45</v>
      </c>
      <c r="B158" s="70" t="s">
        <v>173</v>
      </c>
      <c r="C158" s="89">
        <f>SUM(D158:L158)</f>
        <v>3693</v>
      </c>
      <c r="D158" s="122"/>
      <c r="E158" s="89">
        <v>0</v>
      </c>
      <c r="F158" s="122">
        <v>3693</v>
      </c>
      <c r="G158" s="89">
        <v>0</v>
      </c>
      <c r="H158" s="122">
        <v>0</v>
      </c>
      <c r="I158" s="176"/>
      <c r="J158" s="122"/>
      <c r="K158" s="89">
        <v>0</v>
      </c>
      <c r="L158" s="89">
        <v>0</v>
      </c>
      <c r="M158" s="151">
        <f t="shared" si="3"/>
        <v>3693</v>
      </c>
    </row>
    <row r="159" spans="1:13">
      <c r="A159" s="15" t="s">
        <v>454</v>
      </c>
      <c r="B159" s="237"/>
      <c r="C159" s="114">
        <f>SUM(D159:L159)</f>
        <v>3693</v>
      </c>
      <c r="D159" s="121"/>
      <c r="E159" s="114"/>
      <c r="F159" s="122">
        <v>3693</v>
      </c>
      <c r="G159" s="89"/>
      <c r="H159" s="122"/>
      <c r="I159" s="176"/>
      <c r="J159" s="122"/>
      <c r="K159" s="89"/>
      <c r="L159" s="122"/>
      <c r="M159" s="151">
        <f t="shared" si="3"/>
        <v>3693</v>
      </c>
    </row>
    <row r="160" spans="1:13">
      <c r="A160" s="217" t="s">
        <v>433</v>
      </c>
      <c r="B160" s="284"/>
      <c r="C160" s="89"/>
      <c r="D160" s="122"/>
      <c r="E160" s="89"/>
      <c r="F160" s="118"/>
      <c r="G160" s="115"/>
      <c r="H160" s="119"/>
      <c r="I160" s="184"/>
      <c r="J160" s="119"/>
      <c r="K160" s="115"/>
      <c r="L160" s="119"/>
      <c r="M160" s="151">
        <f t="shared" si="3"/>
        <v>0</v>
      </c>
    </row>
    <row r="161" spans="1:13">
      <c r="A161" s="30" t="s">
        <v>45</v>
      </c>
      <c r="B161" s="262" t="s">
        <v>173</v>
      </c>
      <c r="C161" s="89">
        <f>SUM(D161:L161)</f>
        <v>86</v>
      </c>
      <c r="D161" s="122"/>
      <c r="E161" s="89"/>
      <c r="F161" s="132">
        <v>86</v>
      </c>
      <c r="G161" s="89"/>
      <c r="H161" s="122"/>
      <c r="I161" s="176"/>
      <c r="J161" s="122"/>
      <c r="K161" s="89"/>
      <c r="L161" s="122"/>
      <c r="M161" s="151">
        <f t="shared" si="3"/>
        <v>86</v>
      </c>
    </row>
    <row r="162" spans="1:13">
      <c r="A162" s="15" t="s">
        <v>454</v>
      </c>
      <c r="B162" s="261"/>
      <c r="C162" s="89">
        <f>SUM(D162:L162)</f>
        <v>86</v>
      </c>
      <c r="D162" s="122"/>
      <c r="E162" s="89"/>
      <c r="F162" s="122">
        <v>86</v>
      </c>
      <c r="G162" s="89"/>
      <c r="H162" s="122"/>
      <c r="I162" s="176"/>
      <c r="J162" s="122"/>
      <c r="K162" s="89"/>
      <c r="L162" s="122"/>
      <c r="M162" s="151">
        <f t="shared" si="3"/>
        <v>86</v>
      </c>
    </row>
    <row r="163" spans="1:13" s="160" customFormat="1">
      <c r="A163" s="53" t="s">
        <v>450</v>
      </c>
      <c r="B163" s="46"/>
      <c r="C163" s="13"/>
      <c r="D163" s="119"/>
      <c r="E163" s="115"/>
      <c r="F163" s="119"/>
      <c r="G163" s="115"/>
      <c r="H163" s="115"/>
      <c r="I163" s="184"/>
      <c r="J163" s="119"/>
      <c r="K163" s="115"/>
      <c r="L163" s="117"/>
      <c r="M163" s="151">
        <f t="shared" si="3"/>
        <v>0</v>
      </c>
    </row>
    <row r="164" spans="1:13" s="160" customFormat="1">
      <c r="A164" s="11" t="s">
        <v>35</v>
      </c>
      <c r="B164" s="262" t="s">
        <v>173</v>
      </c>
      <c r="C164" s="89">
        <f>SUM(D164:L164)</f>
        <v>0</v>
      </c>
      <c r="D164" s="122"/>
      <c r="E164" s="89">
        <v>0</v>
      </c>
      <c r="F164" s="122">
        <v>0</v>
      </c>
      <c r="G164" s="89">
        <v>0</v>
      </c>
      <c r="H164" s="89">
        <v>0</v>
      </c>
      <c r="I164" s="176">
        <v>0</v>
      </c>
      <c r="J164" s="122">
        <v>0</v>
      </c>
      <c r="K164" s="89">
        <v>0</v>
      </c>
      <c r="L164" s="112">
        <v>0</v>
      </c>
      <c r="M164" s="151">
        <f t="shared" si="3"/>
        <v>0</v>
      </c>
    </row>
    <row r="165" spans="1:13" s="160" customFormat="1">
      <c r="A165" s="15" t="s">
        <v>454</v>
      </c>
      <c r="B165" s="261"/>
      <c r="C165" s="89">
        <f>SUM(D165:L165)</f>
        <v>0</v>
      </c>
      <c r="D165" s="121"/>
      <c r="E165" s="114"/>
      <c r="F165" s="121"/>
      <c r="G165" s="114"/>
      <c r="H165" s="114"/>
      <c r="I165" s="175"/>
      <c r="J165" s="121"/>
      <c r="K165" s="114"/>
      <c r="L165" s="111"/>
      <c r="M165" s="151"/>
    </row>
    <row r="166" spans="1:13" s="160" customFormat="1">
      <c r="A166" s="13" t="s">
        <v>435</v>
      </c>
      <c r="B166" s="284"/>
      <c r="C166" s="115"/>
      <c r="D166" s="119"/>
      <c r="E166" s="115"/>
      <c r="F166" s="119"/>
      <c r="G166" s="115"/>
      <c r="H166" s="115"/>
      <c r="I166" s="184"/>
      <c r="J166" s="119"/>
      <c r="K166" s="115"/>
      <c r="L166" s="117"/>
      <c r="M166" s="151">
        <f t="shared" si="3"/>
        <v>0</v>
      </c>
    </row>
    <row r="167" spans="1:13" s="160" customFormat="1">
      <c r="A167" s="11" t="s">
        <v>35</v>
      </c>
      <c r="B167" s="262" t="s">
        <v>172</v>
      </c>
      <c r="C167" s="89">
        <f>SUM(D167:L167)</f>
        <v>1209</v>
      </c>
      <c r="D167" s="122"/>
      <c r="E167" s="89"/>
      <c r="F167" s="122">
        <v>1209</v>
      </c>
      <c r="G167" s="89">
        <v>0</v>
      </c>
      <c r="H167" s="89"/>
      <c r="I167" s="176"/>
      <c r="J167" s="122"/>
      <c r="K167" s="89"/>
      <c r="L167" s="112"/>
      <c r="M167" s="151">
        <f t="shared" si="3"/>
        <v>1209</v>
      </c>
    </row>
    <row r="168" spans="1:13" s="160" customFormat="1">
      <c r="A168" s="15" t="s">
        <v>454</v>
      </c>
      <c r="B168" s="261"/>
      <c r="C168" s="114">
        <f>SUM(D168:L168)</f>
        <v>1209</v>
      </c>
      <c r="D168" s="121"/>
      <c r="E168" s="114"/>
      <c r="F168" s="121">
        <v>1209</v>
      </c>
      <c r="G168" s="114"/>
      <c r="H168" s="114"/>
      <c r="I168" s="175"/>
      <c r="J168" s="121"/>
      <c r="K168" s="114"/>
      <c r="L168" s="111"/>
      <c r="M168" s="151">
        <f t="shared" si="3"/>
        <v>1209</v>
      </c>
    </row>
    <row r="169" spans="1:13">
      <c r="A169" s="21" t="s">
        <v>436</v>
      </c>
      <c r="B169" s="19"/>
      <c r="C169" s="21"/>
      <c r="D169" s="122"/>
      <c r="E169" s="89"/>
      <c r="F169" s="122"/>
      <c r="G169" s="89"/>
      <c r="H169" s="89"/>
      <c r="I169" s="176"/>
      <c r="J169" s="122"/>
      <c r="K169" s="89"/>
      <c r="L169" s="112"/>
      <c r="M169" s="151">
        <f t="shared" si="3"/>
        <v>0</v>
      </c>
    </row>
    <row r="170" spans="1:13">
      <c r="A170" s="11" t="s">
        <v>35</v>
      </c>
      <c r="B170" s="262" t="s">
        <v>172</v>
      </c>
      <c r="C170" s="89">
        <f>SUM(D170:L170)</f>
        <v>4897</v>
      </c>
      <c r="D170" s="122"/>
      <c r="E170" s="89">
        <v>0</v>
      </c>
      <c r="F170" s="122">
        <v>2897</v>
      </c>
      <c r="G170" s="89">
        <v>0</v>
      </c>
      <c r="H170" s="89">
        <v>0</v>
      </c>
      <c r="I170" s="176">
        <v>0</v>
      </c>
      <c r="J170" s="122">
        <v>2000</v>
      </c>
      <c r="K170" s="89">
        <v>0</v>
      </c>
      <c r="L170" s="112">
        <v>0</v>
      </c>
      <c r="M170" s="151">
        <f t="shared" si="3"/>
        <v>4897</v>
      </c>
    </row>
    <row r="171" spans="1:13">
      <c r="A171" s="15" t="s">
        <v>454</v>
      </c>
      <c r="B171" s="262"/>
      <c r="C171" s="89">
        <f>SUM(D171:L171)</f>
        <v>4897</v>
      </c>
      <c r="D171" s="122"/>
      <c r="E171" s="89"/>
      <c r="F171" s="122">
        <v>2897</v>
      </c>
      <c r="G171" s="89"/>
      <c r="H171" s="89"/>
      <c r="I171" s="176"/>
      <c r="J171" s="122">
        <v>2000</v>
      </c>
      <c r="K171" s="89"/>
      <c r="L171" s="112"/>
      <c r="M171" s="151">
        <f t="shared" si="3"/>
        <v>4897</v>
      </c>
    </row>
    <row r="172" spans="1:13">
      <c r="A172" s="13" t="s">
        <v>437</v>
      </c>
      <c r="B172" s="7"/>
      <c r="C172" s="13"/>
      <c r="D172" s="119"/>
      <c r="E172" s="115"/>
      <c r="F172" s="119"/>
      <c r="G172" s="115"/>
      <c r="H172" s="115"/>
      <c r="I172" s="115"/>
      <c r="J172" s="119"/>
      <c r="K172" s="115"/>
      <c r="L172" s="117"/>
      <c r="M172" s="151">
        <f t="shared" si="3"/>
        <v>0</v>
      </c>
    </row>
    <row r="173" spans="1:13">
      <c r="A173" s="11" t="s">
        <v>35</v>
      </c>
      <c r="B173" s="262" t="s">
        <v>172</v>
      </c>
      <c r="C173" s="89">
        <f>SUM(D173:L173)</f>
        <v>2744</v>
      </c>
      <c r="D173" s="122"/>
      <c r="E173" s="89">
        <v>0</v>
      </c>
      <c r="F173" s="122">
        <v>0</v>
      </c>
      <c r="G173" s="89">
        <v>2744</v>
      </c>
      <c r="H173" s="89">
        <v>0</v>
      </c>
      <c r="I173" s="89">
        <v>0</v>
      </c>
      <c r="J173" s="122">
        <v>0</v>
      </c>
      <c r="K173" s="89">
        <v>0</v>
      </c>
      <c r="L173" s="112">
        <v>0</v>
      </c>
      <c r="M173" s="151">
        <f t="shared" si="3"/>
        <v>2744</v>
      </c>
    </row>
    <row r="174" spans="1:13">
      <c r="A174" s="15" t="s">
        <v>454</v>
      </c>
      <c r="B174" s="261"/>
      <c r="C174" s="89">
        <f>SUM(D174:L174)</f>
        <v>2744</v>
      </c>
      <c r="D174" s="121"/>
      <c r="E174" s="114"/>
      <c r="F174" s="121"/>
      <c r="G174" s="114">
        <v>2744</v>
      </c>
      <c r="H174" s="114"/>
      <c r="I174" s="114"/>
      <c r="J174" s="121"/>
      <c r="K174" s="114"/>
      <c r="L174" s="111"/>
      <c r="M174" s="151">
        <f t="shared" si="3"/>
        <v>2744</v>
      </c>
    </row>
    <row r="175" spans="1:13">
      <c r="A175" s="21" t="s">
        <v>438</v>
      </c>
      <c r="B175" s="19"/>
      <c r="C175" s="53"/>
      <c r="D175" s="122"/>
      <c r="E175" s="89"/>
      <c r="F175" s="122"/>
      <c r="G175" s="89"/>
      <c r="H175" s="89"/>
      <c r="I175" s="89"/>
      <c r="J175" s="122"/>
      <c r="K175" s="89"/>
      <c r="L175" s="112"/>
      <c r="M175" s="151">
        <f t="shared" si="3"/>
        <v>0</v>
      </c>
    </row>
    <row r="176" spans="1:13">
      <c r="A176" s="11" t="s">
        <v>35</v>
      </c>
      <c r="B176" s="262" t="s">
        <v>172</v>
      </c>
      <c r="C176" s="89">
        <f>SUM(D176:L176)</f>
        <v>3456</v>
      </c>
      <c r="D176" s="112"/>
      <c r="E176" s="89">
        <v>0</v>
      </c>
      <c r="F176" s="122">
        <v>3456</v>
      </c>
      <c r="G176" s="89">
        <v>0</v>
      </c>
      <c r="H176" s="89">
        <v>0</v>
      </c>
      <c r="I176" s="89">
        <v>0</v>
      </c>
      <c r="J176" s="122">
        <v>0</v>
      </c>
      <c r="K176" s="89">
        <v>0</v>
      </c>
      <c r="L176" s="112">
        <v>0</v>
      </c>
      <c r="M176" s="151">
        <f t="shared" si="3"/>
        <v>3456</v>
      </c>
    </row>
    <row r="177" spans="1:13">
      <c r="A177" s="15" t="s">
        <v>454</v>
      </c>
      <c r="B177" s="262"/>
      <c r="C177" s="114">
        <f>SUM(D177:L177)</f>
        <v>3456</v>
      </c>
      <c r="D177" s="122"/>
      <c r="E177" s="89"/>
      <c r="F177" s="122">
        <v>3456</v>
      </c>
      <c r="G177" s="89"/>
      <c r="H177" s="89"/>
      <c r="I177" s="89"/>
      <c r="J177" s="122"/>
      <c r="K177" s="89"/>
      <c r="L177" s="112"/>
      <c r="M177" s="151">
        <f t="shared" si="3"/>
        <v>3456</v>
      </c>
    </row>
    <row r="178" spans="1:13">
      <c r="A178" s="13" t="s">
        <v>439</v>
      </c>
      <c r="B178" s="7"/>
      <c r="C178" s="53"/>
      <c r="D178" s="117"/>
      <c r="E178" s="115"/>
      <c r="F178" s="119"/>
      <c r="G178" s="115"/>
      <c r="H178" s="115"/>
      <c r="I178" s="115"/>
      <c r="J178" s="119"/>
      <c r="K178" s="115"/>
      <c r="L178" s="117"/>
      <c r="M178" s="151">
        <f t="shared" si="3"/>
        <v>0</v>
      </c>
    </row>
    <row r="179" spans="1:13">
      <c r="A179" s="11" t="s">
        <v>35</v>
      </c>
      <c r="B179" s="262" t="s">
        <v>173</v>
      </c>
      <c r="C179" s="89">
        <f>SUM(D179:L179)</f>
        <v>11500</v>
      </c>
      <c r="D179" s="112"/>
      <c r="E179" s="89">
        <v>0</v>
      </c>
      <c r="F179" s="122">
        <v>0</v>
      </c>
      <c r="G179" s="89">
        <v>11500</v>
      </c>
      <c r="H179" s="89"/>
      <c r="I179" s="89">
        <v>0</v>
      </c>
      <c r="J179" s="122">
        <v>0</v>
      </c>
      <c r="K179" s="89">
        <v>0</v>
      </c>
      <c r="L179" s="112">
        <v>0</v>
      </c>
      <c r="M179" s="151">
        <f t="shared" si="3"/>
        <v>11500</v>
      </c>
    </row>
    <row r="180" spans="1:13">
      <c r="A180" s="15" t="s">
        <v>454</v>
      </c>
      <c r="B180" s="261"/>
      <c r="C180" s="114">
        <f>SUM(D180:L180)</f>
        <v>11500</v>
      </c>
      <c r="D180" s="111"/>
      <c r="E180" s="89"/>
      <c r="F180" s="122"/>
      <c r="G180" s="89">
        <v>11500</v>
      </c>
      <c r="H180" s="89"/>
      <c r="I180" s="89"/>
      <c r="J180" s="122"/>
      <c r="K180" s="89"/>
      <c r="L180" s="112"/>
      <c r="M180" s="151">
        <f t="shared" si="3"/>
        <v>11500</v>
      </c>
    </row>
    <row r="181" spans="1:13">
      <c r="A181" s="56" t="s">
        <v>440</v>
      </c>
      <c r="B181" s="47"/>
      <c r="C181" s="224"/>
      <c r="D181" s="122"/>
      <c r="E181" s="115"/>
      <c r="F181" s="119"/>
      <c r="G181" s="115"/>
      <c r="H181" s="115"/>
      <c r="I181" s="115"/>
      <c r="J181" s="119"/>
      <c r="K181" s="115"/>
      <c r="L181" s="117"/>
      <c r="M181" s="151">
        <f t="shared" ref="M181:M206" si="35">SUM(D181:L181)</f>
        <v>0</v>
      </c>
    </row>
    <row r="182" spans="1:13">
      <c r="A182" s="11" t="s">
        <v>35</v>
      </c>
      <c r="B182" s="262" t="s">
        <v>172</v>
      </c>
      <c r="C182" s="89">
        <f>SUM(D182:L182)</f>
        <v>4222</v>
      </c>
      <c r="D182" s="122"/>
      <c r="E182" s="89"/>
      <c r="F182" s="122"/>
      <c r="G182" s="89">
        <v>0</v>
      </c>
      <c r="H182" s="89">
        <v>4222</v>
      </c>
      <c r="I182" s="89">
        <v>0</v>
      </c>
      <c r="J182" s="122">
        <v>0</v>
      </c>
      <c r="K182" s="89">
        <v>0</v>
      </c>
      <c r="L182" s="112">
        <v>0</v>
      </c>
      <c r="M182" s="151">
        <f t="shared" si="35"/>
        <v>4222</v>
      </c>
    </row>
    <row r="183" spans="1:13">
      <c r="A183" s="15" t="s">
        <v>454</v>
      </c>
      <c r="B183" s="262"/>
      <c r="C183" s="89">
        <f>SUM(D183:L183)</f>
        <v>4222</v>
      </c>
      <c r="D183" s="122"/>
      <c r="E183" s="89"/>
      <c r="F183" s="122"/>
      <c r="G183" s="89"/>
      <c r="H183" s="89">
        <v>4222</v>
      </c>
      <c r="I183" s="89"/>
      <c r="J183" s="122"/>
      <c r="K183" s="89"/>
      <c r="L183" s="112"/>
      <c r="M183" s="151">
        <f t="shared" si="35"/>
        <v>4222</v>
      </c>
    </row>
    <row r="184" spans="1:13" s="160" customFormat="1">
      <c r="A184" s="13" t="s">
        <v>441</v>
      </c>
      <c r="B184" s="7"/>
      <c r="C184" s="13"/>
      <c r="D184" s="119"/>
      <c r="E184" s="115"/>
      <c r="F184" s="119"/>
      <c r="G184" s="115"/>
      <c r="H184" s="115"/>
      <c r="I184" s="115"/>
      <c r="J184" s="119"/>
      <c r="K184" s="115"/>
      <c r="L184" s="117"/>
      <c r="M184" s="151">
        <f t="shared" si="35"/>
        <v>0</v>
      </c>
    </row>
    <row r="185" spans="1:13">
      <c r="A185" s="11" t="s">
        <v>35</v>
      </c>
      <c r="B185" s="262" t="s">
        <v>172</v>
      </c>
      <c r="C185" s="89">
        <f>SUM(D185:L185)</f>
        <v>5759</v>
      </c>
      <c r="D185" s="122"/>
      <c r="E185" s="89">
        <v>0</v>
      </c>
      <c r="F185" s="122">
        <v>0</v>
      </c>
      <c r="G185" s="89"/>
      <c r="H185" s="89">
        <v>5759</v>
      </c>
      <c r="I185" s="89">
        <v>0</v>
      </c>
      <c r="J185" s="122"/>
      <c r="K185" s="89">
        <v>0</v>
      </c>
      <c r="L185" s="112">
        <v>0</v>
      </c>
      <c r="M185" s="151">
        <f t="shared" si="35"/>
        <v>5759</v>
      </c>
    </row>
    <row r="186" spans="1:13">
      <c r="A186" s="15" t="s">
        <v>454</v>
      </c>
      <c r="B186" s="262"/>
      <c r="C186" s="89">
        <f>SUM(D186:L186)</f>
        <v>5759</v>
      </c>
      <c r="D186" s="122"/>
      <c r="E186" s="89"/>
      <c r="F186" s="122"/>
      <c r="G186" s="89"/>
      <c r="H186" s="89">
        <v>5759</v>
      </c>
      <c r="I186" s="89"/>
      <c r="J186" s="122"/>
      <c r="K186" s="89"/>
      <c r="L186" s="112"/>
      <c r="M186" s="151">
        <f t="shared" si="35"/>
        <v>5759</v>
      </c>
    </row>
    <row r="187" spans="1:13">
      <c r="A187" s="13" t="s">
        <v>442</v>
      </c>
      <c r="B187" s="7"/>
      <c r="C187" s="53"/>
      <c r="D187" s="119"/>
      <c r="E187" s="115"/>
      <c r="F187" s="119"/>
      <c r="G187" s="115"/>
      <c r="H187" s="115"/>
      <c r="I187" s="115"/>
      <c r="J187" s="119"/>
      <c r="K187" s="115"/>
      <c r="L187" s="117"/>
      <c r="M187" s="151">
        <f t="shared" si="35"/>
        <v>0</v>
      </c>
    </row>
    <row r="188" spans="1:13">
      <c r="A188" s="11" t="s">
        <v>35</v>
      </c>
      <c r="B188" s="262" t="s">
        <v>172</v>
      </c>
      <c r="C188" s="89">
        <f>SUM(D188:L188)</f>
        <v>0</v>
      </c>
      <c r="D188" s="122"/>
      <c r="E188" s="89">
        <v>0</v>
      </c>
      <c r="F188" s="122">
        <v>0</v>
      </c>
      <c r="G188" s="89"/>
      <c r="H188" s="89"/>
      <c r="I188" s="89">
        <v>0</v>
      </c>
      <c r="J188" s="122"/>
      <c r="K188" s="89">
        <v>0</v>
      </c>
      <c r="L188" s="112">
        <v>0</v>
      </c>
      <c r="M188" s="151">
        <f t="shared" si="35"/>
        <v>0</v>
      </c>
    </row>
    <row r="189" spans="1:13">
      <c r="A189" s="15" t="s">
        <v>454</v>
      </c>
      <c r="B189" s="261"/>
      <c r="C189" s="114">
        <f>SUM(D189:L189)</f>
        <v>0</v>
      </c>
      <c r="D189" s="121"/>
      <c r="E189" s="114"/>
      <c r="F189" s="121"/>
      <c r="G189" s="114"/>
      <c r="H189" s="114"/>
      <c r="I189" s="114"/>
      <c r="J189" s="121"/>
      <c r="K189" s="114"/>
      <c r="L189" s="111"/>
      <c r="M189" s="151"/>
    </row>
    <row r="190" spans="1:13">
      <c r="A190" s="13" t="s">
        <v>451</v>
      </c>
      <c r="B190" s="262"/>
      <c r="C190" s="89"/>
      <c r="D190" s="122"/>
      <c r="E190" s="89"/>
      <c r="F190" s="122"/>
      <c r="G190" s="89"/>
      <c r="H190" s="89"/>
      <c r="I190" s="89"/>
      <c r="J190" s="122"/>
      <c r="K190" s="89"/>
      <c r="L190" s="112"/>
      <c r="M190" s="151">
        <f t="shared" si="35"/>
        <v>0</v>
      </c>
    </row>
    <row r="191" spans="1:13">
      <c r="A191" s="11" t="s">
        <v>35</v>
      </c>
      <c r="B191" s="262" t="s">
        <v>172</v>
      </c>
      <c r="C191" s="89">
        <f>SUM(D191:L191)</f>
        <v>315</v>
      </c>
      <c r="D191" s="122"/>
      <c r="E191" s="89"/>
      <c r="F191" s="122"/>
      <c r="G191" s="89"/>
      <c r="H191" s="89">
        <v>315</v>
      </c>
      <c r="I191" s="89"/>
      <c r="J191" s="122"/>
      <c r="K191" s="89"/>
      <c r="L191" s="112"/>
      <c r="M191" s="151">
        <f t="shared" si="35"/>
        <v>315</v>
      </c>
    </row>
    <row r="192" spans="1:13">
      <c r="A192" s="15" t="s">
        <v>454</v>
      </c>
      <c r="B192" s="262"/>
      <c r="C192" s="89">
        <f>SUM(D192:L192)</f>
        <v>315</v>
      </c>
      <c r="D192" s="122"/>
      <c r="E192" s="89"/>
      <c r="F192" s="122"/>
      <c r="G192" s="89"/>
      <c r="H192" s="89">
        <v>315</v>
      </c>
      <c r="I192" s="89"/>
      <c r="J192" s="122"/>
      <c r="K192" s="89"/>
      <c r="L192" s="112"/>
      <c r="M192" s="151">
        <f t="shared" si="35"/>
        <v>315</v>
      </c>
    </row>
    <row r="193" spans="1:13">
      <c r="A193" s="53" t="s">
        <v>444</v>
      </c>
      <c r="B193" s="46"/>
      <c r="C193" s="53"/>
      <c r="D193" s="119"/>
      <c r="E193" s="115"/>
      <c r="F193" s="119"/>
      <c r="G193" s="115"/>
      <c r="H193" s="115"/>
      <c r="I193" s="115"/>
      <c r="J193" s="119"/>
      <c r="K193" s="115"/>
      <c r="L193" s="117"/>
      <c r="M193" s="151">
        <f t="shared" si="35"/>
        <v>0</v>
      </c>
    </row>
    <row r="194" spans="1:13">
      <c r="A194" s="11" t="s">
        <v>35</v>
      </c>
      <c r="B194" s="262" t="s">
        <v>172</v>
      </c>
      <c r="C194" s="89">
        <f>SUM(D194:L194)</f>
        <v>2790</v>
      </c>
      <c r="D194" s="112"/>
      <c r="E194" s="89">
        <v>0</v>
      </c>
      <c r="F194" s="122">
        <v>0</v>
      </c>
      <c r="G194" s="89">
        <v>0</v>
      </c>
      <c r="H194" s="89">
        <v>2790</v>
      </c>
      <c r="I194" s="89">
        <v>0</v>
      </c>
      <c r="J194" s="122">
        <v>0</v>
      </c>
      <c r="K194" s="89">
        <v>0</v>
      </c>
      <c r="L194" s="112">
        <v>0</v>
      </c>
      <c r="M194" s="151">
        <f t="shared" si="35"/>
        <v>2790</v>
      </c>
    </row>
    <row r="195" spans="1:13">
      <c r="A195" s="15" t="s">
        <v>454</v>
      </c>
      <c r="B195" s="262"/>
      <c r="C195" s="89">
        <f>SUM(D195:L195)</f>
        <v>2790</v>
      </c>
      <c r="D195" s="112"/>
      <c r="E195" s="89"/>
      <c r="F195" s="122"/>
      <c r="G195" s="89"/>
      <c r="H195" s="89">
        <v>2790</v>
      </c>
      <c r="I195" s="89"/>
      <c r="J195" s="122"/>
      <c r="K195" s="89"/>
      <c r="L195" s="112"/>
      <c r="M195" s="151">
        <f t="shared" si="35"/>
        <v>2790</v>
      </c>
    </row>
    <row r="196" spans="1:13">
      <c r="A196" s="53" t="s">
        <v>445</v>
      </c>
      <c r="B196" s="284"/>
      <c r="C196" s="115"/>
      <c r="D196" s="117"/>
      <c r="E196" s="115"/>
      <c r="F196" s="119"/>
      <c r="G196" s="115"/>
      <c r="H196" s="115"/>
      <c r="I196" s="115"/>
      <c r="J196" s="119"/>
      <c r="K196" s="115"/>
      <c r="L196" s="117"/>
      <c r="M196" s="151">
        <f t="shared" si="35"/>
        <v>0</v>
      </c>
    </row>
    <row r="197" spans="1:13">
      <c r="A197" s="11" t="s">
        <v>35</v>
      </c>
      <c r="B197" s="262" t="s">
        <v>172</v>
      </c>
      <c r="C197" s="89"/>
      <c r="D197" s="112"/>
      <c r="E197" s="89"/>
      <c r="F197" s="122"/>
      <c r="G197" s="89"/>
      <c r="H197" s="89"/>
      <c r="I197" s="89"/>
      <c r="J197" s="122"/>
      <c r="K197" s="89"/>
      <c r="L197" s="112"/>
      <c r="M197" s="151">
        <f t="shared" si="35"/>
        <v>0</v>
      </c>
    </row>
    <row r="198" spans="1:13">
      <c r="A198" s="15" t="s">
        <v>454</v>
      </c>
      <c r="B198" s="261"/>
      <c r="C198" s="114"/>
      <c r="D198" s="111"/>
      <c r="E198" s="114"/>
      <c r="F198" s="121"/>
      <c r="G198" s="114"/>
      <c r="H198" s="114"/>
      <c r="I198" s="114"/>
      <c r="J198" s="121"/>
      <c r="K198" s="114"/>
      <c r="L198" s="111"/>
      <c r="M198" s="151"/>
    </row>
    <row r="199" spans="1:13">
      <c r="A199" s="53" t="s">
        <v>447</v>
      </c>
      <c r="B199" s="56"/>
      <c r="C199" s="89"/>
      <c r="D199" s="112"/>
      <c r="E199" s="89"/>
      <c r="F199" s="122"/>
      <c r="G199" s="89"/>
      <c r="H199" s="89"/>
      <c r="I199" s="89"/>
      <c r="J199" s="122"/>
      <c r="K199" s="89"/>
      <c r="L199" s="112"/>
      <c r="M199" s="151">
        <f t="shared" si="35"/>
        <v>0</v>
      </c>
    </row>
    <row r="200" spans="1:13">
      <c r="A200" s="11" t="s">
        <v>35</v>
      </c>
      <c r="B200" s="262" t="s">
        <v>172</v>
      </c>
      <c r="C200" s="89"/>
      <c r="D200" s="112"/>
      <c r="E200" s="89"/>
      <c r="F200" s="122"/>
      <c r="G200" s="89"/>
      <c r="H200" s="89"/>
      <c r="I200" s="89"/>
      <c r="J200" s="122"/>
      <c r="K200" s="89"/>
      <c r="L200" s="112"/>
      <c r="M200" s="151">
        <f t="shared" si="35"/>
        <v>0</v>
      </c>
    </row>
    <row r="201" spans="1:13">
      <c r="A201" s="15" t="s">
        <v>454</v>
      </c>
      <c r="B201" s="262"/>
      <c r="C201" s="89"/>
      <c r="D201" s="112"/>
      <c r="E201" s="89"/>
      <c r="F201" s="122"/>
      <c r="G201" s="89"/>
      <c r="H201" s="89"/>
      <c r="I201" s="89"/>
      <c r="J201" s="122"/>
      <c r="K201" s="89"/>
      <c r="L201" s="112"/>
      <c r="M201" s="151"/>
    </row>
    <row r="202" spans="1:13">
      <c r="A202" s="53" t="s">
        <v>446</v>
      </c>
      <c r="B202" s="284"/>
      <c r="C202" s="115"/>
      <c r="D202" s="117"/>
      <c r="E202" s="115"/>
      <c r="F202" s="119"/>
      <c r="G202" s="115"/>
      <c r="H202" s="115"/>
      <c r="I202" s="115"/>
      <c r="J202" s="119"/>
      <c r="K202" s="115"/>
      <c r="L202" s="117"/>
      <c r="M202" s="151">
        <f t="shared" si="35"/>
        <v>0</v>
      </c>
    </row>
    <row r="203" spans="1:13">
      <c r="A203" s="11" t="s">
        <v>35</v>
      </c>
      <c r="B203" s="262" t="s">
        <v>173</v>
      </c>
      <c r="C203" s="89">
        <f>SUM(D203:L203)</f>
        <v>400000</v>
      </c>
      <c r="D203" s="112"/>
      <c r="E203" s="89"/>
      <c r="F203" s="122"/>
      <c r="G203" s="89"/>
      <c r="H203" s="89"/>
      <c r="I203" s="89"/>
      <c r="J203" s="122"/>
      <c r="K203" s="89"/>
      <c r="L203" s="112">
        <v>400000</v>
      </c>
      <c r="M203" s="151">
        <f t="shared" si="35"/>
        <v>400000</v>
      </c>
    </row>
    <row r="204" spans="1:13">
      <c r="A204" s="11" t="s">
        <v>508</v>
      </c>
      <c r="B204" s="262"/>
      <c r="C204" s="89">
        <f t="shared" ref="C204:C206" si="36">SUM(D204:L204)</f>
        <v>400000</v>
      </c>
      <c r="D204" s="112"/>
      <c r="E204" s="89"/>
      <c r="F204" s="122"/>
      <c r="G204" s="89"/>
      <c r="H204" s="89"/>
      <c r="I204" s="89"/>
      <c r="J204" s="122"/>
      <c r="K204" s="89"/>
      <c r="L204" s="112">
        <v>400000</v>
      </c>
      <c r="M204" s="151">
        <f t="shared" si="35"/>
        <v>400000</v>
      </c>
    </row>
    <row r="205" spans="1:13">
      <c r="A205" s="11" t="s">
        <v>463</v>
      </c>
      <c r="B205" s="262"/>
      <c r="C205" s="89">
        <f t="shared" si="36"/>
        <v>400000</v>
      </c>
      <c r="D205" s="112"/>
      <c r="E205" s="89"/>
      <c r="F205" s="122"/>
      <c r="G205" s="89"/>
      <c r="H205" s="89"/>
      <c r="I205" s="89"/>
      <c r="J205" s="122"/>
      <c r="K205" s="89"/>
      <c r="L205" s="112">
        <v>400000</v>
      </c>
      <c r="M205" s="151">
        <f t="shared" si="35"/>
        <v>400000</v>
      </c>
    </row>
    <row r="206" spans="1:13">
      <c r="A206" s="15" t="s">
        <v>454</v>
      </c>
      <c r="B206" s="261"/>
      <c r="C206" s="114">
        <f t="shared" si="36"/>
        <v>800000</v>
      </c>
      <c r="D206" s="111"/>
      <c r="E206" s="114"/>
      <c r="F206" s="121"/>
      <c r="G206" s="114"/>
      <c r="H206" s="114"/>
      <c r="I206" s="114"/>
      <c r="J206" s="121"/>
      <c r="K206" s="114"/>
      <c r="L206" s="111">
        <f>SUM(L203,L205)</f>
        <v>800000</v>
      </c>
      <c r="M206" s="151">
        <f t="shared" si="35"/>
        <v>800000</v>
      </c>
    </row>
    <row r="207" spans="1:13">
      <c r="A207" s="21" t="s">
        <v>48</v>
      </c>
      <c r="B207" s="21"/>
      <c r="C207" s="21"/>
      <c r="D207" s="128"/>
      <c r="E207" s="125"/>
      <c r="F207" s="126"/>
      <c r="G207" s="125"/>
      <c r="H207" s="125"/>
      <c r="I207" s="125"/>
      <c r="J207" s="127"/>
      <c r="K207" s="125"/>
      <c r="L207" s="128"/>
    </row>
    <row r="208" spans="1:13">
      <c r="A208" s="21" t="s">
        <v>35</v>
      </c>
      <c r="B208" s="21"/>
      <c r="C208" s="125">
        <f>SUM(D208:L208)</f>
        <v>1789880</v>
      </c>
      <c r="D208" s="128">
        <f>SUM(D219,D167,D170,D173,D176,D179,D182,D185,D188,D194,D191,D197,D200,D203,D164)</f>
        <v>133045</v>
      </c>
      <c r="E208" s="128">
        <f t="shared" ref="E208:M208" si="37">SUM(E219,E167,E170,E173,E176,E179,E182,E185,E188,E194,E191,E197,E200,E203,E164)</f>
        <v>20460</v>
      </c>
      <c r="F208" s="128">
        <f>SUM(F219,F167,F170,F173,F176,F179,F182,F185,F188,F194,F191,F197,F200,F203,F164)</f>
        <v>340790</v>
      </c>
      <c r="G208" s="128">
        <f t="shared" si="37"/>
        <v>14244</v>
      </c>
      <c r="H208" s="419">
        <f t="shared" si="37"/>
        <v>350307</v>
      </c>
      <c r="I208" s="128">
        <f t="shared" si="37"/>
        <v>368640</v>
      </c>
      <c r="J208" s="128">
        <f t="shared" si="37"/>
        <v>127000</v>
      </c>
      <c r="K208" s="128">
        <f t="shared" si="37"/>
        <v>17793</v>
      </c>
      <c r="L208" s="128">
        <f t="shared" si="37"/>
        <v>417601</v>
      </c>
      <c r="M208" s="129">
        <f t="shared" si="37"/>
        <v>1789880</v>
      </c>
    </row>
    <row r="209" spans="1:13">
      <c r="A209" s="21" t="s">
        <v>463</v>
      </c>
      <c r="B209" s="21"/>
      <c r="C209" s="125">
        <f t="shared" ref="C209:C210" si="38">SUM(D209:L209)</f>
        <v>633846</v>
      </c>
      <c r="D209" s="128">
        <f>SUM(D16,D27,D32,D38,D43,D48,D54,D63,D72,D80,D85,D94,D120,D129,D142,D147,D152,D205,)</f>
        <v>1077</v>
      </c>
      <c r="E209" s="128">
        <f t="shared" ref="E209:M209" si="39">SUM(E16,E27,E32,E38,E43,E48,E54,E63,E72,E80,E85,E94,E120,E129,E142,E147,E152,E205,)</f>
        <v>497</v>
      </c>
      <c r="F209" s="128">
        <f t="shared" si="39"/>
        <v>47675</v>
      </c>
      <c r="G209" s="128">
        <f t="shared" si="39"/>
        <v>0</v>
      </c>
      <c r="H209" s="128">
        <f t="shared" si="39"/>
        <v>65565</v>
      </c>
      <c r="I209" s="128">
        <f t="shared" si="39"/>
        <v>89862</v>
      </c>
      <c r="J209" s="128">
        <f t="shared" si="39"/>
        <v>23335</v>
      </c>
      <c r="K209" s="128">
        <f t="shared" si="39"/>
        <v>-15000</v>
      </c>
      <c r="L209" s="128">
        <f t="shared" si="39"/>
        <v>420835</v>
      </c>
      <c r="M209" s="128">
        <f t="shared" si="39"/>
        <v>633846</v>
      </c>
    </row>
    <row r="210" spans="1:13">
      <c r="A210" s="14" t="s">
        <v>468</v>
      </c>
      <c r="B210" s="14"/>
      <c r="C210" s="125">
        <f t="shared" si="38"/>
        <v>2423726</v>
      </c>
      <c r="D210" s="129">
        <f>SUM(D208:D209)</f>
        <v>134122</v>
      </c>
      <c r="E210" s="129">
        <f t="shared" ref="E210:L210" si="40">SUM(E208:E209)</f>
        <v>20957</v>
      </c>
      <c r="F210" s="129">
        <f t="shared" si="40"/>
        <v>388465</v>
      </c>
      <c r="G210" s="129">
        <f t="shared" si="40"/>
        <v>14244</v>
      </c>
      <c r="H210" s="129">
        <f t="shared" si="40"/>
        <v>415872</v>
      </c>
      <c r="I210" s="129">
        <f t="shared" si="40"/>
        <v>458502</v>
      </c>
      <c r="J210" s="129">
        <f t="shared" si="40"/>
        <v>150335</v>
      </c>
      <c r="K210" s="129">
        <f t="shared" si="40"/>
        <v>2793</v>
      </c>
      <c r="L210" s="129">
        <f t="shared" si="40"/>
        <v>838436</v>
      </c>
      <c r="M210" s="129">
        <f>SUM(M208:M209)</f>
        <v>2423726</v>
      </c>
    </row>
    <row r="211" spans="1:13" ht="18" customHeight="1">
      <c r="A211" s="379" t="s">
        <v>456</v>
      </c>
      <c r="B211" s="379"/>
      <c r="C211" s="380">
        <f>C208-(C213+C215)</f>
        <v>1293108</v>
      </c>
      <c r="D211" s="380">
        <f t="shared" ref="D211:L211" si="41">D208-(D213+D215)</f>
        <v>99507</v>
      </c>
      <c r="E211" s="380">
        <f t="shared" si="41"/>
        <v>12872</v>
      </c>
      <c r="F211" s="380">
        <f t="shared" si="41"/>
        <v>333811</v>
      </c>
      <c r="G211" s="380">
        <f t="shared" si="41"/>
        <v>2744</v>
      </c>
      <c r="H211" s="380">
        <f t="shared" si="41"/>
        <v>333855</v>
      </c>
      <c r="I211" s="380">
        <f t="shared" si="41"/>
        <v>348375</v>
      </c>
      <c r="J211" s="380">
        <f t="shared" si="41"/>
        <v>127000</v>
      </c>
      <c r="K211" s="380">
        <f t="shared" si="41"/>
        <v>17343</v>
      </c>
      <c r="L211" s="380">
        <f t="shared" si="41"/>
        <v>17601</v>
      </c>
      <c r="M211" s="129">
        <f>SUM(M220,M169,M172,M175,M178,M181,M184,M187,M190,M196,M193,M199,M202,M207,M166)</f>
        <v>0</v>
      </c>
    </row>
    <row r="212" spans="1:13" ht="18" customHeight="1">
      <c r="A212" s="377" t="s">
        <v>457</v>
      </c>
      <c r="B212" s="377"/>
      <c r="C212" s="492">
        <f>C210-(C214+C216)</f>
        <v>1934860</v>
      </c>
      <c r="D212" s="492">
        <f>D210-(D214+D216)</f>
        <v>100884</v>
      </c>
      <c r="E212" s="492">
        <f t="shared" ref="E212:L212" si="42">E210-(E214+E216)</f>
        <v>13369</v>
      </c>
      <c r="F212" s="492">
        <f t="shared" si="42"/>
        <v>383848</v>
      </c>
      <c r="G212" s="492">
        <f t="shared" si="42"/>
        <v>2744</v>
      </c>
      <c r="H212" s="492">
        <f t="shared" si="42"/>
        <v>415572</v>
      </c>
      <c r="I212" s="492">
        <f t="shared" si="42"/>
        <v>426879</v>
      </c>
      <c r="J212" s="492">
        <f t="shared" si="42"/>
        <v>150335</v>
      </c>
      <c r="K212" s="492">
        <f t="shared" si="42"/>
        <v>2793</v>
      </c>
      <c r="L212" s="492">
        <f t="shared" si="42"/>
        <v>438436</v>
      </c>
      <c r="M212" s="129"/>
    </row>
    <row r="213" spans="1:13" s="212" customFormat="1" ht="17.25" customHeight="1">
      <c r="A213" s="379" t="s">
        <v>458</v>
      </c>
      <c r="B213" s="379"/>
      <c r="C213" s="380">
        <f t="shared" ref="C213:L214" si="43">SUM(C69,C135,C145,C158,C161,C164,C179,C203,)</f>
        <v>454543</v>
      </c>
      <c r="D213" s="380">
        <f t="shared" si="43"/>
        <v>0</v>
      </c>
      <c r="E213" s="380">
        <f t="shared" si="43"/>
        <v>0</v>
      </c>
      <c r="F213" s="380">
        <f t="shared" si="43"/>
        <v>6141</v>
      </c>
      <c r="G213" s="380">
        <f t="shared" si="43"/>
        <v>11500</v>
      </c>
      <c r="H213" s="380">
        <f t="shared" si="43"/>
        <v>16452</v>
      </c>
      <c r="I213" s="380">
        <f t="shared" si="43"/>
        <v>20000</v>
      </c>
      <c r="J213" s="380">
        <f t="shared" si="43"/>
        <v>0</v>
      </c>
      <c r="K213" s="380">
        <f t="shared" si="43"/>
        <v>450</v>
      </c>
      <c r="L213" s="380">
        <f t="shared" si="43"/>
        <v>400000</v>
      </c>
      <c r="M213" s="129"/>
    </row>
    <row r="214" spans="1:13" s="212" customFormat="1" ht="17.25" customHeight="1">
      <c r="A214" s="377" t="s">
        <v>459</v>
      </c>
      <c r="B214" s="377"/>
      <c r="C214" s="492">
        <f t="shared" si="43"/>
        <v>445837</v>
      </c>
      <c r="D214" s="492">
        <f t="shared" si="43"/>
        <v>0</v>
      </c>
      <c r="E214" s="492">
        <f t="shared" si="43"/>
        <v>0</v>
      </c>
      <c r="F214" s="492">
        <f t="shared" si="43"/>
        <v>3779</v>
      </c>
      <c r="G214" s="492">
        <f t="shared" si="43"/>
        <v>11500</v>
      </c>
      <c r="H214" s="492">
        <f t="shared" si="43"/>
        <v>300</v>
      </c>
      <c r="I214" s="492">
        <f t="shared" si="43"/>
        <v>30258</v>
      </c>
      <c r="J214" s="492">
        <f t="shared" si="43"/>
        <v>0</v>
      </c>
      <c r="K214" s="492">
        <f t="shared" si="43"/>
        <v>0</v>
      </c>
      <c r="L214" s="492">
        <f t="shared" si="43"/>
        <v>400000</v>
      </c>
      <c r="M214" s="129"/>
    </row>
    <row r="215" spans="1:13" s="212" customFormat="1" ht="18" customHeight="1">
      <c r="A215" s="379" t="s">
        <v>460</v>
      </c>
      <c r="B215" s="379"/>
      <c r="C215" s="380">
        <f t="shared" ref="C215:L215" si="44">SUM(C13,)</f>
        <v>42229</v>
      </c>
      <c r="D215" s="380">
        <f t="shared" si="44"/>
        <v>33538</v>
      </c>
      <c r="E215" s="380">
        <f t="shared" si="44"/>
        <v>7588</v>
      </c>
      <c r="F215" s="380">
        <f t="shared" si="44"/>
        <v>838</v>
      </c>
      <c r="G215" s="380">
        <f t="shared" si="44"/>
        <v>0</v>
      </c>
      <c r="H215" s="380">
        <f t="shared" si="44"/>
        <v>0</v>
      </c>
      <c r="I215" s="380">
        <f t="shared" si="44"/>
        <v>265</v>
      </c>
      <c r="J215" s="380">
        <f t="shared" si="44"/>
        <v>0</v>
      </c>
      <c r="K215" s="380">
        <f t="shared" si="44"/>
        <v>0</v>
      </c>
      <c r="L215" s="380">
        <f t="shared" si="44"/>
        <v>0</v>
      </c>
      <c r="M215" s="129">
        <f>SUM(M222,M172,M175,M178,M181,M184,M187,M190,M193,M199,M196,M202,M207,M211,M169)</f>
        <v>0</v>
      </c>
    </row>
    <row r="216" spans="1:13" s="212" customFormat="1" ht="20.25" customHeight="1">
      <c r="A216" s="377" t="s">
        <v>461</v>
      </c>
      <c r="B216" s="377"/>
      <c r="C216" s="378">
        <f>SUM(C17,)</f>
        <v>43029</v>
      </c>
      <c r="D216" s="378">
        <f t="shared" ref="D216:L216" si="45">SUM(D17,)</f>
        <v>33238</v>
      </c>
      <c r="E216" s="378">
        <f t="shared" si="45"/>
        <v>7588</v>
      </c>
      <c r="F216" s="378">
        <f t="shared" si="45"/>
        <v>838</v>
      </c>
      <c r="G216" s="378">
        <f t="shared" si="45"/>
        <v>0</v>
      </c>
      <c r="H216" s="378">
        <f t="shared" si="45"/>
        <v>0</v>
      </c>
      <c r="I216" s="378">
        <f t="shared" si="45"/>
        <v>1365</v>
      </c>
      <c r="J216" s="378">
        <f t="shared" si="45"/>
        <v>0</v>
      </c>
      <c r="K216" s="378">
        <f t="shared" si="45"/>
        <v>0</v>
      </c>
      <c r="L216" s="378">
        <f t="shared" si="45"/>
        <v>0</v>
      </c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3">
      <c r="A218" s="1" t="s">
        <v>118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3">
      <c r="A219" s="218" t="s">
        <v>242</v>
      </c>
      <c r="B219" s="218"/>
      <c r="C219" s="218"/>
      <c r="D219" s="157">
        <f t="shared" ref="D219:M219" si="46">SUM(D13,D22,D25,D35,D46,D51,D57,D60,D66,D75,D78,D83,D88,D91,D97,D123,D126,D132,D135,D138,D145,D150,D155,D158,D161,D19,D69,)</f>
        <v>133045</v>
      </c>
      <c r="E219" s="157">
        <f t="shared" si="46"/>
        <v>20460</v>
      </c>
      <c r="F219" s="157">
        <f t="shared" si="46"/>
        <v>333228</v>
      </c>
      <c r="G219" s="157">
        <f t="shared" si="46"/>
        <v>0</v>
      </c>
      <c r="H219" s="157">
        <f t="shared" si="46"/>
        <v>337221</v>
      </c>
      <c r="I219" s="157">
        <f t="shared" si="46"/>
        <v>368640</v>
      </c>
      <c r="J219" s="157">
        <f t="shared" si="46"/>
        <v>125000</v>
      </c>
      <c r="K219" s="157">
        <f t="shared" si="46"/>
        <v>17793</v>
      </c>
      <c r="L219" s="157">
        <f t="shared" si="46"/>
        <v>17601</v>
      </c>
      <c r="M219" s="157">
        <f t="shared" si="46"/>
        <v>1352988</v>
      </c>
    </row>
    <row r="220" spans="1:13">
      <c r="A220" s="1"/>
      <c r="B220" s="1"/>
      <c r="C220" s="1"/>
      <c r="D220" s="157"/>
      <c r="E220" s="157"/>
      <c r="F220" s="157"/>
      <c r="G220" s="157"/>
      <c r="H220" s="157"/>
      <c r="I220" s="157"/>
      <c r="J220" s="157"/>
      <c r="K220" s="157"/>
      <c r="L220" s="157"/>
    </row>
    <row r="221" spans="1:13">
      <c r="A221" s="1"/>
      <c r="B221" s="1"/>
      <c r="C221" s="1"/>
      <c r="D221" s="157"/>
      <c r="E221" s="157"/>
      <c r="F221" s="157"/>
      <c r="G221" s="157"/>
      <c r="H221" s="157"/>
      <c r="I221" s="157"/>
      <c r="J221" s="157"/>
      <c r="K221" s="157"/>
      <c r="L221" s="157"/>
    </row>
    <row r="222" spans="1:13">
      <c r="A222" s="1"/>
      <c r="B222" s="1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</row>
    <row r="223" spans="1:13">
      <c r="A223" s="1"/>
      <c r="B223" s="1"/>
      <c r="C223" s="1"/>
      <c r="D223" s="157"/>
      <c r="E223" s="1"/>
      <c r="F223" s="1"/>
      <c r="G223" s="1"/>
      <c r="H223" s="1"/>
      <c r="I223" s="1"/>
      <c r="J223" s="1"/>
      <c r="K223" s="1"/>
      <c r="L223" s="1"/>
    </row>
    <row r="224" spans="1:13">
      <c r="A224" s="373"/>
      <c r="B224" s="1"/>
      <c r="C224" s="1"/>
      <c r="D224" s="157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57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4" firstPageNumber="10" orientation="landscape" horizontalDpi="300" verticalDpi="300" r:id="rId1"/>
  <headerFooter alignWithMargins="0">
    <oddFooter>&amp;P. oldal</oddFooter>
  </headerFooter>
  <rowBreaks count="4" manualBreakCount="4">
    <brk id="55" max="11" man="1"/>
    <brk id="95" max="11" man="1"/>
    <brk id="148" max="11" man="1"/>
    <brk id="19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197"/>
  <sheetViews>
    <sheetView view="pageBreakPreview" zoomScaleNormal="100" workbookViewId="0">
      <selection activeCell="B11" sqref="B11"/>
    </sheetView>
  </sheetViews>
  <sheetFormatPr defaultRowHeight="12.75"/>
  <cols>
    <col min="1" max="1" width="42.42578125" customWidth="1"/>
    <col min="2" max="2" width="8.710937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634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26" t="s">
        <v>36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</row>
    <row r="4" spans="1:12" ht="15.75">
      <c r="A4" s="526" t="s">
        <v>464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</row>
    <row r="5" spans="1:12" ht="15.75">
      <c r="A5" s="526" t="s">
        <v>20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>
      <c r="A7" s="7"/>
      <c r="B7" s="7"/>
      <c r="C7" s="494" t="s">
        <v>336</v>
      </c>
      <c r="D7" s="497" t="s">
        <v>40</v>
      </c>
      <c r="E7" s="517"/>
      <c r="F7" s="517"/>
      <c r="G7" s="517"/>
      <c r="H7" s="517"/>
      <c r="I7" s="497" t="s">
        <v>41</v>
      </c>
      <c r="J7" s="518"/>
      <c r="K7" s="519"/>
      <c r="L7" s="494" t="s">
        <v>197</v>
      </c>
    </row>
    <row r="8" spans="1:12" ht="12.75" customHeight="1">
      <c r="A8" s="19" t="s">
        <v>39</v>
      </c>
      <c r="B8" s="19"/>
      <c r="C8" s="496"/>
      <c r="D8" s="494" t="s">
        <v>78</v>
      </c>
      <c r="E8" s="494" t="s">
        <v>79</v>
      </c>
      <c r="F8" s="494" t="s">
        <v>100</v>
      </c>
      <c r="G8" s="520" t="s">
        <v>216</v>
      </c>
      <c r="H8" s="499" t="s">
        <v>192</v>
      </c>
      <c r="I8" s="494" t="s">
        <v>44</v>
      </c>
      <c r="J8" s="494" t="s">
        <v>43</v>
      </c>
      <c r="K8" s="523" t="s">
        <v>225</v>
      </c>
      <c r="L8" s="496"/>
    </row>
    <row r="9" spans="1:12">
      <c r="A9" s="19" t="s">
        <v>42</v>
      </c>
      <c r="B9" s="19"/>
      <c r="C9" s="496"/>
      <c r="D9" s="496"/>
      <c r="E9" s="496"/>
      <c r="F9" s="496"/>
      <c r="G9" s="521"/>
      <c r="H9" s="528"/>
      <c r="I9" s="496"/>
      <c r="J9" s="496"/>
      <c r="K9" s="524"/>
      <c r="L9" s="496"/>
    </row>
    <row r="10" spans="1:12">
      <c r="A10" s="8"/>
      <c r="B10" s="8"/>
      <c r="C10" s="495"/>
      <c r="D10" s="495"/>
      <c r="E10" s="495"/>
      <c r="F10" s="495"/>
      <c r="G10" s="522"/>
      <c r="H10" s="529"/>
      <c r="I10" s="495"/>
      <c r="J10" s="495"/>
      <c r="K10" s="525"/>
      <c r="L10" s="495"/>
    </row>
    <row r="11" spans="1:1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>
      <c r="A12" s="13" t="s">
        <v>226</v>
      </c>
      <c r="B12" s="13"/>
      <c r="C12" s="242"/>
      <c r="D12" s="118"/>
      <c r="E12" s="115"/>
      <c r="F12" s="115"/>
      <c r="G12" s="119"/>
      <c r="H12" s="115"/>
      <c r="I12" s="119"/>
      <c r="J12" s="115"/>
      <c r="K12" s="119"/>
      <c r="L12" s="115"/>
    </row>
    <row r="13" spans="1:12">
      <c r="A13" s="11" t="s">
        <v>47</v>
      </c>
      <c r="B13" s="262" t="s">
        <v>174</v>
      </c>
      <c r="C13" s="285">
        <f>SUM(D13:L13)</f>
        <v>254931</v>
      </c>
      <c r="D13" s="132">
        <v>166498</v>
      </c>
      <c r="E13" s="89">
        <v>38156</v>
      </c>
      <c r="F13" s="89">
        <v>42784</v>
      </c>
      <c r="G13" s="122"/>
      <c r="H13" s="89"/>
      <c r="I13" s="391">
        <v>7493</v>
      </c>
      <c r="J13" s="89">
        <v>0</v>
      </c>
      <c r="K13" s="122">
        <v>0</v>
      </c>
      <c r="L13" s="89">
        <v>0</v>
      </c>
    </row>
    <row r="14" spans="1:12">
      <c r="A14" s="11" t="s">
        <v>483</v>
      </c>
      <c r="B14" s="262"/>
      <c r="C14" s="285">
        <f t="shared" ref="C14:C22" si="0">SUM(D14:L14)</f>
        <v>2562</v>
      </c>
      <c r="D14" s="122">
        <v>2100</v>
      </c>
      <c r="E14" s="89">
        <v>462</v>
      </c>
      <c r="F14" s="89"/>
      <c r="G14" s="122"/>
      <c r="H14" s="89"/>
      <c r="I14" s="391"/>
      <c r="J14" s="89"/>
      <c r="K14" s="122"/>
      <c r="L14" s="89"/>
    </row>
    <row r="15" spans="1:12">
      <c r="A15" s="11" t="s">
        <v>484</v>
      </c>
      <c r="B15" s="262"/>
      <c r="C15" s="285">
        <f t="shared" si="0"/>
        <v>300</v>
      </c>
      <c r="D15" s="122">
        <v>300</v>
      </c>
      <c r="E15" s="89"/>
      <c r="F15" s="89"/>
      <c r="G15" s="122"/>
      <c r="H15" s="89"/>
      <c r="I15" s="391"/>
      <c r="J15" s="89"/>
      <c r="K15" s="122"/>
      <c r="L15" s="89"/>
    </row>
    <row r="16" spans="1:12">
      <c r="A16" s="11" t="s">
        <v>485</v>
      </c>
      <c r="B16" s="262"/>
      <c r="C16" s="285">
        <f t="shared" si="0"/>
        <v>50</v>
      </c>
      <c r="D16" s="122"/>
      <c r="E16" s="89"/>
      <c r="F16" s="89">
        <v>50</v>
      </c>
      <c r="G16" s="122"/>
      <c r="H16" s="89"/>
      <c r="I16" s="391"/>
      <c r="J16" s="89"/>
      <c r="K16" s="122"/>
      <c r="L16" s="89"/>
    </row>
    <row r="17" spans="1:16">
      <c r="A17" s="11" t="s">
        <v>528</v>
      </c>
      <c r="B17" s="262"/>
      <c r="C17" s="285">
        <f t="shared" si="0"/>
        <v>195</v>
      </c>
      <c r="D17" s="122">
        <v>160</v>
      </c>
      <c r="E17" s="89">
        <v>35</v>
      </c>
      <c r="F17" s="89"/>
      <c r="G17" s="122"/>
      <c r="H17" s="89"/>
      <c r="I17" s="391"/>
      <c r="J17" s="89"/>
      <c r="K17" s="122"/>
      <c r="L17" s="89"/>
    </row>
    <row r="18" spans="1:16">
      <c r="A18" s="11" t="s">
        <v>587</v>
      </c>
      <c r="B18" s="262"/>
      <c r="C18" s="285">
        <f t="shared" si="0"/>
        <v>1271</v>
      </c>
      <c r="D18" s="122"/>
      <c r="E18" s="89"/>
      <c r="F18" s="89">
        <v>1271</v>
      </c>
      <c r="G18" s="122"/>
      <c r="H18" s="89"/>
      <c r="I18" s="391"/>
      <c r="J18" s="89"/>
      <c r="K18" s="122"/>
      <c r="L18" s="89"/>
    </row>
    <row r="19" spans="1:16">
      <c r="A19" s="11" t="s">
        <v>486</v>
      </c>
      <c r="B19" s="262"/>
      <c r="C19" s="285">
        <f t="shared" si="0"/>
        <v>500</v>
      </c>
      <c r="D19" s="122"/>
      <c r="E19" s="89"/>
      <c r="F19" s="89">
        <v>500</v>
      </c>
      <c r="G19" s="122"/>
      <c r="H19" s="89"/>
      <c r="I19" s="391"/>
      <c r="J19" s="89"/>
      <c r="K19" s="122"/>
      <c r="L19" s="89"/>
    </row>
    <row r="20" spans="1:16">
      <c r="A20" s="11" t="s">
        <v>487</v>
      </c>
      <c r="B20" s="262"/>
      <c r="C20" s="285">
        <f t="shared" si="0"/>
        <v>550</v>
      </c>
      <c r="D20" s="122"/>
      <c r="E20" s="89"/>
      <c r="F20" s="89">
        <v>550</v>
      </c>
      <c r="G20" s="122"/>
      <c r="H20" s="89"/>
      <c r="I20" s="391"/>
      <c r="J20" s="89"/>
      <c r="K20" s="122"/>
      <c r="L20" s="89"/>
    </row>
    <row r="21" spans="1:16">
      <c r="A21" s="11" t="s">
        <v>480</v>
      </c>
      <c r="B21" s="262"/>
      <c r="C21" s="285">
        <f t="shared" si="0"/>
        <v>5428</v>
      </c>
      <c r="D21" s="122">
        <f>SUM(D14:D20)</f>
        <v>2560</v>
      </c>
      <c r="E21" s="89">
        <f t="shared" ref="E21:L21" si="1">SUM(E14:E20)</f>
        <v>497</v>
      </c>
      <c r="F21" s="89">
        <f t="shared" si="1"/>
        <v>2371</v>
      </c>
      <c r="G21" s="122">
        <f t="shared" si="1"/>
        <v>0</v>
      </c>
      <c r="H21" s="89">
        <f t="shared" si="1"/>
        <v>0</v>
      </c>
      <c r="I21" s="122">
        <f t="shared" si="1"/>
        <v>0</v>
      </c>
      <c r="J21" s="89">
        <f t="shared" si="1"/>
        <v>0</v>
      </c>
      <c r="K21" s="122">
        <f t="shared" si="1"/>
        <v>0</v>
      </c>
      <c r="L21" s="89">
        <f t="shared" si="1"/>
        <v>0</v>
      </c>
    </row>
    <row r="22" spans="1:16">
      <c r="A22" s="11" t="s">
        <v>454</v>
      </c>
      <c r="B22" s="262"/>
      <c r="C22" s="285">
        <f t="shared" si="0"/>
        <v>260359</v>
      </c>
      <c r="D22" s="122">
        <f>SUM(D13,D21)</f>
        <v>169058</v>
      </c>
      <c r="E22" s="114">
        <f t="shared" ref="E22:L22" si="2">SUM(E13,E21)</f>
        <v>38653</v>
      </c>
      <c r="F22" s="114">
        <f t="shared" si="2"/>
        <v>45155</v>
      </c>
      <c r="G22" s="122">
        <f t="shared" si="2"/>
        <v>0</v>
      </c>
      <c r="H22" s="114">
        <f t="shared" si="2"/>
        <v>0</v>
      </c>
      <c r="I22" s="122">
        <f t="shared" si="2"/>
        <v>7493</v>
      </c>
      <c r="J22" s="114">
        <f t="shared" si="2"/>
        <v>0</v>
      </c>
      <c r="K22" s="122">
        <f t="shared" si="2"/>
        <v>0</v>
      </c>
      <c r="L22" s="114">
        <f t="shared" si="2"/>
        <v>0</v>
      </c>
    </row>
    <row r="23" spans="1:16">
      <c r="A23" s="13" t="s">
        <v>227</v>
      </c>
      <c r="B23" s="7"/>
      <c r="C23" s="242"/>
      <c r="D23" s="123"/>
      <c r="E23" s="115"/>
      <c r="F23" s="119"/>
      <c r="G23" s="115"/>
      <c r="H23" s="119"/>
      <c r="I23" s="124"/>
      <c r="J23" s="118"/>
      <c r="K23" s="115"/>
      <c r="L23" s="117"/>
    </row>
    <row r="24" spans="1:16">
      <c r="A24" s="11" t="s">
        <v>35</v>
      </c>
      <c r="B24" s="262" t="s">
        <v>174</v>
      </c>
      <c r="C24" s="285">
        <f>SUM(D24:L24)</f>
        <v>0</v>
      </c>
      <c r="D24" s="112">
        <v>0</v>
      </c>
      <c r="E24" s="89">
        <v>0</v>
      </c>
      <c r="F24" s="122">
        <v>0</v>
      </c>
      <c r="G24" s="89">
        <v>0</v>
      </c>
      <c r="H24" s="122">
        <v>0</v>
      </c>
      <c r="I24" s="104">
        <v>0</v>
      </c>
      <c r="J24" s="132">
        <v>0</v>
      </c>
      <c r="K24" s="89">
        <v>0</v>
      </c>
      <c r="L24" s="112">
        <v>0</v>
      </c>
    </row>
    <row r="25" spans="1:16">
      <c r="A25" s="15" t="s">
        <v>469</v>
      </c>
      <c r="B25" s="261"/>
      <c r="C25" s="285">
        <f>SUM(D25:L25)</f>
        <v>0</v>
      </c>
      <c r="D25" s="111"/>
      <c r="E25" s="114"/>
      <c r="F25" s="121"/>
      <c r="G25" s="114"/>
      <c r="H25" s="121"/>
      <c r="I25" s="107"/>
      <c r="J25" s="120"/>
      <c r="K25" s="114"/>
      <c r="L25" s="111"/>
    </row>
    <row r="26" spans="1:16">
      <c r="A26" s="56" t="s">
        <v>300</v>
      </c>
      <c r="B26" s="262"/>
      <c r="C26" s="285"/>
      <c r="D26" s="112"/>
      <c r="E26" s="89"/>
      <c r="F26" s="122"/>
      <c r="G26" s="89"/>
      <c r="H26" s="122"/>
      <c r="I26" s="104"/>
      <c r="J26" s="132"/>
      <c r="K26" s="89"/>
      <c r="L26" s="122"/>
    </row>
    <row r="27" spans="1:16">
      <c r="A27" s="11" t="s">
        <v>35</v>
      </c>
      <c r="B27" s="262" t="s">
        <v>174</v>
      </c>
      <c r="C27" s="285">
        <f>SUM(D27:L27)</f>
        <v>0</v>
      </c>
      <c r="D27" s="112">
        <v>0</v>
      </c>
      <c r="E27" s="89">
        <v>0</v>
      </c>
      <c r="F27" s="122">
        <v>0</v>
      </c>
      <c r="G27" s="89">
        <v>0</v>
      </c>
      <c r="H27" s="122">
        <v>0</v>
      </c>
      <c r="I27" s="104">
        <v>0</v>
      </c>
      <c r="J27" s="132">
        <v>0</v>
      </c>
      <c r="K27" s="89">
        <v>0</v>
      </c>
      <c r="L27" s="122">
        <v>0</v>
      </c>
    </row>
    <row r="28" spans="1:16">
      <c r="A28" s="15" t="s">
        <v>469</v>
      </c>
      <c r="B28" s="262"/>
      <c r="C28" s="285">
        <f>SUM(D28:L28)</f>
        <v>0</v>
      </c>
      <c r="D28" s="112"/>
      <c r="E28" s="89"/>
      <c r="F28" s="122"/>
      <c r="G28" s="89"/>
      <c r="H28" s="122"/>
      <c r="I28" s="104"/>
      <c r="J28" s="132"/>
      <c r="K28" s="89"/>
      <c r="L28" s="122"/>
    </row>
    <row r="29" spans="1:16">
      <c r="A29" s="13" t="s">
        <v>301</v>
      </c>
      <c r="B29" s="7"/>
      <c r="C29" s="242"/>
      <c r="D29" s="115"/>
      <c r="E29" s="115"/>
      <c r="F29" s="119"/>
      <c r="G29" s="115"/>
      <c r="H29" s="119"/>
      <c r="I29" s="115"/>
      <c r="J29" s="118"/>
      <c r="K29" s="115"/>
      <c r="L29" s="119"/>
    </row>
    <row r="30" spans="1:16" ht="11.25" customHeight="1">
      <c r="A30" s="11" t="s">
        <v>47</v>
      </c>
      <c r="B30" s="262" t="s">
        <v>172</v>
      </c>
      <c r="C30" s="285">
        <f>SUM(D30:L30)</f>
        <v>0</v>
      </c>
      <c r="D30" s="89">
        <f>SUM(E30:L30)</f>
        <v>0</v>
      </c>
      <c r="E30" s="89">
        <v>0</v>
      </c>
      <c r="F30" s="122">
        <v>0</v>
      </c>
      <c r="G30" s="89">
        <v>0</v>
      </c>
      <c r="H30" s="122">
        <v>0</v>
      </c>
      <c r="I30" s="89"/>
      <c r="J30" s="132">
        <v>0</v>
      </c>
      <c r="K30" s="89">
        <v>0</v>
      </c>
      <c r="L30" s="122">
        <v>0</v>
      </c>
    </row>
    <row r="31" spans="1:16" ht="11.25" customHeight="1">
      <c r="A31" s="15" t="s">
        <v>469</v>
      </c>
      <c r="B31" s="262"/>
      <c r="C31" s="285">
        <f>SUM(D31:L31)</f>
        <v>0</v>
      </c>
      <c r="D31" s="89"/>
      <c r="E31" s="89"/>
      <c r="F31" s="122"/>
      <c r="G31" s="89"/>
      <c r="H31" s="122"/>
      <c r="I31" s="89"/>
      <c r="J31" s="132"/>
      <c r="K31" s="89"/>
      <c r="L31" s="122"/>
      <c r="P31" s="64"/>
    </row>
    <row r="32" spans="1:16">
      <c r="A32" s="13" t="s">
        <v>302</v>
      </c>
      <c r="B32" s="7"/>
      <c r="C32" s="242"/>
      <c r="D32" s="115"/>
      <c r="E32" s="115"/>
      <c r="F32" s="119"/>
      <c r="G32" s="115"/>
      <c r="H32" s="119"/>
      <c r="I32" s="115"/>
      <c r="J32" s="118"/>
      <c r="K32" s="115"/>
      <c r="L32" s="119"/>
    </row>
    <row r="33" spans="1:16">
      <c r="A33" s="11" t="s">
        <v>47</v>
      </c>
      <c r="B33" s="262" t="s">
        <v>172</v>
      </c>
      <c r="C33" s="285">
        <f>SUM(D33:L33)</f>
        <v>0</v>
      </c>
      <c r="D33" s="89"/>
      <c r="E33" s="89">
        <v>0</v>
      </c>
      <c r="F33" s="122">
        <v>0</v>
      </c>
      <c r="G33" s="89">
        <v>0</v>
      </c>
      <c r="H33" s="122">
        <v>0</v>
      </c>
      <c r="I33" s="89"/>
      <c r="J33" s="132">
        <v>0</v>
      </c>
      <c r="K33" s="89">
        <v>0</v>
      </c>
      <c r="L33" s="122">
        <v>0</v>
      </c>
    </row>
    <row r="34" spans="1:16">
      <c r="A34" s="15" t="s">
        <v>469</v>
      </c>
      <c r="B34" s="262"/>
      <c r="C34" s="285">
        <f>SUM(D34:L34)</f>
        <v>0</v>
      </c>
      <c r="D34" s="122"/>
      <c r="E34" s="89"/>
      <c r="F34" s="122"/>
      <c r="G34" s="89"/>
      <c r="H34" s="122"/>
      <c r="I34" s="89"/>
      <c r="J34" s="132"/>
      <c r="K34" s="89"/>
      <c r="L34" s="122"/>
      <c r="P34" s="64"/>
    </row>
    <row r="35" spans="1:16">
      <c r="A35" s="13" t="s">
        <v>51</v>
      </c>
      <c r="B35" s="13"/>
      <c r="C35" s="242"/>
      <c r="D35" s="119"/>
      <c r="E35" s="115"/>
      <c r="F35" s="119"/>
      <c r="G35" s="115"/>
      <c r="H35" s="119"/>
      <c r="I35" s="115"/>
      <c r="J35" s="118"/>
      <c r="K35" s="115"/>
      <c r="L35" s="119"/>
    </row>
    <row r="36" spans="1:16" s="158" customFormat="1">
      <c r="A36" s="21" t="s">
        <v>35</v>
      </c>
      <c r="B36" s="21"/>
      <c r="C36" s="285">
        <f>SUM(D36:L36)</f>
        <v>254931</v>
      </c>
      <c r="D36" s="128">
        <f>SUM(D13,D24,D30,D33,)</f>
        <v>166498</v>
      </c>
      <c r="E36" s="128">
        <f t="shared" ref="E36:L36" si="3">SUM(E13,E24,E30,E33,)</f>
        <v>38156</v>
      </c>
      <c r="F36" s="128">
        <f t="shared" si="3"/>
        <v>42784</v>
      </c>
      <c r="G36" s="128">
        <f t="shared" si="3"/>
        <v>0</v>
      </c>
      <c r="H36" s="128">
        <f t="shared" si="3"/>
        <v>0</v>
      </c>
      <c r="I36" s="128">
        <f t="shared" si="3"/>
        <v>7493</v>
      </c>
      <c r="J36" s="128">
        <f t="shared" si="3"/>
        <v>0</v>
      </c>
      <c r="K36" s="128">
        <f t="shared" si="3"/>
        <v>0</v>
      </c>
      <c r="L36" s="128">
        <f t="shared" si="3"/>
        <v>0</v>
      </c>
    </row>
    <row r="37" spans="1:16" s="158" customFormat="1">
      <c r="A37" s="21" t="s">
        <v>463</v>
      </c>
      <c r="B37" s="21"/>
      <c r="C37" s="285">
        <f t="shared" ref="C37:C38" si="4">SUM(D37:L37)</f>
        <v>5428</v>
      </c>
      <c r="D37" s="128">
        <f>SUM(D21)</f>
        <v>2560</v>
      </c>
      <c r="E37" s="128">
        <f t="shared" ref="E37:L37" si="5">SUM(E21)</f>
        <v>497</v>
      </c>
      <c r="F37" s="128">
        <f t="shared" si="5"/>
        <v>2371</v>
      </c>
      <c r="G37" s="128">
        <f t="shared" si="5"/>
        <v>0</v>
      </c>
      <c r="H37" s="128">
        <f t="shared" si="5"/>
        <v>0</v>
      </c>
      <c r="I37" s="128">
        <f t="shared" si="5"/>
        <v>0</v>
      </c>
      <c r="J37" s="128">
        <f t="shared" si="5"/>
        <v>0</v>
      </c>
      <c r="K37" s="128">
        <f t="shared" si="5"/>
        <v>0</v>
      </c>
      <c r="L37" s="128">
        <f t="shared" si="5"/>
        <v>0</v>
      </c>
    </row>
    <row r="38" spans="1:16" s="158" customFormat="1">
      <c r="A38" s="14" t="s">
        <v>469</v>
      </c>
      <c r="B38" s="14"/>
      <c r="C38" s="285">
        <f t="shared" si="4"/>
        <v>260359</v>
      </c>
      <c r="D38" s="129">
        <f>SUM(D36:D37)</f>
        <v>169058</v>
      </c>
      <c r="E38" s="129">
        <f t="shared" ref="E38:L38" si="6">SUM(E36:E37)</f>
        <v>38653</v>
      </c>
      <c r="F38" s="129">
        <f t="shared" si="6"/>
        <v>45155</v>
      </c>
      <c r="G38" s="129">
        <f t="shared" si="6"/>
        <v>0</v>
      </c>
      <c r="H38" s="129">
        <f t="shared" si="6"/>
        <v>0</v>
      </c>
      <c r="I38" s="129">
        <f t="shared" si="6"/>
        <v>7493</v>
      </c>
      <c r="J38" s="129">
        <f t="shared" si="6"/>
        <v>0</v>
      </c>
      <c r="K38" s="129">
        <f t="shared" si="6"/>
        <v>0</v>
      </c>
      <c r="L38" s="129">
        <f t="shared" si="6"/>
        <v>0</v>
      </c>
    </row>
    <row r="39" spans="1:16" ht="16.5" customHeight="1">
      <c r="A39" s="385" t="s">
        <v>456</v>
      </c>
      <c r="B39" s="385"/>
      <c r="C39" s="386">
        <f t="shared" ref="C39:C44" si="7">SUM(D39:L39)</f>
        <v>0</v>
      </c>
      <c r="D39" s="387">
        <v>0</v>
      </c>
      <c r="E39" s="387">
        <v>0</v>
      </c>
      <c r="F39" s="387">
        <v>0</v>
      </c>
      <c r="G39" s="387">
        <v>0</v>
      </c>
      <c r="H39" s="387"/>
      <c r="I39" s="387">
        <v>0</v>
      </c>
      <c r="J39" s="387">
        <v>0</v>
      </c>
      <c r="K39" s="387">
        <v>0</v>
      </c>
      <c r="L39" s="387">
        <v>0</v>
      </c>
    </row>
    <row r="40" spans="1:16" ht="14.25" customHeight="1">
      <c r="A40" s="383" t="s">
        <v>457</v>
      </c>
      <c r="B40" s="383"/>
      <c r="C40" s="491">
        <f t="shared" si="7"/>
        <v>0</v>
      </c>
      <c r="D40" s="384"/>
      <c r="E40" s="384"/>
      <c r="F40" s="384"/>
      <c r="G40" s="384"/>
      <c r="H40" s="384"/>
      <c r="I40" s="384"/>
      <c r="J40" s="384"/>
      <c r="K40" s="384"/>
      <c r="L40" s="384"/>
    </row>
    <row r="41" spans="1:16" ht="15" customHeight="1">
      <c r="A41" s="385" t="s">
        <v>458</v>
      </c>
      <c r="B41" s="385"/>
      <c r="C41" s="386">
        <f t="shared" si="7"/>
        <v>0</v>
      </c>
      <c r="D41" s="388">
        <v>0</v>
      </c>
      <c r="E41" s="388">
        <v>0</v>
      </c>
      <c r="F41" s="388">
        <v>0</v>
      </c>
      <c r="G41" s="388">
        <v>0</v>
      </c>
      <c r="H41" s="388">
        <v>0</v>
      </c>
      <c r="I41" s="388">
        <v>0</v>
      </c>
      <c r="J41" s="388">
        <v>0</v>
      </c>
      <c r="K41" s="388">
        <v>0</v>
      </c>
      <c r="L41" s="388">
        <v>0</v>
      </c>
    </row>
    <row r="42" spans="1:16" ht="14.25" customHeight="1">
      <c r="A42" s="383" t="s">
        <v>459</v>
      </c>
      <c r="B42" s="383"/>
      <c r="C42" s="382">
        <f t="shared" si="7"/>
        <v>0</v>
      </c>
      <c r="D42" s="374"/>
      <c r="E42" s="374"/>
      <c r="F42" s="374"/>
      <c r="G42" s="374"/>
      <c r="H42" s="374"/>
      <c r="I42" s="374"/>
      <c r="J42" s="374"/>
      <c r="K42" s="374"/>
      <c r="L42" s="374"/>
    </row>
    <row r="43" spans="1:16" ht="15" customHeight="1">
      <c r="A43" s="385" t="s">
        <v>460</v>
      </c>
      <c r="B43" s="385"/>
      <c r="C43" s="386">
        <f t="shared" si="7"/>
        <v>254931</v>
      </c>
      <c r="D43" s="387">
        <f t="shared" ref="D43:L43" si="8">SUM(D13,D24)</f>
        <v>166498</v>
      </c>
      <c r="E43" s="387">
        <f t="shared" si="8"/>
        <v>38156</v>
      </c>
      <c r="F43" s="387">
        <f t="shared" si="8"/>
        <v>42784</v>
      </c>
      <c r="G43" s="387">
        <f t="shared" si="8"/>
        <v>0</v>
      </c>
      <c r="H43" s="387">
        <f t="shared" si="8"/>
        <v>0</v>
      </c>
      <c r="I43" s="387">
        <f t="shared" si="8"/>
        <v>7493</v>
      </c>
      <c r="J43" s="387">
        <f t="shared" si="8"/>
        <v>0</v>
      </c>
      <c r="K43" s="387">
        <f t="shared" si="8"/>
        <v>0</v>
      </c>
      <c r="L43" s="387">
        <f t="shared" si="8"/>
        <v>0</v>
      </c>
    </row>
    <row r="44" spans="1:16" ht="13.5" customHeight="1">
      <c r="A44" s="383" t="s">
        <v>461</v>
      </c>
      <c r="B44" s="383"/>
      <c r="C44" s="382">
        <f t="shared" si="7"/>
        <v>260359</v>
      </c>
      <c r="D44" s="384">
        <f>SUM(D22,D25)</f>
        <v>169058</v>
      </c>
      <c r="E44" s="384">
        <f t="shared" ref="E44:L44" si="9">SUM(E22,E25)</f>
        <v>38653</v>
      </c>
      <c r="F44" s="384">
        <f t="shared" si="9"/>
        <v>45155</v>
      </c>
      <c r="G44" s="384">
        <f t="shared" si="9"/>
        <v>0</v>
      </c>
      <c r="H44" s="384">
        <f t="shared" si="9"/>
        <v>0</v>
      </c>
      <c r="I44" s="384">
        <f t="shared" si="9"/>
        <v>7493</v>
      </c>
      <c r="J44" s="384">
        <f t="shared" si="9"/>
        <v>0</v>
      </c>
      <c r="K44" s="384">
        <f t="shared" si="9"/>
        <v>0</v>
      </c>
      <c r="L44" s="384">
        <f t="shared" si="9"/>
        <v>0</v>
      </c>
    </row>
    <row r="45" spans="1:16">
      <c r="A45" s="1"/>
      <c r="B45" s="1"/>
      <c r="C45" s="1"/>
      <c r="D45" s="157"/>
      <c r="E45" s="157"/>
      <c r="F45" s="157"/>
      <c r="G45" s="157"/>
      <c r="H45" s="157"/>
      <c r="I45" s="157"/>
      <c r="J45" s="157"/>
      <c r="K45" s="157"/>
      <c r="L45" s="157"/>
    </row>
    <row r="46" spans="1:16">
      <c r="A46" s="1"/>
      <c r="B46" s="1"/>
      <c r="C46" s="1"/>
      <c r="D46" s="157"/>
      <c r="E46" s="157"/>
      <c r="F46" s="157"/>
      <c r="G46" s="157"/>
      <c r="H46" s="157"/>
      <c r="I46" s="157"/>
      <c r="J46" s="157"/>
      <c r="K46" s="157"/>
      <c r="L46" s="157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222"/>
  <sheetViews>
    <sheetView view="pageBreakPreview" zoomScaleNormal="100" zoomScaleSheetLayoutView="100" workbookViewId="0">
      <selection activeCell="A10" sqref="A10"/>
    </sheetView>
  </sheetViews>
  <sheetFormatPr defaultRowHeight="15"/>
  <cols>
    <col min="1" max="1" width="36.7109375" style="425" customWidth="1"/>
    <col min="2" max="2" width="8.5703125" style="425" customWidth="1"/>
    <col min="3" max="3" width="10.140625" style="425" customWidth="1"/>
    <col min="4" max="4" width="11" style="425" customWidth="1"/>
    <col min="5" max="5" width="10.5703125" style="425" customWidth="1"/>
    <col min="6" max="6" width="11.5703125" style="425" bestFit="1" customWidth="1"/>
    <col min="7" max="7" width="14" style="425" bestFit="1" customWidth="1"/>
    <col min="8" max="8" width="12" style="425" customWidth="1"/>
    <col min="9" max="9" width="10.28515625" style="425" customWidth="1"/>
    <col min="10" max="10" width="11.140625" style="425" customWidth="1"/>
    <col min="11" max="11" width="13.5703125" style="425" customWidth="1"/>
    <col min="12" max="12" width="10.140625" style="425" customWidth="1"/>
    <col min="13" max="16384" width="9.140625" style="425"/>
  </cols>
  <sheetData>
    <row r="1" spans="1:17" ht="15.75">
      <c r="A1" s="422" t="s">
        <v>635</v>
      </c>
      <c r="B1" s="423"/>
      <c r="C1" s="422"/>
      <c r="D1" s="422"/>
      <c r="E1" s="422"/>
      <c r="F1" s="422"/>
      <c r="G1" s="422"/>
      <c r="H1" s="466"/>
      <c r="I1" s="466"/>
      <c r="J1" s="466"/>
      <c r="K1" s="211"/>
      <c r="L1" s="211"/>
      <c r="M1" s="211"/>
      <c r="N1" s="211"/>
      <c r="O1" s="426"/>
    </row>
    <row r="2" spans="1:17" ht="15.75">
      <c r="A2" s="422"/>
      <c r="B2" s="423"/>
      <c r="C2" s="422"/>
      <c r="D2" s="422"/>
      <c r="E2" s="422"/>
      <c r="F2" s="422"/>
      <c r="G2" s="422"/>
      <c r="H2" s="466"/>
      <c r="I2" s="466"/>
      <c r="J2" s="466"/>
      <c r="K2" s="211"/>
      <c r="L2" s="211"/>
      <c r="M2" s="211"/>
      <c r="N2" s="211"/>
      <c r="O2" s="426"/>
    </row>
    <row r="3" spans="1:17" ht="15.75">
      <c r="A3" s="513" t="s">
        <v>46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</row>
    <row r="4" spans="1:17" ht="15.75">
      <c r="A4" s="513" t="s">
        <v>464</v>
      </c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</row>
    <row r="5" spans="1:17" ht="15.75">
      <c r="A5" s="513" t="s">
        <v>20</v>
      </c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</row>
    <row r="6" spans="1:17">
      <c r="A6" s="213"/>
      <c r="B6" s="213"/>
      <c r="C6" s="213"/>
      <c r="D6" s="215"/>
      <c r="E6" s="213"/>
      <c r="F6" s="213"/>
      <c r="G6" s="213"/>
      <c r="H6" s="213"/>
      <c r="I6" s="530" t="s">
        <v>28</v>
      </c>
      <c r="J6" s="530"/>
      <c r="K6" s="530"/>
      <c r="L6" s="530"/>
    </row>
    <row r="7" spans="1:17" ht="15" customHeight="1">
      <c r="A7" s="427" t="s">
        <v>39</v>
      </c>
      <c r="B7" s="505" t="s">
        <v>243</v>
      </c>
      <c r="C7" s="531" t="s">
        <v>255</v>
      </c>
      <c r="D7" s="534" t="s">
        <v>40</v>
      </c>
      <c r="E7" s="535"/>
      <c r="F7" s="535"/>
      <c r="G7" s="535"/>
      <c r="H7" s="536"/>
      <c r="I7" s="537" t="s">
        <v>41</v>
      </c>
      <c r="J7" s="538"/>
      <c r="K7" s="538"/>
      <c r="L7" s="505" t="s">
        <v>344</v>
      </c>
      <c r="Q7" s="434"/>
    </row>
    <row r="8" spans="1:17" ht="12.75" customHeight="1">
      <c r="A8" s="428" t="s">
        <v>42</v>
      </c>
      <c r="B8" s="515"/>
      <c r="C8" s="532"/>
      <c r="D8" s="505" t="s">
        <v>78</v>
      </c>
      <c r="E8" s="505" t="s">
        <v>79</v>
      </c>
      <c r="F8" s="505" t="s">
        <v>100</v>
      </c>
      <c r="G8" s="505" t="s">
        <v>216</v>
      </c>
      <c r="H8" s="505" t="s">
        <v>192</v>
      </c>
      <c r="I8" s="531" t="s">
        <v>44</v>
      </c>
      <c r="J8" s="505" t="s">
        <v>43</v>
      </c>
      <c r="K8" s="539" t="s">
        <v>224</v>
      </c>
      <c r="L8" s="506"/>
    </row>
    <row r="9" spans="1:17">
      <c r="A9" s="428"/>
      <c r="B9" s="515"/>
      <c r="C9" s="532"/>
      <c r="D9" s="506"/>
      <c r="E9" s="506"/>
      <c r="F9" s="506"/>
      <c r="G9" s="506"/>
      <c r="H9" s="506"/>
      <c r="I9" s="542"/>
      <c r="J9" s="506"/>
      <c r="K9" s="540"/>
      <c r="L9" s="506"/>
    </row>
    <row r="10" spans="1:17" ht="29.25" customHeight="1">
      <c r="A10" s="429"/>
      <c r="B10" s="516"/>
      <c r="C10" s="533"/>
      <c r="D10" s="507"/>
      <c r="E10" s="507"/>
      <c r="F10" s="507"/>
      <c r="G10" s="507"/>
      <c r="H10" s="507"/>
      <c r="I10" s="543"/>
      <c r="J10" s="507"/>
      <c r="K10" s="541"/>
      <c r="L10" s="507"/>
    </row>
    <row r="11" spans="1:17">
      <c r="A11" s="431" t="s">
        <v>8</v>
      </c>
      <c r="B11" s="431" t="s">
        <v>9</v>
      </c>
      <c r="C11" s="431" t="s">
        <v>10</v>
      </c>
      <c r="D11" s="431" t="s">
        <v>11</v>
      </c>
      <c r="E11" s="431" t="s">
        <v>12</v>
      </c>
      <c r="F11" s="431" t="s">
        <v>13</v>
      </c>
      <c r="G11" s="431" t="s">
        <v>14</v>
      </c>
      <c r="H11" s="431" t="s">
        <v>15</v>
      </c>
      <c r="I11" s="431" t="s">
        <v>16</v>
      </c>
      <c r="J11" s="431" t="s">
        <v>17</v>
      </c>
      <c r="K11" s="431" t="s">
        <v>18</v>
      </c>
      <c r="L11" s="431" t="s">
        <v>324</v>
      </c>
    </row>
    <row r="12" spans="1:17">
      <c r="A12" s="193" t="s">
        <v>236</v>
      </c>
      <c r="B12" s="305" t="s">
        <v>342</v>
      </c>
      <c r="C12" s="209"/>
      <c r="D12" s="201"/>
      <c r="E12" s="202"/>
      <c r="F12" s="201"/>
      <c r="G12" s="202"/>
      <c r="H12" s="202"/>
      <c r="I12" s="201"/>
      <c r="J12" s="202"/>
      <c r="K12" s="201"/>
      <c r="L12" s="202"/>
    </row>
    <row r="13" spans="1:17">
      <c r="A13" s="216" t="s">
        <v>49</v>
      </c>
      <c r="B13" s="216"/>
      <c r="C13" s="207">
        <f>SUM(D13:I13)</f>
        <v>139027</v>
      </c>
      <c r="D13" s="206">
        <v>90919</v>
      </c>
      <c r="E13" s="207">
        <v>22521</v>
      </c>
      <c r="F13" s="206">
        <v>23301</v>
      </c>
      <c r="G13" s="207"/>
      <c r="H13" s="207"/>
      <c r="I13" s="206">
        <v>2286</v>
      </c>
      <c r="J13" s="207"/>
      <c r="K13" s="206"/>
      <c r="L13" s="207"/>
      <c r="M13" s="432">
        <f t="shared" ref="M13" si="0">SUM(D13:L13)</f>
        <v>139027</v>
      </c>
      <c r="N13" s="432">
        <f t="shared" ref="N13:N76" si="1">M13-C13</f>
        <v>0</v>
      </c>
      <c r="O13" s="432">
        <f>M13-'[2]4.3'!C13</f>
        <v>0</v>
      </c>
    </row>
    <row r="14" spans="1:17">
      <c r="A14" s="216" t="s">
        <v>589</v>
      </c>
      <c r="B14" s="216"/>
      <c r="C14" s="207">
        <v>1057</v>
      </c>
      <c r="D14" s="206"/>
      <c r="E14" s="207"/>
      <c r="F14" s="206">
        <v>557</v>
      </c>
      <c r="G14" s="207"/>
      <c r="H14" s="207"/>
      <c r="I14" s="206">
        <v>500</v>
      </c>
      <c r="J14" s="207"/>
      <c r="K14" s="206"/>
      <c r="L14" s="207"/>
      <c r="M14" s="432">
        <f t="shared" ref="M14:M77" si="2">SUM(D14:L14)</f>
        <v>1057</v>
      </c>
      <c r="N14" s="432">
        <f t="shared" si="1"/>
        <v>0</v>
      </c>
      <c r="O14" s="432">
        <f>M14-'[2]4.3'!C14</f>
        <v>0</v>
      </c>
    </row>
    <row r="15" spans="1:17">
      <c r="A15" s="216" t="s">
        <v>590</v>
      </c>
      <c r="B15" s="216"/>
      <c r="C15" s="207">
        <v>1865</v>
      </c>
      <c r="D15" s="206"/>
      <c r="E15" s="207"/>
      <c r="F15" s="206">
        <v>1865</v>
      </c>
      <c r="G15" s="207"/>
      <c r="H15" s="207"/>
      <c r="I15" s="206"/>
      <c r="J15" s="207"/>
      <c r="K15" s="206"/>
      <c r="L15" s="207"/>
      <c r="M15" s="432">
        <f t="shared" si="2"/>
        <v>1865</v>
      </c>
      <c r="N15" s="432">
        <f t="shared" si="1"/>
        <v>0</v>
      </c>
      <c r="O15" s="432">
        <f>M15-'[2]4.3'!C15</f>
        <v>0</v>
      </c>
    </row>
    <row r="16" spans="1:17">
      <c r="A16" s="216" t="s">
        <v>591</v>
      </c>
      <c r="B16" s="216"/>
      <c r="C16" s="196">
        <f>SUM(C14:C15)</f>
        <v>2922</v>
      </c>
      <c r="D16" s="196"/>
      <c r="E16" s="196"/>
      <c r="F16" s="196">
        <f t="shared" ref="F16:I16" si="3">SUM(F14:F15)</f>
        <v>2422</v>
      </c>
      <c r="G16" s="196"/>
      <c r="H16" s="196"/>
      <c r="I16" s="196">
        <f t="shared" si="3"/>
        <v>500</v>
      </c>
      <c r="J16" s="196"/>
      <c r="K16" s="196"/>
      <c r="L16" s="196"/>
      <c r="M16" s="432">
        <f t="shared" si="2"/>
        <v>2922</v>
      </c>
      <c r="N16" s="432">
        <f t="shared" si="1"/>
        <v>0</v>
      </c>
      <c r="O16" s="432">
        <f>M16-'[2]4.3'!C16</f>
        <v>0</v>
      </c>
      <c r="P16" s="432"/>
      <c r="Q16" s="432"/>
    </row>
    <row r="17" spans="1:17">
      <c r="A17" s="203" t="s">
        <v>455</v>
      </c>
      <c r="B17" s="203"/>
      <c r="C17" s="197">
        <f>C13+C16</f>
        <v>141949</v>
      </c>
      <c r="D17" s="197">
        <f t="shared" ref="D17:I17" si="4">D13+D16</f>
        <v>90919</v>
      </c>
      <c r="E17" s="197">
        <f t="shared" si="4"/>
        <v>22521</v>
      </c>
      <c r="F17" s="197">
        <f t="shared" si="4"/>
        <v>25723</v>
      </c>
      <c r="G17" s="197"/>
      <c r="H17" s="197"/>
      <c r="I17" s="197">
        <f t="shared" si="4"/>
        <v>2786</v>
      </c>
      <c r="J17" s="197"/>
      <c r="K17" s="197"/>
      <c r="L17" s="197"/>
      <c r="M17" s="432">
        <f t="shared" si="2"/>
        <v>141949</v>
      </c>
      <c r="N17" s="432">
        <f t="shared" si="1"/>
        <v>0</v>
      </c>
      <c r="O17" s="432">
        <f>M17-'[2]4.3'!C17</f>
        <v>0</v>
      </c>
      <c r="P17" s="432"/>
      <c r="Q17" s="432"/>
    </row>
    <row r="18" spans="1:17">
      <c r="A18" s="193" t="s">
        <v>237</v>
      </c>
      <c r="B18" s="305" t="s">
        <v>342</v>
      </c>
      <c r="C18" s="207"/>
      <c r="D18" s="201"/>
      <c r="E18" s="202"/>
      <c r="F18" s="201"/>
      <c r="G18" s="202"/>
      <c r="H18" s="202"/>
      <c r="I18" s="201"/>
      <c r="J18" s="202"/>
      <c r="K18" s="201"/>
      <c r="L18" s="202"/>
      <c r="M18" s="432">
        <f t="shared" si="2"/>
        <v>0</v>
      </c>
      <c r="N18" s="432">
        <f t="shared" si="1"/>
        <v>0</v>
      </c>
      <c r="O18" s="432">
        <f>M18-'[2]4.3'!C18</f>
        <v>0</v>
      </c>
    </row>
    <row r="19" spans="1:17" s="434" customFormat="1">
      <c r="A19" s="216" t="s">
        <v>49</v>
      </c>
      <c r="B19" s="216"/>
      <c r="C19" s="207">
        <f>SUM(D19:I19)</f>
        <v>120943</v>
      </c>
      <c r="D19" s="206">
        <v>76786</v>
      </c>
      <c r="E19" s="207">
        <v>16506</v>
      </c>
      <c r="F19" s="206">
        <v>26000</v>
      </c>
      <c r="G19" s="207"/>
      <c r="H19" s="207"/>
      <c r="I19" s="206">
        <v>1651</v>
      </c>
      <c r="J19" s="207"/>
      <c r="K19" s="206"/>
      <c r="L19" s="207"/>
      <c r="M19" s="432">
        <f t="shared" si="2"/>
        <v>120943</v>
      </c>
      <c r="N19" s="432">
        <f t="shared" si="1"/>
        <v>0</v>
      </c>
      <c r="O19" s="432">
        <f>M19-'[2]4.3'!C19</f>
        <v>0</v>
      </c>
    </row>
    <row r="20" spans="1:17">
      <c r="A20" s="216" t="s">
        <v>589</v>
      </c>
      <c r="B20" s="216"/>
      <c r="C20" s="196">
        <v>1070</v>
      </c>
      <c r="D20" s="206"/>
      <c r="E20" s="207"/>
      <c r="F20" s="206">
        <v>1070</v>
      </c>
      <c r="G20" s="207"/>
      <c r="H20" s="207"/>
      <c r="I20" s="206"/>
      <c r="J20" s="207"/>
      <c r="K20" s="206"/>
      <c r="L20" s="207"/>
      <c r="M20" s="432">
        <f t="shared" si="2"/>
        <v>1070</v>
      </c>
      <c r="N20" s="432">
        <f t="shared" si="1"/>
        <v>0</v>
      </c>
      <c r="O20" s="432">
        <f>M20-'[2]4.3'!C20</f>
        <v>0</v>
      </c>
    </row>
    <row r="21" spans="1:17">
      <c r="A21" s="216" t="s">
        <v>590</v>
      </c>
      <c r="B21" s="216"/>
      <c r="C21" s="196">
        <v>1364</v>
      </c>
      <c r="D21" s="206"/>
      <c r="E21" s="207"/>
      <c r="F21" s="206">
        <v>1364</v>
      </c>
      <c r="G21" s="207"/>
      <c r="H21" s="207"/>
      <c r="I21" s="206"/>
      <c r="J21" s="207"/>
      <c r="K21" s="206"/>
      <c r="L21" s="207"/>
      <c r="M21" s="432">
        <f t="shared" si="2"/>
        <v>1364</v>
      </c>
      <c r="N21" s="432">
        <f t="shared" si="1"/>
        <v>0</v>
      </c>
      <c r="O21" s="432">
        <f>M21-'[2]4.3'!C21</f>
        <v>0</v>
      </c>
    </row>
    <row r="22" spans="1:17">
      <c r="A22" s="216" t="s">
        <v>591</v>
      </c>
      <c r="B22" s="216"/>
      <c r="C22" s="196">
        <f>SUM(C20:C21)</f>
        <v>2434</v>
      </c>
      <c r="D22" s="196"/>
      <c r="E22" s="196"/>
      <c r="F22" s="196">
        <f t="shared" ref="F22" si="5">SUM(F20:F21)</f>
        <v>2434</v>
      </c>
      <c r="G22" s="196"/>
      <c r="H22" s="196"/>
      <c r="I22" s="196"/>
      <c r="J22" s="196"/>
      <c r="K22" s="196"/>
      <c r="L22" s="196"/>
      <c r="M22" s="432">
        <f t="shared" si="2"/>
        <v>2434</v>
      </c>
      <c r="N22" s="432">
        <f t="shared" si="1"/>
        <v>0</v>
      </c>
      <c r="O22" s="432">
        <f>M22-'[2]4.3'!C22</f>
        <v>0</v>
      </c>
      <c r="P22" s="432"/>
      <c r="Q22" s="432"/>
    </row>
    <row r="23" spans="1:17">
      <c r="A23" s="203" t="s">
        <v>455</v>
      </c>
      <c r="B23" s="203"/>
      <c r="C23" s="197">
        <f>C19+C22</f>
        <v>123377</v>
      </c>
      <c r="D23" s="197">
        <f t="shared" ref="D23:I23" si="6">D19+D22</f>
        <v>76786</v>
      </c>
      <c r="E23" s="197">
        <f t="shared" si="6"/>
        <v>16506</v>
      </c>
      <c r="F23" s="197">
        <f t="shared" si="6"/>
        <v>28434</v>
      </c>
      <c r="G23" s="197"/>
      <c r="H23" s="197"/>
      <c r="I23" s="197">
        <f t="shared" si="6"/>
        <v>1651</v>
      </c>
      <c r="J23" s="197"/>
      <c r="K23" s="197"/>
      <c r="L23" s="197"/>
      <c r="M23" s="432">
        <f t="shared" si="2"/>
        <v>123377</v>
      </c>
      <c r="N23" s="432">
        <f t="shared" si="1"/>
        <v>0</v>
      </c>
      <c r="O23" s="432">
        <f>M23-'[2]4.3'!C23</f>
        <v>0</v>
      </c>
      <c r="P23" s="432"/>
      <c r="Q23" s="432"/>
    </row>
    <row r="24" spans="1:17">
      <c r="A24" s="309" t="s">
        <v>238</v>
      </c>
      <c r="B24" s="305" t="s">
        <v>342</v>
      </c>
      <c r="C24" s="207"/>
      <c r="D24" s="206"/>
      <c r="E24" s="207"/>
      <c r="F24" s="206"/>
      <c r="G24" s="207"/>
      <c r="H24" s="207"/>
      <c r="I24" s="206"/>
      <c r="J24" s="207"/>
      <c r="K24" s="206"/>
      <c r="L24" s="207"/>
      <c r="M24" s="432">
        <f t="shared" si="2"/>
        <v>0</v>
      </c>
      <c r="N24" s="432">
        <f t="shared" si="1"/>
        <v>0</v>
      </c>
      <c r="O24" s="432">
        <f>M24-'[2]4.3'!C24</f>
        <v>0</v>
      </c>
    </row>
    <row r="25" spans="1:17" s="434" customFormat="1">
      <c r="A25" s="216" t="s">
        <v>49</v>
      </c>
      <c r="B25" s="216"/>
      <c r="C25" s="207">
        <f>SUM(D25:I25)</f>
        <v>60991</v>
      </c>
      <c r="D25" s="206">
        <v>38099</v>
      </c>
      <c r="E25" s="207">
        <v>8793</v>
      </c>
      <c r="F25" s="206">
        <v>13591</v>
      </c>
      <c r="G25" s="207"/>
      <c r="H25" s="207"/>
      <c r="I25" s="206">
        <v>508</v>
      </c>
      <c r="J25" s="207"/>
      <c r="K25" s="206"/>
      <c r="L25" s="207"/>
      <c r="M25" s="432">
        <f t="shared" si="2"/>
        <v>60991</v>
      </c>
      <c r="N25" s="432">
        <f t="shared" si="1"/>
        <v>0</v>
      </c>
      <c r="O25" s="432">
        <f>M25-'[2]4.3'!C25</f>
        <v>0</v>
      </c>
    </row>
    <row r="26" spans="1:17">
      <c r="A26" s="216" t="s">
        <v>589</v>
      </c>
      <c r="B26" s="216"/>
      <c r="C26" s="207">
        <v>1694</v>
      </c>
      <c r="D26" s="206"/>
      <c r="E26" s="207"/>
      <c r="F26" s="206">
        <v>445</v>
      </c>
      <c r="G26" s="207"/>
      <c r="H26" s="207"/>
      <c r="I26" s="206">
        <v>1249</v>
      </c>
      <c r="J26" s="207"/>
      <c r="K26" s="206"/>
      <c r="L26" s="207"/>
      <c r="M26" s="432">
        <f t="shared" si="2"/>
        <v>1694</v>
      </c>
      <c r="N26" s="432">
        <f t="shared" si="1"/>
        <v>0</v>
      </c>
      <c r="O26" s="432">
        <f>M26-'[2]4.3'!C26</f>
        <v>0</v>
      </c>
    </row>
    <row r="27" spans="1:17">
      <c r="A27" s="216" t="s">
        <v>590</v>
      </c>
      <c r="B27" s="216"/>
      <c r="C27" s="207">
        <v>4715</v>
      </c>
      <c r="D27" s="206"/>
      <c r="E27" s="207"/>
      <c r="F27" s="206">
        <v>4715</v>
      </c>
      <c r="G27" s="207"/>
      <c r="H27" s="207"/>
      <c r="I27" s="206"/>
      <c r="J27" s="207"/>
      <c r="K27" s="206"/>
      <c r="L27" s="207"/>
      <c r="M27" s="432">
        <f t="shared" si="2"/>
        <v>4715</v>
      </c>
      <c r="N27" s="432">
        <f t="shared" si="1"/>
        <v>0</v>
      </c>
      <c r="O27" s="432">
        <f>M27-'[2]4.3'!C27</f>
        <v>0</v>
      </c>
    </row>
    <row r="28" spans="1:17">
      <c r="A28" s="216" t="s">
        <v>591</v>
      </c>
      <c r="B28" s="216"/>
      <c r="C28" s="196">
        <f>SUM(C26:C27)</f>
        <v>6409</v>
      </c>
      <c r="D28" s="196"/>
      <c r="E28" s="196"/>
      <c r="F28" s="196">
        <f t="shared" ref="F28:I28" si="7">SUM(F26:F27)</f>
        <v>5160</v>
      </c>
      <c r="G28" s="196"/>
      <c r="H28" s="196"/>
      <c r="I28" s="196">
        <f t="shared" si="7"/>
        <v>1249</v>
      </c>
      <c r="J28" s="196"/>
      <c r="K28" s="196"/>
      <c r="L28" s="196"/>
      <c r="M28" s="432">
        <f t="shared" si="2"/>
        <v>6409</v>
      </c>
      <c r="N28" s="432">
        <f t="shared" si="1"/>
        <v>0</v>
      </c>
      <c r="O28" s="432">
        <f>M28-'[2]4.3'!C28</f>
        <v>0</v>
      </c>
      <c r="P28" s="432"/>
      <c r="Q28" s="432"/>
    </row>
    <row r="29" spans="1:17">
      <c r="A29" s="203" t="s">
        <v>455</v>
      </c>
      <c r="B29" s="203"/>
      <c r="C29" s="197">
        <f>C25+C28</f>
        <v>67400</v>
      </c>
      <c r="D29" s="197">
        <f t="shared" ref="D29:F29" si="8">D25+D28</f>
        <v>38099</v>
      </c>
      <c r="E29" s="197">
        <f t="shared" si="8"/>
        <v>8793</v>
      </c>
      <c r="F29" s="197">
        <f t="shared" si="8"/>
        <v>18751</v>
      </c>
      <c r="G29" s="197"/>
      <c r="H29" s="197"/>
      <c r="I29" s="197">
        <f t="shared" ref="I29" si="9">I25+I28</f>
        <v>1757</v>
      </c>
      <c r="J29" s="197"/>
      <c r="K29" s="197"/>
      <c r="L29" s="197"/>
      <c r="M29" s="432">
        <f t="shared" si="2"/>
        <v>67400</v>
      </c>
      <c r="N29" s="432">
        <f t="shared" si="1"/>
        <v>0</v>
      </c>
      <c r="O29" s="432">
        <f>M29-'[2]4.3'!C29</f>
        <v>0</v>
      </c>
      <c r="P29" s="432"/>
      <c r="Q29" s="432"/>
    </row>
    <row r="30" spans="1:17">
      <c r="A30" s="309" t="s">
        <v>256</v>
      </c>
      <c r="B30" s="309"/>
      <c r="C30" s="207"/>
      <c r="D30" s="206"/>
      <c r="E30" s="207"/>
      <c r="F30" s="201"/>
      <c r="G30" s="202"/>
      <c r="H30" s="202"/>
      <c r="I30" s="201"/>
      <c r="J30" s="202"/>
      <c r="K30" s="201"/>
      <c r="L30" s="202"/>
      <c r="M30" s="432">
        <f t="shared" si="2"/>
        <v>0</v>
      </c>
      <c r="N30" s="432">
        <f t="shared" si="1"/>
        <v>0</v>
      </c>
      <c r="O30" s="432">
        <f>M30-'[2]4.3'!C30</f>
        <v>0</v>
      </c>
    </row>
    <row r="31" spans="1:17" s="434" customFormat="1">
      <c r="A31" s="216" t="s">
        <v>49</v>
      </c>
      <c r="B31" s="305" t="s">
        <v>342</v>
      </c>
      <c r="C31" s="207">
        <f>SUM(D31:I31)</f>
        <v>31024</v>
      </c>
      <c r="D31" s="206">
        <v>18462</v>
      </c>
      <c r="E31" s="207">
        <v>4175</v>
      </c>
      <c r="F31" s="206">
        <v>4414</v>
      </c>
      <c r="G31" s="207"/>
      <c r="H31" s="207"/>
      <c r="I31" s="206">
        <v>3973</v>
      </c>
      <c r="J31" s="207"/>
      <c r="K31" s="206"/>
      <c r="L31" s="207"/>
      <c r="M31" s="432">
        <f t="shared" si="2"/>
        <v>31024</v>
      </c>
      <c r="N31" s="432">
        <f t="shared" si="1"/>
        <v>0</v>
      </c>
      <c r="O31" s="432">
        <f>M31-'[2]4.3'!C31</f>
        <v>0</v>
      </c>
    </row>
    <row r="32" spans="1:17">
      <c r="A32" s="216" t="s">
        <v>589</v>
      </c>
      <c r="B32" s="308"/>
      <c r="C32" s="196">
        <v>770</v>
      </c>
      <c r="D32" s="206"/>
      <c r="E32" s="207"/>
      <c r="F32" s="206">
        <v>770</v>
      </c>
      <c r="G32" s="207"/>
      <c r="H32" s="207"/>
      <c r="I32" s="206"/>
      <c r="J32" s="207"/>
      <c r="K32" s="206"/>
      <c r="L32" s="207"/>
      <c r="M32" s="432">
        <f t="shared" si="2"/>
        <v>770</v>
      </c>
      <c r="N32" s="432">
        <f t="shared" si="1"/>
        <v>0</v>
      </c>
      <c r="O32" s="432">
        <f>M32-'[2]4.3'!C32</f>
        <v>0</v>
      </c>
    </row>
    <row r="33" spans="1:17">
      <c r="A33" s="216" t="s">
        <v>591</v>
      </c>
      <c r="B33" s="216"/>
      <c r="C33" s="196">
        <f>SUM(C32:C32)</f>
        <v>770</v>
      </c>
      <c r="D33" s="196"/>
      <c r="E33" s="196"/>
      <c r="F33" s="196">
        <f t="shared" ref="F33" si="10">SUM(F32:F32)</f>
        <v>770</v>
      </c>
      <c r="G33" s="196"/>
      <c r="H33" s="196"/>
      <c r="I33" s="196"/>
      <c r="J33" s="196"/>
      <c r="K33" s="196"/>
      <c r="L33" s="196"/>
      <c r="M33" s="432">
        <f t="shared" si="2"/>
        <v>770</v>
      </c>
      <c r="N33" s="432">
        <f t="shared" si="1"/>
        <v>0</v>
      </c>
      <c r="O33" s="432">
        <f>M33-'[2]4.3'!C33</f>
        <v>0</v>
      </c>
      <c r="P33" s="432"/>
      <c r="Q33" s="432"/>
    </row>
    <row r="34" spans="1:17">
      <c r="A34" s="203" t="s">
        <v>455</v>
      </c>
      <c r="B34" s="203"/>
      <c r="C34" s="197">
        <f>C31+C33</f>
        <v>31794</v>
      </c>
      <c r="D34" s="197">
        <f t="shared" ref="D34:I34" si="11">D31+D33</f>
        <v>18462</v>
      </c>
      <c r="E34" s="197">
        <f t="shared" si="11"/>
        <v>4175</v>
      </c>
      <c r="F34" s="197">
        <f t="shared" si="11"/>
        <v>5184</v>
      </c>
      <c r="G34" s="197"/>
      <c r="H34" s="197"/>
      <c r="I34" s="197">
        <f t="shared" si="11"/>
        <v>3973</v>
      </c>
      <c r="J34" s="197"/>
      <c r="K34" s="197"/>
      <c r="L34" s="197"/>
      <c r="M34" s="432">
        <f t="shared" si="2"/>
        <v>31794</v>
      </c>
      <c r="N34" s="432">
        <f t="shared" si="1"/>
        <v>0</v>
      </c>
      <c r="O34" s="432">
        <f>M34-'[2]4.3'!C34</f>
        <v>0</v>
      </c>
      <c r="P34" s="432"/>
      <c r="Q34" s="432"/>
    </row>
    <row r="35" spans="1:17">
      <c r="A35" s="309" t="s">
        <v>232</v>
      </c>
      <c r="B35" s="308" t="s">
        <v>343</v>
      </c>
      <c r="C35" s="207"/>
      <c r="D35" s="202"/>
      <c r="E35" s="202"/>
      <c r="F35" s="201"/>
      <c r="G35" s="202"/>
      <c r="H35" s="202"/>
      <c r="I35" s="201"/>
      <c r="J35" s="202"/>
      <c r="K35" s="201"/>
      <c r="L35" s="202"/>
      <c r="M35" s="432">
        <f t="shared" si="2"/>
        <v>0</v>
      </c>
      <c r="N35" s="432">
        <f t="shared" si="1"/>
        <v>0</v>
      </c>
      <c r="O35" s="432">
        <f>M35-'[2]4.3'!C35</f>
        <v>0</v>
      </c>
    </row>
    <row r="36" spans="1:17">
      <c r="A36" s="216" t="s">
        <v>49</v>
      </c>
      <c r="B36" s="308"/>
      <c r="C36" s="207">
        <f>C40+C46</f>
        <v>174336</v>
      </c>
      <c r="D36" s="207">
        <f>D40+D46</f>
        <v>87795</v>
      </c>
      <c r="E36" s="207">
        <f>E40+E46</f>
        <v>20652</v>
      </c>
      <c r="F36" s="207">
        <f>F40+F46</f>
        <v>62368</v>
      </c>
      <c r="G36" s="207"/>
      <c r="H36" s="207"/>
      <c r="I36" s="207">
        <f>I40+I46</f>
        <v>3521</v>
      </c>
      <c r="J36" s="207"/>
      <c r="K36" s="206"/>
      <c r="L36" s="207"/>
      <c r="M36" s="432">
        <f t="shared" si="2"/>
        <v>174336</v>
      </c>
      <c r="N36" s="432">
        <f t="shared" si="1"/>
        <v>0</v>
      </c>
      <c r="O36" s="432">
        <f>M36-'[2]4.3'!C36</f>
        <v>0</v>
      </c>
    </row>
    <row r="37" spans="1:17">
      <c r="A37" s="216" t="s">
        <v>591</v>
      </c>
      <c r="B37" s="308"/>
      <c r="C37" s="207">
        <f t="shared" ref="C37:L38" si="12">C43+C49</f>
        <v>10127</v>
      </c>
      <c r="D37" s="207">
        <f t="shared" si="12"/>
        <v>0</v>
      </c>
      <c r="E37" s="207">
        <f t="shared" si="12"/>
        <v>0</v>
      </c>
      <c r="F37" s="207">
        <f t="shared" si="12"/>
        <v>7477</v>
      </c>
      <c r="G37" s="207">
        <f t="shared" si="12"/>
        <v>150</v>
      </c>
      <c r="H37" s="207">
        <f t="shared" si="12"/>
        <v>0</v>
      </c>
      <c r="I37" s="207">
        <f t="shared" si="12"/>
        <v>2500</v>
      </c>
      <c r="J37" s="207">
        <f t="shared" si="12"/>
        <v>0</v>
      </c>
      <c r="K37" s="207">
        <f t="shared" si="12"/>
        <v>0</v>
      </c>
      <c r="L37" s="207">
        <f t="shared" si="12"/>
        <v>0</v>
      </c>
      <c r="M37" s="432">
        <f t="shared" si="2"/>
        <v>10127</v>
      </c>
      <c r="N37" s="432">
        <f t="shared" si="1"/>
        <v>0</v>
      </c>
      <c r="O37" s="432">
        <f>M37-'[2]4.3'!C37</f>
        <v>0</v>
      </c>
    </row>
    <row r="38" spans="1:17">
      <c r="A38" s="203" t="s">
        <v>455</v>
      </c>
      <c r="B38" s="307"/>
      <c r="C38" s="204">
        <f>C44+C50</f>
        <v>184463</v>
      </c>
      <c r="D38" s="204">
        <f t="shared" si="12"/>
        <v>87795</v>
      </c>
      <c r="E38" s="204">
        <f t="shared" si="12"/>
        <v>20652</v>
      </c>
      <c r="F38" s="204">
        <f t="shared" si="12"/>
        <v>69845</v>
      </c>
      <c r="G38" s="204">
        <f t="shared" si="12"/>
        <v>150</v>
      </c>
      <c r="H38" s="204">
        <f t="shared" si="12"/>
        <v>0</v>
      </c>
      <c r="I38" s="204">
        <f t="shared" si="12"/>
        <v>6021</v>
      </c>
      <c r="J38" s="204">
        <f t="shared" si="12"/>
        <v>0</v>
      </c>
      <c r="K38" s="204">
        <f t="shared" si="12"/>
        <v>0</v>
      </c>
      <c r="L38" s="204">
        <f t="shared" si="12"/>
        <v>0</v>
      </c>
      <c r="M38" s="432">
        <f t="shared" si="2"/>
        <v>184463</v>
      </c>
      <c r="N38" s="432">
        <f t="shared" si="1"/>
        <v>0</v>
      </c>
      <c r="O38" s="432">
        <f>M38-'[2]4.3'!C38</f>
        <v>0</v>
      </c>
    </row>
    <row r="39" spans="1:17">
      <c r="A39" s="208" t="s">
        <v>150</v>
      </c>
      <c r="B39" s="208"/>
      <c r="C39" s="207"/>
      <c r="D39" s="206"/>
      <c r="E39" s="207"/>
      <c r="F39" s="206"/>
      <c r="G39" s="207"/>
      <c r="H39" s="207"/>
      <c r="I39" s="206"/>
      <c r="J39" s="207"/>
      <c r="K39" s="206"/>
      <c r="L39" s="207"/>
      <c r="M39" s="432">
        <f t="shared" si="2"/>
        <v>0</v>
      </c>
      <c r="N39" s="432">
        <f t="shared" si="1"/>
        <v>0</v>
      </c>
      <c r="O39" s="432">
        <f>M39-'[2]4.3'!C39</f>
        <v>0</v>
      </c>
    </row>
    <row r="40" spans="1:17">
      <c r="A40" s="216" t="s">
        <v>49</v>
      </c>
      <c r="B40" s="216"/>
      <c r="C40" s="207">
        <f>SUM(D40:I40)</f>
        <v>103702</v>
      </c>
      <c r="D40" s="206">
        <v>49353</v>
      </c>
      <c r="E40" s="207">
        <v>11703</v>
      </c>
      <c r="F40" s="206">
        <v>39725</v>
      </c>
      <c r="G40" s="207"/>
      <c r="H40" s="207"/>
      <c r="I40" s="206">
        <v>2921</v>
      </c>
      <c r="J40" s="207"/>
      <c r="K40" s="206"/>
      <c r="L40" s="207"/>
      <c r="M40" s="432">
        <f t="shared" si="2"/>
        <v>103702</v>
      </c>
      <c r="N40" s="432">
        <f t="shared" si="1"/>
        <v>0</v>
      </c>
      <c r="O40" s="432">
        <f>M40-'[2]4.3'!C40</f>
        <v>0</v>
      </c>
    </row>
    <row r="41" spans="1:17">
      <c r="A41" s="216" t="s">
        <v>589</v>
      </c>
      <c r="B41" s="216"/>
      <c r="C41" s="196">
        <v>4699</v>
      </c>
      <c r="D41" s="206"/>
      <c r="E41" s="207"/>
      <c r="F41" s="206">
        <v>2799</v>
      </c>
      <c r="G41" s="207">
        <v>150</v>
      </c>
      <c r="H41" s="207"/>
      <c r="I41" s="206">
        <v>1750</v>
      </c>
      <c r="J41" s="207"/>
      <c r="K41" s="206"/>
      <c r="L41" s="207"/>
      <c r="M41" s="432">
        <f t="shared" si="2"/>
        <v>4699</v>
      </c>
      <c r="N41" s="432">
        <f t="shared" si="1"/>
        <v>0</v>
      </c>
      <c r="O41" s="432">
        <f>M41-'[2]4.3'!C41</f>
        <v>0</v>
      </c>
    </row>
    <row r="42" spans="1:17">
      <c r="A42" s="216" t="s">
        <v>592</v>
      </c>
      <c r="B42" s="216"/>
      <c r="C42" s="196">
        <v>900</v>
      </c>
      <c r="D42" s="206"/>
      <c r="E42" s="207"/>
      <c r="F42" s="206">
        <v>900</v>
      </c>
      <c r="G42" s="207"/>
      <c r="H42" s="207"/>
      <c r="I42" s="206"/>
      <c r="J42" s="207"/>
      <c r="K42" s="206"/>
      <c r="L42" s="207"/>
      <c r="M42" s="432">
        <f t="shared" si="2"/>
        <v>900</v>
      </c>
      <c r="N42" s="432">
        <f t="shared" si="1"/>
        <v>0</v>
      </c>
      <c r="O42" s="432">
        <f>M42-'[2]4.3'!C42</f>
        <v>0</v>
      </c>
    </row>
    <row r="43" spans="1:17">
      <c r="A43" s="216" t="s">
        <v>591</v>
      </c>
      <c r="B43" s="216"/>
      <c r="C43" s="196">
        <f>SUM(C41:C42)</f>
        <v>5599</v>
      </c>
      <c r="D43" s="196"/>
      <c r="E43" s="196"/>
      <c r="F43" s="196">
        <f t="shared" ref="F43:I43" si="13">SUM(F41:F42)</f>
        <v>3699</v>
      </c>
      <c r="G43" s="196">
        <f t="shared" si="13"/>
        <v>150</v>
      </c>
      <c r="H43" s="196">
        <f t="shared" si="13"/>
        <v>0</v>
      </c>
      <c r="I43" s="196">
        <f t="shared" si="13"/>
        <v>1750</v>
      </c>
      <c r="J43" s="196"/>
      <c r="K43" s="196"/>
      <c r="L43" s="196"/>
      <c r="M43" s="432">
        <f t="shared" si="2"/>
        <v>5599</v>
      </c>
      <c r="N43" s="432">
        <f t="shared" si="1"/>
        <v>0</v>
      </c>
      <c r="O43" s="432">
        <f>M43-'[2]4.3'!C43</f>
        <v>0</v>
      </c>
      <c r="P43" s="432"/>
      <c r="Q43" s="432"/>
    </row>
    <row r="44" spans="1:17">
      <c r="A44" s="203" t="s">
        <v>455</v>
      </c>
      <c r="B44" s="203"/>
      <c r="C44" s="197">
        <f>C40+C43</f>
        <v>109301</v>
      </c>
      <c r="D44" s="197">
        <f t="shared" ref="D44:L44" si="14">D40+D43</f>
        <v>49353</v>
      </c>
      <c r="E44" s="197">
        <f t="shared" si="14"/>
        <v>11703</v>
      </c>
      <c r="F44" s="197">
        <f t="shared" si="14"/>
        <v>43424</v>
      </c>
      <c r="G44" s="197">
        <f t="shared" si="14"/>
        <v>150</v>
      </c>
      <c r="H44" s="197">
        <f t="shared" si="14"/>
        <v>0</v>
      </c>
      <c r="I44" s="197">
        <f t="shared" si="14"/>
        <v>4671</v>
      </c>
      <c r="J44" s="197">
        <f t="shared" si="14"/>
        <v>0</v>
      </c>
      <c r="K44" s="197">
        <f t="shared" si="14"/>
        <v>0</v>
      </c>
      <c r="L44" s="197">
        <f t="shared" si="14"/>
        <v>0</v>
      </c>
      <c r="M44" s="432">
        <f t="shared" si="2"/>
        <v>109301</v>
      </c>
      <c r="N44" s="432">
        <f t="shared" si="1"/>
        <v>0</v>
      </c>
      <c r="O44" s="432">
        <f>M44-'[2]4.3'!C44</f>
        <v>0</v>
      </c>
      <c r="P44" s="432"/>
      <c r="Q44" s="432"/>
    </row>
    <row r="45" spans="1:17">
      <c r="A45" s="208" t="s">
        <v>151</v>
      </c>
      <c r="B45" s="208"/>
      <c r="C45" s="207"/>
      <c r="D45" s="206"/>
      <c r="E45" s="207"/>
      <c r="F45" s="206"/>
      <c r="G45" s="207"/>
      <c r="H45" s="207"/>
      <c r="I45" s="206"/>
      <c r="J45" s="207"/>
      <c r="K45" s="206"/>
      <c r="L45" s="207"/>
      <c r="M45" s="432">
        <f t="shared" si="2"/>
        <v>0</v>
      </c>
      <c r="N45" s="432">
        <f t="shared" si="1"/>
        <v>0</v>
      </c>
      <c r="O45" s="432">
        <f>M45-'[2]4.3'!C45</f>
        <v>0</v>
      </c>
    </row>
    <row r="46" spans="1:17" s="434" customFormat="1">
      <c r="A46" s="216" t="s">
        <v>49</v>
      </c>
      <c r="B46" s="216"/>
      <c r="C46" s="207">
        <f>SUM(D46:I46)</f>
        <v>70634</v>
      </c>
      <c r="D46" s="206">
        <v>38442</v>
      </c>
      <c r="E46" s="207">
        <v>8949</v>
      </c>
      <c r="F46" s="206">
        <v>22643</v>
      </c>
      <c r="G46" s="207"/>
      <c r="H46" s="207"/>
      <c r="I46" s="206">
        <v>600</v>
      </c>
      <c r="J46" s="207"/>
      <c r="K46" s="206"/>
      <c r="L46" s="207"/>
      <c r="M46" s="432">
        <f t="shared" si="2"/>
        <v>70634</v>
      </c>
      <c r="N46" s="432">
        <f t="shared" si="1"/>
        <v>0</v>
      </c>
      <c r="O46" s="432">
        <f>M46-'[2]4.3'!C46</f>
        <v>0</v>
      </c>
    </row>
    <row r="47" spans="1:17" s="434" customFormat="1">
      <c r="A47" s="216" t="s">
        <v>589</v>
      </c>
      <c r="B47" s="216"/>
      <c r="C47" s="196">
        <v>4428</v>
      </c>
      <c r="D47" s="206"/>
      <c r="E47" s="207"/>
      <c r="F47" s="206">
        <v>3678</v>
      </c>
      <c r="G47" s="207"/>
      <c r="H47" s="207"/>
      <c r="I47" s="206">
        <v>750</v>
      </c>
      <c r="J47" s="207"/>
      <c r="K47" s="206"/>
      <c r="L47" s="207"/>
      <c r="M47" s="432">
        <f t="shared" si="2"/>
        <v>4428</v>
      </c>
      <c r="N47" s="432">
        <f t="shared" si="1"/>
        <v>0</v>
      </c>
      <c r="O47" s="432">
        <f>M47-'[2]4.3'!C47</f>
        <v>0</v>
      </c>
    </row>
    <row r="48" spans="1:17" s="434" customFormat="1">
      <c r="A48" s="216" t="s">
        <v>592</v>
      </c>
      <c r="B48" s="216"/>
      <c r="C48" s="196">
        <v>100</v>
      </c>
      <c r="D48" s="206"/>
      <c r="E48" s="207"/>
      <c r="F48" s="206">
        <v>100</v>
      </c>
      <c r="G48" s="207"/>
      <c r="H48" s="207"/>
      <c r="I48" s="206"/>
      <c r="J48" s="207"/>
      <c r="K48" s="206"/>
      <c r="L48" s="207"/>
      <c r="M48" s="432">
        <f t="shared" si="2"/>
        <v>100</v>
      </c>
      <c r="N48" s="432">
        <f t="shared" si="1"/>
        <v>0</v>
      </c>
      <c r="O48" s="432">
        <f>M48-'[2]4.3'!C48</f>
        <v>0</v>
      </c>
    </row>
    <row r="49" spans="1:17">
      <c r="A49" s="216" t="s">
        <v>591</v>
      </c>
      <c r="B49" s="216"/>
      <c r="C49" s="196">
        <f>SUM(C47:C48)</f>
        <v>4528</v>
      </c>
      <c r="D49" s="196"/>
      <c r="E49" s="196"/>
      <c r="F49" s="196">
        <f t="shared" ref="F49" si="15">SUM(F47:F48)</f>
        <v>3778</v>
      </c>
      <c r="G49" s="196"/>
      <c r="H49" s="196"/>
      <c r="I49" s="196">
        <f t="shared" ref="I49" si="16">SUM(I47:I48)</f>
        <v>750</v>
      </c>
      <c r="J49" s="196"/>
      <c r="K49" s="196"/>
      <c r="L49" s="196"/>
      <c r="M49" s="432">
        <f t="shared" si="2"/>
        <v>4528</v>
      </c>
      <c r="N49" s="432">
        <f t="shared" si="1"/>
        <v>0</v>
      </c>
      <c r="O49" s="432">
        <f>M49-'[2]4.3'!C49</f>
        <v>0</v>
      </c>
      <c r="P49" s="432"/>
      <c r="Q49" s="432"/>
    </row>
    <row r="50" spans="1:17">
      <c r="A50" s="203" t="s">
        <v>455</v>
      </c>
      <c r="B50" s="203"/>
      <c r="C50" s="197">
        <f>C46+C49</f>
        <v>75162</v>
      </c>
      <c r="D50" s="197">
        <f t="shared" ref="D50:L50" si="17">D46+D49</f>
        <v>38442</v>
      </c>
      <c r="E50" s="197">
        <f t="shared" si="17"/>
        <v>8949</v>
      </c>
      <c r="F50" s="197">
        <f t="shared" si="17"/>
        <v>26421</v>
      </c>
      <c r="G50" s="197">
        <f t="shared" si="17"/>
        <v>0</v>
      </c>
      <c r="H50" s="197">
        <f t="shared" si="17"/>
        <v>0</v>
      </c>
      <c r="I50" s="197">
        <f t="shared" si="17"/>
        <v>1350</v>
      </c>
      <c r="J50" s="197">
        <f t="shared" si="17"/>
        <v>0</v>
      </c>
      <c r="K50" s="197">
        <f t="shared" si="17"/>
        <v>0</v>
      </c>
      <c r="L50" s="197">
        <f t="shared" si="17"/>
        <v>0</v>
      </c>
      <c r="M50" s="432">
        <f t="shared" si="2"/>
        <v>75162</v>
      </c>
      <c r="N50" s="432">
        <f t="shared" si="1"/>
        <v>0</v>
      </c>
      <c r="O50" s="432">
        <f>M50-'[2]4.3'!C50</f>
        <v>0</v>
      </c>
      <c r="P50" s="432"/>
      <c r="Q50" s="432"/>
    </row>
    <row r="51" spans="1:17">
      <c r="A51" s="309" t="s">
        <v>239</v>
      </c>
      <c r="B51" s="305" t="s">
        <v>342</v>
      </c>
      <c r="C51" s="207"/>
      <c r="D51" s="206"/>
      <c r="E51" s="207"/>
      <c r="F51" s="206"/>
      <c r="G51" s="207"/>
      <c r="H51" s="207"/>
      <c r="I51" s="207"/>
      <c r="J51" s="207"/>
      <c r="K51" s="206"/>
      <c r="L51" s="207"/>
      <c r="M51" s="432">
        <f t="shared" si="2"/>
        <v>0</v>
      </c>
      <c r="N51" s="432">
        <f t="shared" si="1"/>
        <v>0</v>
      </c>
      <c r="O51" s="432">
        <f>M51-'[2]4.3'!C51</f>
        <v>0</v>
      </c>
    </row>
    <row r="52" spans="1:17" s="434" customFormat="1">
      <c r="A52" s="216" t="s">
        <v>49</v>
      </c>
      <c r="B52" s="435"/>
      <c r="C52" s="207">
        <f>SUM(D52:I52)</f>
        <v>49392</v>
      </c>
      <c r="D52" s="206">
        <v>30858</v>
      </c>
      <c r="E52" s="207">
        <v>6455</v>
      </c>
      <c r="F52" s="206">
        <v>11888</v>
      </c>
      <c r="G52" s="207"/>
      <c r="H52" s="207"/>
      <c r="I52" s="207">
        <v>191</v>
      </c>
      <c r="J52" s="207"/>
      <c r="K52" s="206"/>
      <c r="L52" s="207"/>
      <c r="M52" s="432">
        <f t="shared" si="2"/>
        <v>49392</v>
      </c>
      <c r="N52" s="432">
        <f t="shared" si="1"/>
        <v>0</v>
      </c>
      <c r="O52" s="432">
        <f>M52-'[2]4.3'!C52</f>
        <v>0</v>
      </c>
    </row>
    <row r="53" spans="1:17">
      <c r="A53" s="216" t="s">
        <v>589</v>
      </c>
      <c r="B53" s="435"/>
      <c r="C53" s="196">
        <v>867</v>
      </c>
      <c r="D53" s="206"/>
      <c r="E53" s="207"/>
      <c r="F53" s="206">
        <v>500</v>
      </c>
      <c r="G53" s="207"/>
      <c r="H53" s="207"/>
      <c r="I53" s="467">
        <v>367</v>
      </c>
      <c r="J53" s="207"/>
      <c r="K53" s="206"/>
      <c r="L53" s="207"/>
      <c r="M53" s="432">
        <f t="shared" si="2"/>
        <v>867</v>
      </c>
      <c r="N53" s="432">
        <f t="shared" si="1"/>
        <v>0</v>
      </c>
      <c r="O53" s="432">
        <f>M53-'[2]4.3'!C53</f>
        <v>0</v>
      </c>
    </row>
    <row r="54" spans="1:17">
      <c r="A54" s="216" t="s">
        <v>593</v>
      </c>
      <c r="B54" s="435"/>
      <c r="C54" s="196">
        <v>140</v>
      </c>
      <c r="D54" s="206"/>
      <c r="E54" s="207"/>
      <c r="F54" s="206">
        <v>140</v>
      </c>
      <c r="G54" s="207"/>
      <c r="H54" s="207"/>
      <c r="I54" s="467"/>
      <c r="J54" s="207"/>
      <c r="K54" s="206"/>
      <c r="L54" s="207"/>
      <c r="M54" s="432">
        <f t="shared" si="2"/>
        <v>140</v>
      </c>
      <c r="N54" s="432">
        <f t="shared" si="1"/>
        <v>0</v>
      </c>
      <c r="O54" s="432">
        <f>M54-'[2]4.3'!C54</f>
        <v>0</v>
      </c>
    </row>
    <row r="55" spans="1:17">
      <c r="A55" s="216" t="s">
        <v>591</v>
      </c>
      <c r="B55" s="216"/>
      <c r="C55" s="196">
        <f>SUM(C53:C54)</f>
        <v>1007</v>
      </c>
      <c r="D55" s="196"/>
      <c r="E55" s="196"/>
      <c r="F55" s="196">
        <f t="shared" ref="F55" si="18">SUM(F53:F54)</f>
        <v>640</v>
      </c>
      <c r="G55" s="196"/>
      <c r="H55" s="196"/>
      <c r="I55" s="196">
        <f t="shared" ref="I55" si="19">SUM(I53:I54)</f>
        <v>367</v>
      </c>
      <c r="J55" s="196"/>
      <c r="K55" s="196"/>
      <c r="L55" s="196"/>
      <c r="M55" s="432">
        <f t="shared" si="2"/>
        <v>1007</v>
      </c>
      <c r="N55" s="432">
        <f t="shared" si="1"/>
        <v>0</v>
      </c>
      <c r="O55" s="432">
        <f>M55-'[2]4.3'!C55</f>
        <v>0</v>
      </c>
      <c r="P55" s="432"/>
      <c r="Q55" s="432"/>
    </row>
    <row r="56" spans="1:17">
      <c r="A56" s="203" t="s">
        <v>455</v>
      </c>
      <c r="B56" s="203"/>
      <c r="C56" s="197">
        <f>C52+C55</f>
        <v>50399</v>
      </c>
      <c r="D56" s="197">
        <f t="shared" ref="D56:L56" si="20">D52+D55</f>
        <v>30858</v>
      </c>
      <c r="E56" s="197">
        <f t="shared" si="20"/>
        <v>6455</v>
      </c>
      <c r="F56" s="197">
        <f t="shared" si="20"/>
        <v>12528</v>
      </c>
      <c r="G56" s="197">
        <f t="shared" si="20"/>
        <v>0</v>
      </c>
      <c r="H56" s="197">
        <f t="shared" si="20"/>
        <v>0</v>
      </c>
      <c r="I56" s="197">
        <f t="shared" si="20"/>
        <v>558</v>
      </c>
      <c r="J56" s="197">
        <f t="shared" si="20"/>
        <v>0</v>
      </c>
      <c r="K56" s="197">
        <f t="shared" si="20"/>
        <v>0</v>
      </c>
      <c r="L56" s="197">
        <f t="shared" si="20"/>
        <v>0</v>
      </c>
      <c r="M56" s="432">
        <f t="shared" si="2"/>
        <v>50399</v>
      </c>
      <c r="N56" s="432">
        <f t="shared" si="1"/>
        <v>0</v>
      </c>
      <c r="O56" s="432">
        <f>M56-'[2]4.3'!C56</f>
        <v>0</v>
      </c>
      <c r="P56" s="432"/>
      <c r="Q56" s="432"/>
    </row>
    <row r="57" spans="1:17" s="471" customFormat="1" ht="15" customHeight="1">
      <c r="A57" s="468" t="s">
        <v>234</v>
      </c>
      <c r="B57" s="436"/>
      <c r="C57" s="207"/>
      <c r="D57" s="441"/>
      <c r="E57" s="438"/>
      <c r="F57" s="437"/>
      <c r="G57" s="438"/>
      <c r="H57" s="438"/>
      <c r="I57" s="469"/>
      <c r="J57" s="437"/>
      <c r="K57" s="438"/>
      <c r="L57" s="470"/>
      <c r="M57" s="432">
        <f t="shared" si="2"/>
        <v>0</v>
      </c>
      <c r="N57" s="432">
        <f t="shared" si="1"/>
        <v>0</v>
      </c>
      <c r="O57" s="432">
        <f>M57-'[2]4.3'!C57</f>
        <v>0</v>
      </c>
    </row>
    <row r="58" spans="1:17" s="471" customFormat="1" ht="15" customHeight="1">
      <c r="A58" s="216" t="s">
        <v>49</v>
      </c>
      <c r="B58" s="440"/>
      <c r="C58" s="207">
        <f>C62+C67+C71+C75</f>
        <v>149893</v>
      </c>
      <c r="D58" s="207">
        <f>D62+D67+D71+D75</f>
        <v>43180</v>
      </c>
      <c r="E58" s="207">
        <f>E62+E67+E71+E75</f>
        <v>9416</v>
      </c>
      <c r="F58" s="207">
        <v>71289</v>
      </c>
      <c r="G58" s="207"/>
      <c r="H58" s="207">
        <f>H62+H67+H71+H75</f>
        <v>23500</v>
      </c>
      <c r="I58" s="207">
        <f>I62+I67+I71+I75</f>
        <v>2508</v>
      </c>
      <c r="J58" s="207"/>
      <c r="K58" s="207"/>
      <c r="L58" s="207"/>
      <c r="M58" s="432">
        <f t="shared" si="2"/>
        <v>149893</v>
      </c>
      <c r="N58" s="432">
        <f t="shared" si="1"/>
        <v>0</v>
      </c>
      <c r="O58" s="432">
        <f>M58-'[2]4.3'!C58</f>
        <v>0</v>
      </c>
    </row>
    <row r="59" spans="1:17" s="471" customFormat="1" ht="15" customHeight="1">
      <c r="A59" s="216" t="s">
        <v>591</v>
      </c>
      <c r="B59" s="440"/>
      <c r="C59" s="207">
        <f>C64+C68+C72+C77</f>
        <v>5743</v>
      </c>
      <c r="D59" s="207">
        <f t="shared" ref="D59:L60" si="21">D64+D68+D72+D77</f>
        <v>0</v>
      </c>
      <c r="E59" s="207">
        <f t="shared" si="21"/>
        <v>0</v>
      </c>
      <c r="F59" s="207">
        <f t="shared" si="21"/>
        <v>2743</v>
      </c>
      <c r="G59" s="207">
        <f t="shared" si="21"/>
        <v>0</v>
      </c>
      <c r="H59" s="207">
        <f t="shared" si="21"/>
        <v>3000</v>
      </c>
      <c r="I59" s="207">
        <f t="shared" si="21"/>
        <v>0</v>
      </c>
      <c r="J59" s="207">
        <f t="shared" si="21"/>
        <v>0</v>
      </c>
      <c r="K59" s="207">
        <f t="shared" si="21"/>
        <v>0</v>
      </c>
      <c r="L59" s="207">
        <f t="shared" si="21"/>
        <v>0</v>
      </c>
      <c r="M59" s="432">
        <f t="shared" si="2"/>
        <v>5743</v>
      </c>
      <c r="N59" s="432">
        <f t="shared" si="1"/>
        <v>0</v>
      </c>
      <c r="O59" s="432">
        <f>M59-'[2]4.3'!C59</f>
        <v>0</v>
      </c>
    </row>
    <row r="60" spans="1:17" s="471" customFormat="1" ht="15" customHeight="1">
      <c r="A60" s="203" t="s">
        <v>455</v>
      </c>
      <c r="B60" s="442"/>
      <c r="C60" s="204">
        <f>C65+C69+C73+C78</f>
        <v>155636</v>
      </c>
      <c r="D60" s="204">
        <f t="shared" si="21"/>
        <v>43180</v>
      </c>
      <c r="E60" s="204">
        <f t="shared" si="21"/>
        <v>9416</v>
      </c>
      <c r="F60" s="204">
        <f t="shared" si="21"/>
        <v>74032</v>
      </c>
      <c r="G60" s="204">
        <f t="shared" si="21"/>
        <v>0</v>
      </c>
      <c r="H60" s="204">
        <f t="shared" si="21"/>
        <v>26500</v>
      </c>
      <c r="I60" s="204">
        <f t="shared" si="21"/>
        <v>2508</v>
      </c>
      <c r="J60" s="204">
        <f t="shared" si="21"/>
        <v>0</v>
      </c>
      <c r="K60" s="204">
        <f t="shared" si="21"/>
        <v>0</v>
      </c>
      <c r="L60" s="204">
        <f t="shared" si="21"/>
        <v>0</v>
      </c>
      <c r="M60" s="432">
        <f t="shared" si="2"/>
        <v>155636</v>
      </c>
      <c r="N60" s="432">
        <f t="shared" si="1"/>
        <v>0</v>
      </c>
      <c r="O60" s="432">
        <f>M60-'[2]4.3'!C60</f>
        <v>0</v>
      </c>
    </row>
    <row r="61" spans="1:17">
      <c r="A61" s="472" t="s">
        <v>131</v>
      </c>
      <c r="B61" s="308" t="s">
        <v>343</v>
      </c>
      <c r="C61" s="207"/>
      <c r="D61" s="441"/>
      <c r="E61" s="438"/>
      <c r="F61" s="437"/>
      <c r="G61" s="438"/>
      <c r="H61" s="438"/>
      <c r="I61" s="469"/>
      <c r="J61" s="437"/>
      <c r="K61" s="438"/>
      <c r="L61" s="439"/>
      <c r="M61" s="432">
        <f t="shared" si="2"/>
        <v>0</v>
      </c>
      <c r="N61" s="432">
        <f t="shared" si="1"/>
        <v>0</v>
      </c>
      <c r="O61" s="432">
        <f>M61-'[2]4.3'!C61</f>
        <v>0</v>
      </c>
    </row>
    <row r="62" spans="1:17">
      <c r="A62" s="216" t="s">
        <v>49</v>
      </c>
      <c r="B62" s="445"/>
      <c r="C62" s="207">
        <f>SUM(D62:I62)</f>
        <v>70498</v>
      </c>
      <c r="D62" s="441">
        <v>16541</v>
      </c>
      <c r="E62" s="438">
        <v>3624</v>
      </c>
      <c r="F62" s="437">
        <v>49063</v>
      </c>
      <c r="G62" s="438"/>
      <c r="H62" s="438"/>
      <c r="I62" s="469">
        <v>1270</v>
      </c>
      <c r="J62" s="437"/>
      <c r="K62" s="438"/>
      <c r="L62" s="439"/>
      <c r="M62" s="432">
        <f t="shared" si="2"/>
        <v>70498</v>
      </c>
      <c r="N62" s="432">
        <f t="shared" si="1"/>
        <v>0</v>
      </c>
      <c r="O62" s="432">
        <f>M62-'[2]4.3'!C62</f>
        <v>0</v>
      </c>
    </row>
    <row r="63" spans="1:17">
      <c r="A63" s="216" t="s">
        <v>589</v>
      </c>
      <c r="B63" s="445"/>
      <c r="C63" s="196">
        <v>2743</v>
      </c>
      <c r="D63" s="441"/>
      <c r="E63" s="438"/>
      <c r="F63" s="437">
        <v>2743</v>
      </c>
      <c r="G63" s="438"/>
      <c r="H63" s="438"/>
      <c r="I63" s="469"/>
      <c r="J63" s="437"/>
      <c r="K63" s="438"/>
      <c r="L63" s="439"/>
      <c r="M63" s="432">
        <f t="shared" si="2"/>
        <v>2743</v>
      </c>
      <c r="N63" s="432">
        <f t="shared" si="1"/>
        <v>0</v>
      </c>
      <c r="O63" s="432">
        <f>M63-'[2]4.3'!C63</f>
        <v>0</v>
      </c>
    </row>
    <row r="64" spans="1:17">
      <c r="A64" s="216" t="s">
        <v>591</v>
      </c>
      <c r="B64" s="445"/>
      <c r="C64" s="207">
        <f>SUM(C63)</f>
        <v>2743</v>
      </c>
      <c r="D64" s="207">
        <f t="shared" ref="D64:L64" si="22">SUM(D63)</f>
        <v>0</v>
      </c>
      <c r="E64" s="207">
        <f t="shared" si="22"/>
        <v>0</v>
      </c>
      <c r="F64" s="207">
        <f t="shared" si="22"/>
        <v>2743</v>
      </c>
      <c r="G64" s="207">
        <f t="shared" si="22"/>
        <v>0</v>
      </c>
      <c r="H64" s="207">
        <f t="shared" si="22"/>
        <v>0</v>
      </c>
      <c r="I64" s="207">
        <f t="shared" si="22"/>
        <v>0</v>
      </c>
      <c r="J64" s="207">
        <f t="shared" si="22"/>
        <v>0</v>
      </c>
      <c r="K64" s="207">
        <f t="shared" si="22"/>
        <v>0</v>
      </c>
      <c r="L64" s="207">
        <f t="shared" si="22"/>
        <v>0</v>
      </c>
      <c r="M64" s="432">
        <f t="shared" si="2"/>
        <v>2743</v>
      </c>
      <c r="N64" s="432">
        <f t="shared" si="1"/>
        <v>0</v>
      </c>
      <c r="O64" s="432">
        <f>M64-'[2]4.3'!C64</f>
        <v>0</v>
      </c>
    </row>
    <row r="65" spans="1:15">
      <c r="A65" s="203" t="s">
        <v>455</v>
      </c>
      <c r="B65" s="446"/>
      <c r="C65" s="204">
        <f>C62+C64</f>
        <v>73241</v>
      </c>
      <c r="D65" s="204">
        <f t="shared" ref="D65:L65" si="23">D62+D64</f>
        <v>16541</v>
      </c>
      <c r="E65" s="204">
        <f t="shared" si="23"/>
        <v>3624</v>
      </c>
      <c r="F65" s="204">
        <f t="shared" si="23"/>
        <v>51806</v>
      </c>
      <c r="G65" s="204">
        <f t="shared" si="23"/>
        <v>0</v>
      </c>
      <c r="H65" s="204">
        <f t="shared" si="23"/>
        <v>0</v>
      </c>
      <c r="I65" s="204">
        <f t="shared" si="23"/>
        <v>1270</v>
      </c>
      <c r="J65" s="204">
        <f t="shared" si="23"/>
        <v>0</v>
      </c>
      <c r="K65" s="204">
        <f t="shared" si="23"/>
        <v>0</v>
      </c>
      <c r="L65" s="204">
        <f t="shared" si="23"/>
        <v>0</v>
      </c>
      <c r="M65" s="432">
        <f t="shared" si="2"/>
        <v>73241</v>
      </c>
      <c r="N65" s="432">
        <f t="shared" si="1"/>
        <v>0</v>
      </c>
      <c r="O65" s="432">
        <f>M65-'[2]4.3'!C65</f>
        <v>0</v>
      </c>
    </row>
    <row r="66" spans="1:15">
      <c r="A66" s="472" t="s">
        <v>132</v>
      </c>
      <c r="B66" s="308" t="s">
        <v>342</v>
      </c>
      <c r="C66" s="207"/>
      <c r="D66" s="441"/>
      <c r="E66" s="438"/>
      <c r="F66" s="437"/>
      <c r="G66" s="438"/>
      <c r="H66" s="438"/>
      <c r="I66" s="469"/>
      <c r="J66" s="437"/>
      <c r="K66" s="438"/>
      <c r="L66" s="441"/>
      <c r="M66" s="432">
        <f t="shared" si="2"/>
        <v>0</v>
      </c>
      <c r="N66" s="432">
        <f t="shared" si="1"/>
        <v>0</v>
      </c>
      <c r="O66" s="432">
        <f>M66-'[2]4.3'!C66</f>
        <v>0</v>
      </c>
    </row>
    <row r="67" spans="1:15">
      <c r="A67" s="216" t="s">
        <v>49</v>
      </c>
      <c r="B67" s="445"/>
      <c r="C67" s="207">
        <f>SUM(D67:I67)</f>
        <v>10806</v>
      </c>
      <c r="D67" s="441">
        <v>6459</v>
      </c>
      <c r="E67" s="438">
        <v>1413</v>
      </c>
      <c r="F67" s="437">
        <v>2680</v>
      </c>
      <c r="G67" s="438"/>
      <c r="H67" s="438"/>
      <c r="I67" s="469">
        <v>254</v>
      </c>
      <c r="J67" s="437"/>
      <c r="K67" s="438"/>
      <c r="L67" s="441"/>
      <c r="M67" s="432">
        <f t="shared" si="2"/>
        <v>10806</v>
      </c>
      <c r="N67" s="432">
        <f t="shared" si="1"/>
        <v>0</v>
      </c>
      <c r="O67" s="432">
        <f>M67-'[2]4.3'!C67</f>
        <v>0</v>
      </c>
    </row>
    <row r="68" spans="1:15">
      <c r="A68" s="216" t="s">
        <v>591</v>
      </c>
      <c r="B68" s="445"/>
      <c r="C68" s="207">
        <v>0</v>
      </c>
      <c r="D68" s="207">
        <v>0</v>
      </c>
      <c r="E68" s="207">
        <v>0</v>
      </c>
      <c r="F68" s="207">
        <v>0</v>
      </c>
      <c r="G68" s="207">
        <v>0</v>
      </c>
      <c r="H68" s="207">
        <v>0</v>
      </c>
      <c r="I68" s="207">
        <v>0</v>
      </c>
      <c r="J68" s="207">
        <v>0</v>
      </c>
      <c r="K68" s="207">
        <v>0</v>
      </c>
      <c r="L68" s="207">
        <v>0</v>
      </c>
      <c r="M68" s="432">
        <f t="shared" si="2"/>
        <v>0</v>
      </c>
      <c r="N68" s="432">
        <f t="shared" si="1"/>
        <v>0</v>
      </c>
      <c r="O68" s="432">
        <f>M68-'[2]4.3'!C68</f>
        <v>0</v>
      </c>
    </row>
    <row r="69" spans="1:15">
      <c r="A69" s="203" t="s">
        <v>455</v>
      </c>
      <c r="B69" s="446"/>
      <c r="C69" s="204">
        <f>C67+C68</f>
        <v>10806</v>
      </c>
      <c r="D69" s="204">
        <f t="shared" ref="D69:L69" si="24">D67+D68</f>
        <v>6459</v>
      </c>
      <c r="E69" s="204">
        <f t="shared" si="24"/>
        <v>1413</v>
      </c>
      <c r="F69" s="204">
        <f t="shared" si="24"/>
        <v>2680</v>
      </c>
      <c r="G69" s="204">
        <f t="shared" si="24"/>
        <v>0</v>
      </c>
      <c r="H69" s="204">
        <f t="shared" si="24"/>
        <v>0</v>
      </c>
      <c r="I69" s="204">
        <f t="shared" si="24"/>
        <v>254</v>
      </c>
      <c r="J69" s="204">
        <f t="shared" si="24"/>
        <v>0</v>
      </c>
      <c r="K69" s="204">
        <f t="shared" si="24"/>
        <v>0</v>
      </c>
      <c r="L69" s="204">
        <f t="shared" si="24"/>
        <v>0</v>
      </c>
      <c r="M69" s="432">
        <f t="shared" si="2"/>
        <v>10806</v>
      </c>
      <c r="N69" s="432">
        <f t="shared" si="1"/>
        <v>0</v>
      </c>
      <c r="O69" s="432">
        <f>M69-'[2]4.3'!C69</f>
        <v>0</v>
      </c>
    </row>
    <row r="70" spans="1:15">
      <c r="A70" s="472" t="s">
        <v>134</v>
      </c>
      <c r="B70" s="308" t="s">
        <v>342</v>
      </c>
      <c r="C70" s="207"/>
      <c r="D70" s="441"/>
      <c r="E70" s="438"/>
      <c r="F70" s="437"/>
      <c r="G70" s="438"/>
      <c r="H70" s="438"/>
      <c r="I70" s="469"/>
      <c r="J70" s="437"/>
      <c r="K70" s="438"/>
      <c r="L70" s="441"/>
      <c r="M70" s="432">
        <f t="shared" si="2"/>
        <v>0</v>
      </c>
      <c r="N70" s="432">
        <f t="shared" si="1"/>
        <v>0</v>
      </c>
      <c r="O70" s="432">
        <f>M70-'[2]4.3'!C70</f>
        <v>0</v>
      </c>
    </row>
    <row r="71" spans="1:15">
      <c r="A71" s="216" t="s">
        <v>49</v>
      </c>
      <c r="B71" s="445"/>
      <c r="C71" s="207">
        <f>SUM(D71:I71)</f>
        <v>11418</v>
      </c>
      <c r="D71" s="441">
        <v>6658</v>
      </c>
      <c r="E71" s="438">
        <v>1456</v>
      </c>
      <c r="F71" s="437">
        <v>2828</v>
      </c>
      <c r="G71" s="438"/>
      <c r="H71" s="438"/>
      <c r="I71" s="469">
        <v>476</v>
      </c>
      <c r="J71" s="437"/>
      <c r="K71" s="438"/>
      <c r="L71" s="441"/>
      <c r="M71" s="432">
        <f t="shared" si="2"/>
        <v>11418</v>
      </c>
      <c r="N71" s="432">
        <f t="shared" si="1"/>
        <v>0</v>
      </c>
      <c r="O71" s="432">
        <f>M71-'[2]4.3'!C71</f>
        <v>0</v>
      </c>
    </row>
    <row r="72" spans="1:15">
      <c r="A72" s="216" t="s">
        <v>591</v>
      </c>
      <c r="B72" s="445"/>
      <c r="C72" s="207">
        <v>0</v>
      </c>
      <c r="D72" s="207">
        <v>0</v>
      </c>
      <c r="E72" s="207">
        <v>0</v>
      </c>
      <c r="F72" s="207">
        <v>0</v>
      </c>
      <c r="G72" s="207">
        <v>0</v>
      </c>
      <c r="H72" s="207">
        <v>0</v>
      </c>
      <c r="I72" s="207">
        <v>0</v>
      </c>
      <c r="J72" s="207">
        <v>0</v>
      </c>
      <c r="K72" s="207">
        <v>0</v>
      </c>
      <c r="L72" s="207">
        <v>0</v>
      </c>
      <c r="M72" s="432">
        <f t="shared" si="2"/>
        <v>0</v>
      </c>
      <c r="N72" s="432">
        <f t="shared" si="1"/>
        <v>0</v>
      </c>
      <c r="O72" s="432">
        <f>M72-'[2]4.3'!C72</f>
        <v>0</v>
      </c>
    </row>
    <row r="73" spans="1:15">
      <c r="A73" s="203" t="s">
        <v>455</v>
      </c>
      <c r="B73" s="446"/>
      <c r="C73" s="204">
        <f>C71+C72</f>
        <v>11418</v>
      </c>
      <c r="D73" s="204">
        <f t="shared" ref="D73:L73" si="25">D71+D72</f>
        <v>6658</v>
      </c>
      <c r="E73" s="204">
        <f t="shared" si="25"/>
        <v>1456</v>
      </c>
      <c r="F73" s="204">
        <f t="shared" si="25"/>
        <v>2828</v>
      </c>
      <c r="G73" s="204">
        <f t="shared" si="25"/>
        <v>0</v>
      </c>
      <c r="H73" s="204">
        <f t="shared" si="25"/>
        <v>0</v>
      </c>
      <c r="I73" s="204">
        <f t="shared" si="25"/>
        <v>476</v>
      </c>
      <c r="J73" s="204">
        <f t="shared" si="25"/>
        <v>0</v>
      </c>
      <c r="K73" s="204">
        <f t="shared" si="25"/>
        <v>0</v>
      </c>
      <c r="L73" s="204">
        <f t="shared" si="25"/>
        <v>0</v>
      </c>
      <c r="M73" s="432">
        <f t="shared" si="2"/>
        <v>11418</v>
      </c>
      <c r="N73" s="432">
        <f t="shared" si="1"/>
        <v>0</v>
      </c>
      <c r="O73" s="432">
        <f>M73-'[2]4.3'!C73</f>
        <v>0</v>
      </c>
    </row>
    <row r="74" spans="1:15">
      <c r="A74" s="472" t="s">
        <v>133</v>
      </c>
      <c r="B74" s="308" t="s">
        <v>342</v>
      </c>
      <c r="C74" s="207"/>
      <c r="D74" s="441"/>
      <c r="E74" s="438"/>
      <c r="F74" s="437"/>
      <c r="G74" s="438"/>
      <c r="H74" s="438"/>
      <c r="I74" s="469"/>
      <c r="J74" s="437"/>
      <c r="K74" s="438"/>
      <c r="L74" s="441"/>
      <c r="M74" s="432">
        <f t="shared" si="2"/>
        <v>0</v>
      </c>
      <c r="N74" s="432">
        <f t="shared" si="1"/>
        <v>0</v>
      </c>
      <c r="O74" s="432">
        <f>M74-'[2]4.3'!C74</f>
        <v>0</v>
      </c>
    </row>
    <row r="75" spans="1:15" s="474" customFormat="1">
      <c r="A75" s="216" t="s">
        <v>49</v>
      </c>
      <c r="B75" s="445"/>
      <c r="C75" s="207">
        <f>SUM(D75:L75)</f>
        <v>57171</v>
      </c>
      <c r="D75" s="473">
        <v>13522</v>
      </c>
      <c r="E75" s="438">
        <v>2923</v>
      </c>
      <c r="F75" s="437">
        <v>16718</v>
      </c>
      <c r="G75" s="438"/>
      <c r="H75" s="438">
        <v>23500</v>
      </c>
      <c r="I75" s="469">
        <v>508</v>
      </c>
      <c r="J75" s="438"/>
      <c r="K75" s="437"/>
      <c r="L75" s="441"/>
      <c r="M75" s="432">
        <f t="shared" si="2"/>
        <v>57171</v>
      </c>
      <c r="N75" s="432">
        <f t="shared" si="1"/>
        <v>0</v>
      </c>
      <c r="O75" s="432">
        <f>M75-'[2]4.3'!C75</f>
        <v>0</v>
      </c>
    </row>
    <row r="76" spans="1:15" s="434" customFormat="1">
      <c r="A76" s="216" t="s">
        <v>594</v>
      </c>
      <c r="B76" s="445"/>
      <c r="C76" s="207">
        <v>3000</v>
      </c>
      <c r="D76" s="473"/>
      <c r="E76" s="438"/>
      <c r="F76" s="437"/>
      <c r="G76" s="438"/>
      <c r="H76" s="438">
        <v>3000</v>
      </c>
      <c r="I76" s="469"/>
      <c r="J76" s="438"/>
      <c r="K76" s="437"/>
      <c r="L76" s="441"/>
      <c r="M76" s="432">
        <f t="shared" si="2"/>
        <v>3000</v>
      </c>
      <c r="N76" s="432">
        <f t="shared" si="1"/>
        <v>0</v>
      </c>
      <c r="O76" s="432">
        <f>M76-'[2]4.3'!C76</f>
        <v>0</v>
      </c>
    </row>
    <row r="77" spans="1:15" s="434" customFormat="1">
      <c r="A77" s="216" t="s">
        <v>591</v>
      </c>
      <c r="B77" s="445"/>
      <c r="C77" s="207">
        <f>SUM(C76)</f>
        <v>3000</v>
      </c>
      <c r="D77" s="207">
        <f t="shared" ref="D77:L77" si="26">SUM(D76)</f>
        <v>0</v>
      </c>
      <c r="E77" s="207">
        <f t="shared" si="26"/>
        <v>0</v>
      </c>
      <c r="F77" s="207">
        <f t="shared" si="26"/>
        <v>0</v>
      </c>
      <c r="G77" s="207">
        <f t="shared" si="26"/>
        <v>0</v>
      </c>
      <c r="H77" s="207">
        <f t="shared" si="26"/>
        <v>3000</v>
      </c>
      <c r="I77" s="207">
        <f t="shared" si="26"/>
        <v>0</v>
      </c>
      <c r="J77" s="207">
        <f t="shared" si="26"/>
        <v>0</v>
      </c>
      <c r="K77" s="207">
        <f t="shared" si="26"/>
        <v>0</v>
      </c>
      <c r="L77" s="207">
        <f t="shared" si="26"/>
        <v>0</v>
      </c>
      <c r="M77" s="432">
        <f t="shared" si="2"/>
        <v>3000</v>
      </c>
      <c r="N77" s="432">
        <f t="shared" ref="N77:N140" si="27">M77-C77</f>
        <v>0</v>
      </c>
      <c r="O77" s="432">
        <f>M77-'[2]4.3'!C77</f>
        <v>0</v>
      </c>
    </row>
    <row r="78" spans="1:15" s="434" customFormat="1">
      <c r="A78" s="203" t="s">
        <v>455</v>
      </c>
      <c r="B78" s="446"/>
      <c r="C78" s="204">
        <f>C75+C77</f>
        <v>60171</v>
      </c>
      <c r="D78" s="204">
        <f t="shared" ref="D78:L78" si="28">D75+D77</f>
        <v>13522</v>
      </c>
      <c r="E78" s="204">
        <f t="shared" si="28"/>
        <v>2923</v>
      </c>
      <c r="F78" s="204">
        <f t="shared" si="28"/>
        <v>16718</v>
      </c>
      <c r="G78" s="204">
        <f t="shared" si="28"/>
        <v>0</v>
      </c>
      <c r="H78" s="204">
        <f t="shared" si="28"/>
        <v>26500</v>
      </c>
      <c r="I78" s="204">
        <f t="shared" si="28"/>
        <v>508</v>
      </c>
      <c r="J78" s="204">
        <f t="shared" si="28"/>
        <v>0</v>
      </c>
      <c r="K78" s="204">
        <f t="shared" si="28"/>
        <v>0</v>
      </c>
      <c r="L78" s="204">
        <f t="shared" si="28"/>
        <v>0</v>
      </c>
      <c r="M78" s="432">
        <f t="shared" ref="M78:M141" si="29">SUM(D78:L78)</f>
        <v>60171</v>
      </c>
      <c r="N78" s="432">
        <f t="shared" si="27"/>
        <v>0</v>
      </c>
      <c r="O78" s="432">
        <f>M78-'[2]4.3'!C78</f>
        <v>0</v>
      </c>
    </row>
    <row r="79" spans="1:15">
      <c r="A79" s="475" t="s">
        <v>240</v>
      </c>
      <c r="B79" s="305" t="s">
        <v>342</v>
      </c>
      <c r="C79" s="202"/>
      <c r="D79" s="476"/>
      <c r="E79" s="477"/>
      <c r="F79" s="478"/>
      <c r="G79" s="477"/>
      <c r="H79" s="477"/>
      <c r="I79" s="479"/>
      <c r="J79" s="477"/>
      <c r="K79" s="478"/>
      <c r="L79" s="480"/>
      <c r="M79" s="432">
        <f t="shared" si="29"/>
        <v>0</v>
      </c>
      <c r="N79" s="432">
        <f t="shared" si="27"/>
        <v>0</v>
      </c>
      <c r="O79" s="432">
        <f>M79-'[2]4.3'!C79</f>
        <v>0</v>
      </c>
    </row>
    <row r="80" spans="1:15" s="426" customFormat="1">
      <c r="A80" s="216" t="s">
        <v>49</v>
      </c>
      <c r="B80" s="447"/>
      <c r="C80" s="481">
        <f>SUM(D80:I80)</f>
        <v>49624</v>
      </c>
      <c r="D80" s="482">
        <v>21050</v>
      </c>
      <c r="E80" s="450">
        <v>3600</v>
      </c>
      <c r="F80" s="449">
        <v>17544</v>
      </c>
      <c r="G80" s="450"/>
      <c r="H80" s="450"/>
      <c r="I80" s="449">
        <v>7430</v>
      </c>
      <c r="J80" s="450"/>
      <c r="K80" s="449"/>
      <c r="L80" s="483"/>
      <c r="M80" s="432">
        <f t="shared" si="29"/>
        <v>49624</v>
      </c>
      <c r="N80" s="432">
        <f t="shared" si="27"/>
        <v>0</v>
      </c>
      <c r="O80" s="432">
        <f>M80-'[2]4.3'!C80</f>
        <v>0</v>
      </c>
    </row>
    <row r="81" spans="1:18" s="426" customFormat="1">
      <c r="A81" s="216" t="s">
        <v>589</v>
      </c>
      <c r="B81" s="447"/>
      <c r="C81" s="448">
        <v>1456</v>
      </c>
      <c r="D81" s="482"/>
      <c r="E81" s="450"/>
      <c r="F81" s="449">
        <v>1456</v>
      </c>
      <c r="G81" s="450"/>
      <c r="H81" s="450"/>
      <c r="I81" s="449"/>
      <c r="J81" s="450"/>
      <c r="K81" s="449"/>
      <c r="L81" s="483"/>
      <c r="M81" s="432">
        <f t="shared" si="29"/>
        <v>1456</v>
      </c>
      <c r="N81" s="432">
        <f t="shared" si="27"/>
        <v>0</v>
      </c>
      <c r="O81" s="432">
        <f>M81-'[2]4.3'!C81</f>
        <v>0</v>
      </c>
    </row>
    <row r="82" spans="1:18" s="426" customFormat="1">
      <c r="A82" s="216" t="s">
        <v>591</v>
      </c>
      <c r="B82" s="447"/>
      <c r="C82" s="448">
        <f>C81</f>
        <v>1456</v>
      </c>
      <c r="D82" s="448">
        <f t="shared" ref="D82:L82" si="30">D81</f>
        <v>0</v>
      </c>
      <c r="E82" s="448">
        <f t="shared" si="30"/>
        <v>0</v>
      </c>
      <c r="F82" s="448">
        <f t="shared" si="30"/>
        <v>1456</v>
      </c>
      <c r="G82" s="448">
        <f t="shared" si="30"/>
        <v>0</v>
      </c>
      <c r="H82" s="448">
        <f t="shared" si="30"/>
        <v>0</v>
      </c>
      <c r="I82" s="448">
        <f t="shared" si="30"/>
        <v>0</v>
      </c>
      <c r="J82" s="448">
        <f t="shared" si="30"/>
        <v>0</v>
      </c>
      <c r="K82" s="448">
        <f t="shared" si="30"/>
        <v>0</v>
      </c>
      <c r="L82" s="448">
        <f t="shared" si="30"/>
        <v>0</v>
      </c>
      <c r="M82" s="432">
        <f t="shared" si="29"/>
        <v>1456</v>
      </c>
      <c r="N82" s="432">
        <f t="shared" si="27"/>
        <v>0</v>
      </c>
      <c r="O82" s="432">
        <f>M82-'[2]4.3'!C82</f>
        <v>0</v>
      </c>
    </row>
    <row r="83" spans="1:18" s="426" customFormat="1">
      <c r="A83" s="203" t="s">
        <v>455</v>
      </c>
      <c r="B83" s="453"/>
      <c r="C83" s="343">
        <f>C80+C82</f>
        <v>51080</v>
      </c>
      <c r="D83" s="343">
        <f t="shared" ref="D83:L83" si="31">D80+D82</f>
        <v>21050</v>
      </c>
      <c r="E83" s="343">
        <f t="shared" si="31"/>
        <v>3600</v>
      </c>
      <c r="F83" s="343">
        <f t="shared" si="31"/>
        <v>19000</v>
      </c>
      <c r="G83" s="343">
        <f t="shared" si="31"/>
        <v>0</v>
      </c>
      <c r="H83" s="343">
        <f t="shared" si="31"/>
        <v>0</v>
      </c>
      <c r="I83" s="343">
        <f t="shared" si="31"/>
        <v>7430</v>
      </c>
      <c r="J83" s="343">
        <f t="shared" si="31"/>
        <v>0</v>
      </c>
      <c r="K83" s="343">
        <f t="shared" si="31"/>
        <v>0</v>
      </c>
      <c r="L83" s="343">
        <f t="shared" si="31"/>
        <v>0</v>
      </c>
      <c r="M83" s="432">
        <f t="shared" si="29"/>
        <v>51080</v>
      </c>
      <c r="N83" s="432">
        <f t="shared" si="27"/>
        <v>0</v>
      </c>
      <c r="O83" s="432">
        <f>M83-'[2]4.3'!C83</f>
        <v>0</v>
      </c>
    </row>
    <row r="84" spans="1:18" s="458" customFormat="1">
      <c r="A84" s="309" t="s">
        <v>241</v>
      </c>
      <c r="B84" s="309"/>
      <c r="C84" s="207"/>
      <c r="D84" s="313"/>
      <c r="E84" s="314"/>
      <c r="F84" s="313"/>
      <c r="G84" s="314"/>
      <c r="H84" s="314"/>
      <c r="I84" s="313"/>
      <c r="J84" s="314"/>
      <c r="K84" s="313"/>
      <c r="L84" s="314"/>
      <c r="M84" s="432">
        <f t="shared" si="29"/>
        <v>0</v>
      </c>
      <c r="N84" s="432">
        <f t="shared" si="27"/>
        <v>0</v>
      </c>
      <c r="O84" s="432">
        <f>M84-'[2]4.3'!C84</f>
        <v>0</v>
      </c>
    </row>
    <row r="85" spans="1:18" s="434" customFormat="1">
      <c r="A85" s="216" t="s">
        <v>49</v>
      </c>
      <c r="B85" s="216"/>
      <c r="C85" s="207">
        <f>C89+C94+C99</f>
        <v>391261</v>
      </c>
      <c r="D85" s="207">
        <f>D89+D94+D99</f>
        <v>116743</v>
      </c>
      <c r="E85" s="207">
        <f>E89+E94+E99</f>
        <v>26456</v>
      </c>
      <c r="F85" s="207">
        <f>F89+F94+F99</f>
        <v>247100</v>
      </c>
      <c r="G85" s="207"/>
      <c r="H85" s="207"/>
      <c r="I85" s="207">
        <f>I89+I94+I99</f>
        <v>962</v>
      </c>
      <c r="J85" s="207"/>
      <c r="K85" s="207"/>
      <c r="L85" s="207"/>
      <c r="M85" s="432">
        <f t="shared" si="29"/>
        <v>391261</v>
      </c>
      <c r="N85" s="432">
        <f t="shared" si="27"/>
        <v>0</v>
      </c>
      <c r="O85" s="432">
        <f>M85-'[2]4.3'!C85</f>
        <v>0</v>
      </c>
    </row>
    <row r="86" spans="1:18" s="434" customFormat="1">
      <c r="A86" s="216" t="s">
        <v>591</v>
      </c>
      <c r="B86" s="216"/>
      <c r="C86" s="207">
        <f>C91+C96+C100</f>
        <v>13927</v>
      </c>
      <c r="D86" s="207">
        <f t="shared" ref="D86:L87" si="32">D91+D96+D100</f>
        <v>2458</v>
      </c>
      <c r="E86" s="207">
        <f t="shared" si="32"/>
        <v>616</v>
      </c>
      <c r="F86" s="207">
        <f t="shared" si="32"/>
        <v>10200</v>
      </c>
      <c r="G86" s="207">
        <f t="shared" si="32"/>
        <v>0</v>
      </c>
      <c r="H86" s="207">
        <f t="shared" si="32"/>
        <v>0</v>
      </c>
      <c r="I86" s="207">
        <f t="shared" si="32"/>
        <v>653</v>
      </c>
      <c r="J86" s="207">
        <f t="shared" si="32"/>
        <v>0</v>
      </c>
      <c r="K86" s="207">
        <f t="shared" si="32"/>
        <v>0</v>
      </c>
      <c r="L86" s="207">
        <f t="shared" si="32"/>
        <v>0</v>
      </c>
      <c r="M86" s="432">
        <f t="shared" si="29"/>
        <v>13927</v>
      </c>
      <c r="N86" s="432">
        <f t="shared" si="27"/>
        <v>0</v>
      </c>
      <c r="O86" s="432">
        <f>M86-'[2]4.3'!C86</f>
        <v>0</v>
      </c>
    </row>
    <row r="87" spans="1:18" s="434" customFormat="1">
      <c r="A87" s="203" t="s">
        <v>455</v>
      </c>
      <c r="B87" s="203"/>
      <c r="C87" s="204">
        <f>C92+C97+C101</f>
        <v>405188</v>
      </c>
      <c r="D87" s="204">
        <f t="shared" si="32"/>
        <v>119201</v>
      </c>
      <c r="E87" s="204">
        <f t="shared" si="32"/>
        <v>27072</v>
      </c>
      <c r="F87" s="204">
        <f t="shared" si="32"/>
        <v>257300</v>
      </c>
      <c r="G87" s="204">
        <f t="shared" si="32"/>
        <v>0</v>
      </c>
      <c r="H87" s="204">
        <f t="shared" si="32"/>
        <v>0</v>
      </c>
      <c r="I87" s="204">
        <f t="shared" si="32"/>
        <v>1615</v>
      </c>
      <c r="J87" s="204">
        <f t="shared" si="32"/>
        <v>0</v>
      </c>
      <c r="K87" s="204">
        <f t="shared" si="32"/>
        <v>0</v>
      </c>
      <c r="L87" s="204">
        <f t="shared" si="32"/>
        <v>0</v>
      </c>
      <c r="M87" s="432">
        <f t="shared" si="29"/>
        <v>405188</v>
      </c>
      <c r="N87" s="432">
        <f t="shared" si="27"/>
        <v>0</v>
      </c>
      <c r="O87" s="432">
        <f>M87-'[2]4.3'!C87</f>
        <v>0</v>
      </c>
    </row>
    <row r="88" spans="1:18" s="434" customFormat="1">
      <c r="A88" s="315" t="s">
        <v>257</v>
      </c>
      <c r="B88" s="308" t="s">
        <v>342</v>
      </c>
      <c r="C88" s="207"/>
      <c r="D88" s="313"/>
      <c r="E88" s="314"/>
      <c r="F88" s="313"/>
      <c r="G88" s="314"/>
      <c r="H88" s="314"/>
      <c r="I88" s="313"/>
      <c r="J88" s="314"/>
      <c r="K88" s="313"/>
      <c r="L88" s="314"/>
      <c r="M88" s="432">
        <f t="shared" si="29"/>
        <v>0</v>
      </c>
      <c r="N88" s="432">
        <f t="shared" si="27"/>
        <v>0</v>
      </c>
      <c r="O88" s="432">
        <f>M88-'[2]4.3'!C88</f>
        <v>0</v>
      </c>
    </row>
    <row r="89" spans="1:18">
      <c r="A89" s="216" t="s">
        <v>49</v>
      </c>
      <c r="B89" s="216"/>
      <c r="C89" s="207">
        <f>SUM(D89:I89)</f>
        <v>38362</v>
      </c>
      <c r="D89" s="206">
        <v>24095</v>
      </c>
      <c r="E89" s="207">
        <v>5411</v>
      </c>
      <c r="F89" s="206">
        <v>8493</v>
      </c>
      <c r="G89" s="207"/>
      <c r="H89" s="207"/>
      <c r="I89" s="206">
        <v>363</v>
      </c>
      <c r="J89" s="207"/>
      <c r="K89" s="206"/>
      <c r="L89" s="207"/>
      <c r="M89" s="432">
        <f t="shared" si="29"/>
        <v>38362</v>
      </c>
      <c r="N89" s="432">
        <f t="shared" si="27"/>
        <v>0</v>
      </c>
      <c r="O89" s="432">
        <f>M89-'[2]4.3'!C89</f>
        <v>0</v>
      </c>
      <c r="Q89" s="425" t="s">
        <v>345</v>
      </c>
    </row>
    <row r="90" spans="1:18">
      <c r="A90" s="216" t="s">
        <v>589</v>
      </c>
      <c r="B90" s="216"/>
      <c r="C90" s="207">
        <v>8503</v>
      </c>
      <c r="D90" s="206"/>
      <c r="E90" s="207"/>
      <c r="F90" s="206">
        <v>8000</v>
      </c>
      <c r="G90" s="207"/>
      <c r="H90" s="207"/>
      <c r="I90" s="206">
        <v>503</v>
      </c>
      <c r="J90" s="207"/>
      <c r="K90" s="206"/>
      <c r="L90" s="207"/>
      <c r="M90" s="432">
        <f t="shared" si="29"/>
        <v>8503</v>
      </c>
      <c r="N90" s="432">
        <f t="shared" si="27"/>
        <v>0</v>
      </c>
      <c r="O90" s="432">
        <f>M90-'[2]4.3'!C90</f>
        <v>0</v>
      </c>
    </row>
    <row r="91" spans="1:18">
      <c r="A91" s="216" t="s">
        <v>591</v>
      </c>
      <c r="B91" s="216"/>
      <c r="C91" s="207">
        <f>SUM(C90)</f>
        <v>8503</v>
      </c>
      <c r="D91" s="207">
        <f t="shared" ref="D91:L91" si="33">SUM(D90)</f>
        <v>0</v>
      </c>
      <c r="E91" s="207">
        <f t="shared" si="33"/>
        <v>0</v>
      </c>
      <c r="F91" s="207">
        <f t="shared" si="33"/>
        <v>8000</v>
      </c>
      <c r="G91" s="207">
        <f t="shared" si="33"/>
        <v>0</v>
      </c>
      <c r="H91" s="207">
        <f t="shared" si="33"/>
        <v>0</v>
      </c>
      <c r="I91" s="207">
        <f t="shared" si="33"/>
        <v>503</v>
      </c>
      <c r="J91" s="207">
        <f t="shared" si="33"/>
        <v>0</v>
      </c>
      <c r="K91" s="207">
        <f t="shared" si="33"/>
        <v>0</v>
      </c>
      <c r="L91" s="207">
        <f t="shared" si="33"/>
        <v>0</v>
      </c>
      <c r="M91" s="432">
        <f t="shared" si="29"/>
        <v>8503</v>
      </c>
      <c r="N91" s="432">
        <f t="shared" si="27"/>
        <v>0</v>
      </c>
      <c r="O91" s="432">
        <f>M91-'[2]4.3'!C91</f>
        <v>0</v>
      </c>
    </row>
    <row r="92" spans="1:18">
      <c r="A92" s="203" t="s">
        <v>455</v>
      </c>
      <c r="B92" s="203"/>
      <c r="C92" s="204">
        <f>C89+C91</f>
        <v>46865</v>
      </c>
      <c r="D92" s="204">
        <f t="shared" ref="D92:L92" si="34">D89+D91</f>
        <v>24095</v>
      </c>
      <c r="E92" s="204">
        <f t="shared" si="34"/>
        <v>5411</v>
      </c>
      <c r="F92" s="204">
        <f t="shared" si="34"/>
        <v>16493</v>
      </c>
      <c r="G92" s="204">
        <f t="shared" si="34"/>
        <v>0</v>
      </c>
      <c r="H92" s="204">
        <f t="shared" si="34"/>
        <v>0</v>
      </c>
      <c r="I92" s="204">
        <f t="shared" si="34"/>
        <v>866</v>
      </c>
      <c r="J92" s="204">
        <f t="shared" si="34"/>
        <v>0</v>
      </c>
      <c r="K92" s="204">
        <f t="shared" si="34"/>
        <v>0</v>
      </c>
      <c r="L92" s="204">
        <f t="shared" si="34"/>
        <v>0</v>
      </c>
      <c r="M92" s="432">
        <f t="shared" si="29"/>
        <v>46865</v>
      </c>
      <c r="N92" s="432">
        <f t="shared" si="27"/>
        <v>0</v>
      </c>
      <c r="O92" s="432">
        <f>M92-'[2]4.3'!C92</f>
        <v>0</v>
      </c>
    </row>
    <row r="93" spans="1:18">
      <c r="A93" s="208" t="s">
        <v>258</v>
      </c>
      <c r="B93" s="208" t="s">
        <v>342</v>
      </c>
      <c r="C93" s="207"/>
      <c r="D93" s="206"/>
      <c r="E93" s="207"/>
      <c r="F93" s="206"/>
      <c r="G93" s="207"/>
      <c r="H93" s="207"/>
      <c r="I93" s="206"/>
      <c r="J93" s="207"/>
      <c r="K93" s="206"/>
      <c r="L93" s="207"/>
      <c r="M93" s="432">
        <f t="shared" si="29"/>
        <v>0</v>
      </c>
      <c r="N93" s="432">
        <f t="shared" si="27"/>
        <v>0</v>
      </c>
      <c r="O93" s="432">
        <f>M93-'[2]4.3'!C93</f>
        <v>0</v>
      </c>
      <c r="Q93" s="425">
        <v>7644</v>
      </c>
      <c r="R93" s="425" t="s">
        <v>346</v>
      </c>
    </row>
    <row r="94" spans="1:18">
      <c r="A94" s="216" t="s">
        <v>49</v>
      </c>
      <c r="B94" s="216"/>
      <c r="C94" s="207">
        <f>SUM(D94:I94)</f>
        <v>26935</v>
      </c>
      <c r="D94" s="206">
        <v>19578</v>
      </c>
      <c r="E94" s="207">
        <v>4357</v>
      </c>
      <c r="F94" s="206">
        <v>2873</v>
      </c>
      <c r="G94" s="207"/>
      <c r="H94" s="207"/>
      <c r="I94" s="206">
        <v>127</v>
      </c>
      <c r="J94" s="207"/>
      <c r="K94" s="206"/>
      <c r="L94" s="207"/>
      <c r="M94" s="432">
        <f t="shared" si="29"/>
        <v>26935</v>
      </c>
      <c r="N94" s="432">
        <f t="shared" si="27"/>
        <v>0</v>
      </c>
      <c r="O94" s="432">
        <f>M94-'[2]4.3'!C94</f>
        <v>0</v>
      </c>
      <c r="Q94" s="425">
        <f>SUM(Q93:Q93)</f>
        <v>7644</v>
      </c>
    </row>
    <row r="95" spans="1:18">
      <c r="A95" s="216" t="s">
        <v>589</v>
      </c>
      <c r="B95" s="216"/>
      <c r="C95" s="207">
        <v>2164</v>
      </c>
      <c r="D95" s="206">
        <v>954</v>
      </c>
      <c r="E95" s="207">
        <v>210</v>
      </c>
      <c r="F95" s="206">
        <v>1000</v>
      </c>
      <c r="G95" s="207"/>
      <c r="H95" s="207"/>
      <c r="I95" s="206"/>
      <c r="J95" s="207"/>
      <c r="K95" s="206"/>
      <c r="L95" s="207"/>
      <c r="M95" s="432">
        <f t="shared" si="29"/>
        <v>2164</v>
      </c>
      <c r="N95" s="432">
        <f t="shared" si="27"/>
        <v>0</v>
      </c>
      <c r="O95" s="432">
        <f>M95-'[2]4.3'!C95</f>
        <v>0</v>
      </c>
    </row>
    <row r="96" spans="1:18">
      <c r="A96" s="216" t="s">
        <v>591</v>
      </c>
      <c r="B96" s="216"/>
      <c r="C96" s="207">
        <f>SUM(C95)</f>
        <v>2164</v>
      </c>
      <c r="D96" s="207">
        <f t="shared" ref="D96:L96" si="35">SUM(D95)</f>
        <v>954</v>
      </c>
      <c r="E96" s="207">
        <f t="shared" si="35"/>
        <v>210</v>
      </c>
      <c r="F96" s="207">
        <f t="shared" si="35"/>
        <v>1000</v>
      </c>
      <c r="G96" s="207">
        <f t="shared" si="35"/>
        <v>0</v>
      </c>
      <c r="H96" s="207">
        <f t="shared" si="35"/>
        <v>0</v>
      </c>
      <c r="I96" s="207">
        <f t="shared" si="35"/>
        <v>0</v>
      </c>
      <c r="J96" s="207">
        <f t="shared" si="35"/>
        <v>0</v>
      </c>
      <c r="K96" s="207">
        <f t="shared" si="35"/>
        <v>0</v>
      </c>
      <c r="L96" s="207">
        <f t="shared" si="35"/>
        <v>0</v>
      </c>
      <c r="M96" s="432">
        <f t="shared" si="29"/>
        <v>2164</v>
      </c>
      <c r="N96" s="432">
        <f t="shared" si="27"/>
        <v>0</v>
      </c>
      <c r="O96" s="432">
        <f>M96-'[2]4.3'!C96</f>
        <v>0</v>
      </c>
    </row>
    <row r="97" spans="1:18">
      <c r="A97" s="203" t="s">
        <v>455</v>
      </c>
      <c r="B97" s="203"/>
      <c r="C97" s="204">
        <f>C94+C96</f>
        <v>29099</v>
      </c>
      <c r="D97" s="204">
        <f t="shared" ref="D97:L97" si="36">D94+D96</f>
        <v>20532</v>
      </c>
      <c r="E97" s="204">
        <f t="shared" si="36"/>
        <v>4567</v>
      </c>
      <c r="F97" s="204">
        <f t="shared" si="36"/>
        <v>3873</v>
      </c>
      <c r="G97" s="204">
        <f t="shared" si="36"/>
        <v>0</v>
      </c>
      <c r="H97" s="204">
        <f t="shared" si="36"/>
        <v>0</v>
      </c>
      <c r="I97" s="204">
        <f t="shared" si="36"/>
        <v>127</v>
      </c>
      <c r="J97" s="204">
        <f t="shared" si="36"/>
        <v>0</v>
      </c>
      <c r="K97" s="204">
        <f t="shared" si="36"/>
        <v>0</v>
      </c>
      <c r="L97" s="204">
        <f t="shared" si="36"/>
        <v>0</v>
      </c>
      <c r="M97" s="432">
        <f t="shared" si="29"/>
        <v>29099</v>
      </c>
      <c r="N97" s="432">
        <f t="shared" si="27"/>
        <v>0</v>
      </c>
      <c r="O97" s="432">
        <f>M97-'[2]4.3'!C97</f>
        <v>0</v>
      </c>
    </row>
    <row r="98" spans="1:18">
      <c r="A98" s="205" t="s">
        <v>596</v>
      </c>
      <c r="B98" s="310"/>
      <c r="C98" s="207"/>
      <c r="D98" s="206"/>
      <c r="E98" s="207"/>
      <c r="F98" s="206"/>
      <c r="G98" s="207"/>
      <c r="H98" s="207"/>
      <c r="I98" s="206"/>
      <c r="J98" s="207"/>
      <c r="K98" s="206"/>
      <c r="L98" s="207"/>
      <c r="M98" s="432">
        <f t="shared" si="29"/>
        <v>0</v>
      </c>
      <c r="N98" s="432">
        <f t="shared" si="27"/>
        <v>0</v>
      </c>
      <c r="O98" s="432">
        <f>M98-'[2]4.3'!C98</f>
        <v>0</v>
      </c>
      <c r="Q98" s="434">
        <v>885</v>
      </c>
      <c r="R98" s="434" t="s">
        <v>347</v>
      </c>
    </row>
    <row r="99" spans="1:18" s="434" customFormat="1">
      <c r="A99" s="216" t="s">
        <v>49</v>
      </c>
      <c r="B99" s="216"/>
      <c r="C99" s="207">
        <f>C103+C107+C111+C115+C119+C123+C127+C131+C136+C140+C144+C148+C152+C156+C160+C164+C168+C172+C176+C180+C184+C188+C192</f>
        <v>325964</v>
      </c>
      <c r="D99" s="207">
        <f>D103+D107+D111+D115+D119+D123+D127+D131+D136+D140+D144+D148+D152+D156+D160+D164+D168+D172+D176+D180+D184+D188+D192</f>
        <v>73070</v>
      </c>
      <c r="E99" s="207">
        <f>E103+E107+E111+E115+E119+E123+E127+E131+E136+E140+E144+E148+E152+E156+E160+E164+E168+E172+E176+E180+E184+E188+E192</f>
        <v>16688</v>
      </c>
      <c r="F99" s="207">
        <f>F103+F107+F111+F115+F119+F123+F127+F131+F136+F140+F144+F148+F152+F156+F160+F164+F168+F172+F176+F180+F184+F188+F192</f>
        <v>235734</v>
      </c>
      <c r="G99" s="207"/>
      <c r="H99" s="207"/>
      <c r="I99" s="207">
        <f>I103+I107+I111+I115+I119+I123+I127+I131+I136+I140+I144+I148+I152+I156+I160+I164+I168+I172+I176+I180+I184+I188+I192</f>
        <v>472</v>
      </c>
      <c r="J99" s="207"/>
      <c r="K99" s="207"/>
      <c r="L99" s="207"/>
      <c r="M99" s="432">
        <f t="shared" si="29"/>
        <v>325964</v>
      </c>
      <c r="N99" s="432">
        <f t="shared" si="27"/>
        <v>0</v>
      </c>
      <c r="O99" s="432">
        <f>M99-'[2]4.3'!C99</f>
        <v>0</v>
      </c>
      <c r="Q99" s="434">
        <v>1422</v>
      </c>
      <c r="R99" s="434" t="s">
        <v>348</v>
      </c>
    </row>
    <row r="100" spans="1:18" s="434" customFormat="1">
      <c r="A100" s="216" t="s">
        <v>591</v>
      </c>
      <c r="B100" s="216"/>
      <c r="C100" s="207">
        <f>C104+C108+C112+C116+C120+C124+C128+C133+C137+C141+C145+C149+C153+C157+C161+C165+C169+C173+C177+C181+C185+C189+C193</f>
        <v>3260</v>
      </c>
      <c r="D100" s="207">
        <f t="shared" ref="D100:L101" si="37">D104+D108+D112+D116+D120+D124+D128+D133+D137+D141+D145+D149+D153+D157+D161+D165+D169+D173+D177+D181+D185+D189+D193</f>
        <v>1504</v>
      </c>
      <c r="E100" s="207">
        <f t="shared" si="37"/>
        <v>406</v>
      </c>
      <c r="F100" s="207">
        <f t="shared" si="37"/>
        <v>1200</v>
      </c>
      <c r="G100" s="207">
        <f t="shared" si="37"/>
        <v>0</v>
      </c>
      <c r="H100" s="207">
        <f t="shared" si="37"/>
        <v>0</v>
      </c>
      <c r="I100" s="207">
        <f t="shared" si="37"/>
        <v>150</v>
      </c>
      <c r="J100" s="207">
        <f t="shared" si="37"/>
        <v>0</v>
      </c>
      <c r="K100" s="207">
        <f t="shared" si="37"/>
        <v>0</v>
      </c>
      <c r="L100" s="207">
        <f t="shared" si="37"/>
        <v>0</v>
      </c>
      <c r="M100" s="432">
        <f t="shared" si="29"/>
        <v>3260</v>
      </c>
      <c r="N100" s="432">
        <f t="shared" si="27"/>
        <v>0</v>
      </c>
      <c r="O100" s="432">
        <f>M100-'[2]4.3'!C100</f>
        <v>0</v>
      </c>
    </row>
    <row r="101" spans="1:18" s="434" customFormat="1">
      <c r="A101" s="203" t="s">
        <v>455</v>
      </c>
      <c r="B101" s="203"/>
      <c r="C101" s="204">
        <f>C105+C109+C113+C117+C121+C125+C129+C134+C138+C142+C146+C150+C154+C158+C162+C166+C170+C174+C178+C182+C186+C190+C194</f>
        <v>329224</v>
      </c>
      <c r="D101" s="204">
        <f t="shared" si="37"/>
        <v>74574</v>
      </c>
      <c r="E101" s="204">
        <f t="shared" si="37"/>
        <v>17094</v>
      </c>
      <c r="F101" s="204">
        <f t="shared" si="37"/>
        <v>236934</v>
      </c>
      <c r="G101" s="204">
        <f t="shared" si="37"/>
        <v>0</v>
      </c>
      <c r="H101" s="204">
        <f t="shared" si="37"/>
        <v>0</v>
      </c>
      <c r="I101" s="204">
        <f t="shared" si="37"/>
        <v>622</v>
      </c>
      <c r="J101" s="204">
        <f t="shared" si="37"/>
        <v>0</v>
      </c>
      <c r="K101" s="204">
        <f t="shared" si="37"/>
        <v>0</v>
      </c>
      <c r="L101" s="204">
        <f t="shared" si="37"/>
        <v>0</v>
      </c>
      <c r="M101" s="432">
        <f t="shared" si="29"/>
        <v>329224</v>
      </c>
      <c r="N101" s="432">
        <f t="shared" si="27"/>
        <v>0</v>
      </c>
      <c r="O101" s="432">
        <f>M101-'[2]4.3'!C101</f>
        <v>0</v>
      </c>
    </row>
    <row r="102" spans="1:18" s="434" customFormat="1">
      <c r="A102" s="205" t="s">
        <v>152</v>
      </c>
      <c r="B102" s="205" t="s">
        <v>342</v>
      </c>
      <c r="C102" s="207"/>
      <c r="D102" s="206"/>
      <c r="E102" s="207"/>
      <c r="F102" s="206"/>
      <c r="G102" s="207"/>
      <c r="H102" s="207"/>
      <c r="I102" s="206"/>
      <c r="J102" s="207"/>
      <c r="K102" s="206"/>
      <c r="L102" s="207"/>
      <c r="M102" s="432">
        <f t="shared" si="29"/>
        <v>0</v>
      </c>
      <c r="N102" s="432">
        <f t="shared" si="27"/>
        <v>0</v>
      </c>
      <c r="O102" s="432">
        <f>M102-'[2]4.3'!C102</f>
        <v>0</v>
      </c>
    </row>
    <row r="103" spans="1:18" s="434" customFormat="1">
      <c r="A103" s="216" t="s">
        <v>49</v>
      </c>
      <c r="B103" s="216"/>
      <c r="C103" s="207">
        <f>SUM(D103:I103)</f>
        <v>27731</v>
      </c>
      <c r="D103" s="206">
        <v>16244</v>
      </c>
      <c r="E103" s="207">
        <v>3816</v>
      </c>
      <c r="F103" s="206">
        <v>7568</v>
      </c>
      <c r="G103" s="207"/>
      <c r="H103" s="207"/>
      <c r="I103" s="206">
        <v>103</v>
      </c>
      <c r="J103" s="207"/>
      <c r="K103" s="206"/>
      <c r="L103" s="207"/>
      <c r="M103" s="432">
        <f t="shared" si="29"/>
        <v>27731</v>
      </c>
      <c r="N103" s="432">
        <f t="shared" si="27"/>
        <v>0</v>
      </c>
      <c r="O103" s="432">
        <f>M103-'[2]4.3'!C103</f>
        <v>0</v>
      </c>
    </row>
    <row r="104" spans="1:18" s="434" customFormat="1">
      <c r="A104" s="216" t="s">
        <v>591</v>
      </c>
      <c r="B104" s="216"/>
      <c r="C104" s="207">
        <v>0</v>
      </c>
      <c r="D104" s="207">
        <v>0</v>
      </c>
      <c r="E104" s="207">
        <v>0</v>
      </c>
      <c r="F104" s="207">
        <v>0</v>
      </c>
      <c r="G104" s="207">
        <v>0</v>
      </c>
      <c r="H104" s="207">
        <v>0</v>
      </c>
      <c r="I104" s="207">
        <v>0</v>
      </c>
      <c r="J104" s="207">
        <v>0</v>
      </c>
      <c r="K104" s="207">
        <v>0</v>
      </c>
      <c r="L104" s="207">
        <v>0</v>
      </c>
      <c r="M104" s="432">
        <f t="shared" si="29"/>
        <v>0</v>
      </c>
      <c r="N104" s="432">
        <f t="shared" si="27"/>
        <v>0</v>
      </c>
      <c r="O104" s="432">
        <f>M104-'[2]4.3'!C104</f>
        <v>0</v>
      </c>
    </row>
    <row r="105" spans="1:18" s="434" customFormat="1">
      <c r="A105" s="216" t="s">
        <v>455</v>
      </c>
      <c r="B105" s="216"/>
      <c r="C105" s="207">
        <f>C103+C104</f>
        <v>27731</v>
      </c>
      <c r="D105" s="207">
        <f t="shared" ref="D105:L105" si="38">D103+D104</f>
        <v>16244</v>
      </c>
      <c r="E105" s="207">
        <f t="shared" si="38"/>
        <v>3816</v>
      </c>
      <c r="F105" s="207">
        <f t="shared" si="38"/>
        <v>7568</v>
      </c>
      <c r="G105" s="207">
        <f t="shared" si="38"/>
        <v>0</v>
      </c>
      <c r="H105" s="207">
        <f t="shared" si="38"/>
        <v>0</v>
      </c>
      <c r="I105" s="207">
        <f t="shared" si="38"/>
        <v>103</v>
      </c>
      <c r="J105" s="207">
        <f t="shared" si="38"/>
        <v>0</v>
      </c>
      <c r="K105" s="207">
        <f t="shared" si="38"/>
        <v>0</v>
      </c>
      <c r="L105" s="207">
        <f t="shared" si="38"/>
        <v>0</v>
      </c>
      <c r="M105" s="432">
        <f t="shared" si="29"/>
        <v>27731</v>
      </c>
      <c r="N105" s="432">
        <f t="shared" si="27"/>
        <v>0</v>
      </c>
      <c r="O105" s="432">
        <f>M105-'[2]4.3'!C105</f>
        <v>0</v>
      </c>
    </row>
    <row r="106" spans="1:18">
      <c r="A106" s="208" t="s">
        <v>153</v>
      </c>
      <c r="B106" s="308" t="s">
        <v>342</v>
      </c>
      <c r="C106" s="207"/>
      <c r="D106" s="206"/>
      <c r="E106" s="207"/>
      <c r="F106" s="206"/>
      <c r="G106" s="207"/>
      <c r="H106" s="207"/>
      <c r="I106" s="206"/>
      <c r="J106" s="207"/>
      <c r="K106" s="206"/>
      <c r="L106" s="207"/>
      <c r="M106" s="432">
        <f t="shared" si="29"/>
        <v>0</v>
      </c>
      <c r="N106" s="432">
        <f t="shared" si="27"/>
        <v>0</v>
      </c>
      <c r="O106" s="432">
        <f>M106-'[2]4.3'!C106</f>
        <v>0</v>
      </c>
    </row>
    <row r="107" spans="1:18" s="434" customFormat="1">
      <c r="A107" s="216" t="s">
        <v>49</v>
      </c>
      <c r="B107" s="216"/>
      <c r="C107" s="207">
        <f>SUM(D107:I107)</f>
        <v>6065</v>
      </c>
      <c r="D107" s="206">
        <v>4571</v>
      </c>
      <c r="E107" s="207">
        <v>1034</v>
      </c>
      <c r="F107" s="206">
        <v>447</v>
      </c>
      <c r="G107" s="207"/>
      <c r="H107" s="207"/>
      <c r="I107" s="206">
        <v>13</v>
      </c>
      <c r="J107" s="207"/>
      <c r="K107" s="206"/>
      <c r="L107" s="207"/>
      <c r="M107" s="432">
        <f t="shared" si="29"/>
        <v>6065</v>
      </c>
      <c r="N107" s="432">
        <f t="shared" si="27"/>
        <v>0</v>
      </c>
      <c r="O107" s="432">
        <f>M107-'[2]4.3'!C107</f>
        <v>0</v>
      </c>
    </row>
    <row r="108" spans="1:18" s="434" customFormat="1">
      <c r="A108" s="216" t="s">
        <v>591</v>
      </c>
      <c r="B108" s="216"/>
      <c r="C108" s="207">
        <v>0</v>
      </c>
      <c r="D108" s="207">
        <v>0</v>
      </c>
      <c r="E108" s="207">
        <v>0</v>
      </c>
      <c r="F108" s="207">
        <v>0</v>
      </c>
      <c r="G108" s="207">
        <v>0</v>
      </c>
      <c r="H108" s="207">
        <v>0</v>
      </c>
      <c r="I108" s="207">
        <v>0</v>
      </c>
      <c r="J108" s="207">
        <v>0</v>
      </c>
      <c r="K108" s="207">
        <v>0</v>
      </c>
      <c r="L108" s="207">
        <v>0</v>
      </c>
      <c r="M108" s="432">
        <f t="shared" si="29"/>
        <v>0</v>
      </c>
      <c r="N108" s="432">
        <f t="shared" si="27"/>
        <v>0</v>
      </c>
      <c r="O108" s="432">
        <f>M108-'[2]4.3'!C108</f>
        <v>0</v>
      </c>
    </row>
    <row r="109" spans="1:18" s="434" customFormat="1">
      <c r="A109" s="216" t="s">
        <v>455</v>
      </c>
      <c r="B109" s="216"/>
      <c r="C109" s="207">
        <f>C107+C108</f>
        <v>6065</v>
      </c>
      <c r="D109" s="207">
        <f t="shared" ref="D109:L109" si="39">D107+D108</f>
        <v>4571</v>
      </c>
      <c r="E109" s="207">
        <f t="shared" si="39"/>
        <v>1034</v>
      </c>
      <c r="F109" s="207">
        <f t="shared" si="39"/>
        <v>447</v>
      </c>
      <c r="G109" s="207">
        <f t="shared" si="39"/>
        <v>0</v>
      </c>
      <c r="H109" s="207">
        <f t="shared" si="39"/>
        <v>0</v>
      </c>
      <c r="I109" s="207">
        <f t="shared" si="39"/>
        <v>13</v>
      </c>
      <c r="J109" s="207">
        <f t="shared" si="39"/>
        <v>0</v>
      </c>
      <c r="K109" s="207">
        <f t="shared" si="39"/>
        <v>0</v>
      </c>
      <c r="L109" s="207">
        <f t="shared" si="39"/>
        <v>0</v>
      </c>
      <c r="M109" s="432">
        <f t="shared" si="29"/>
        <v>6065</v>
      </c>
      <c r="N109" s="432">
        <f t="shared" si="27"/>
        <v>0</v>
      </c>
      <c r="O109" s="432">
        <f>M109-'[2]4.3'!C109</f>
        <v>0</v>
      </c>
    </row>
    <row r="110" spans="1:18">
      <c r="A110" s="208" t="s">
        <v>154</v>
      </c>
      <c r="B110" s="308" t="s">
        <v>342</v>
      </c>
      <c r="C110" s="207"/>
      <c r="D110" s="206"/>
      <c r="E110" s="207"/>
      <c r="F110" s="206"/>
      <c r="G110" s="207"/>
      <c r="H110" s="207"/>
      <c r="I110" s="206"/>
      <c r="J110" s="207"/>
      <c r="K110" s="206"/>
      <c r="L110" s="207"/>
      <c r="M110" s="432">
        <f t="shared" si="29"/>
        <v>0</v>
      </c>
      <c r="N110" s="432">
        <f t="shared" si="27"/>
        <v>0</v>
      </c>
      <c r="O110" s="432">
        <f>M110-'[2]4.3'!C110</f>
        <v>0</v>
      </c>
    </row>
    <row r="111" spans="1:18" s="434" customFormat="1">
      <c r="A111" s="216" t="s">
        <v>49</v>
      </c>
      <c r="B111" s="216"/>
      <c r="C111" s="207">
        <f>SUM(D111:I111)</f>
        <v>8906</v>
      </c>
      <c r="D111" s="206">
        <v>3272</v>
      </c>
      <c r="E111" s="207">
        <v>748</v>
      </c>
      <c r="F111" s="206">
        <v>4759</v>
      </c>
      <c r="G111" s="207"/>
      <c r="H111" s="207"/>
      <c r="I111" s="206">
        <v>127</v>
      </c>
      <c r="J111" s="207"/>
      <c r="K111" s="206"/>
      <c r="L111" s="207"/>
      <c r="M111" s="432">
        <f t="shared" si="29"/>
        <v>8906</v>
      </c>
      <c r="N111" s="432">
        <f t="shared" si="27"/>
        <v>0</v>
      </c>
      <c r="O111" s="432">
        <f>M111-'[2]4.3'!C111</f>
        <v>0</v>
      </c>
    </row>
    <row r="112" spans="1:18" s="434" customFormat="1">
      <c r="A112" s="216" t="s">
        <v>591</v>
      </c>
      <c r="B112" s="216"/>
      <c r="C112" s="207">
        <v>0</v>
      </c>
      <c r="D112" s="207">
        <v>0</v>
      </c>
      <c r="E112" s="207">
        <v>0</v>
      </c>
      <c r="F112" s="207">
        <v>0</v>
      </c>
      <c r="G112" s="207">
        <v>0</v>
      </c>
      <c r="H112" s="207">
        <v>0</v>
      </c>
      <c r="I112" s="207">
        <v>0</v>
      </c>
      <c r="J112" s="207">
        <v>0</v>
      </c>
      <c r="K112" s="207">
        <v>0</v>
      </c>
      <c r="L112" s="207">
        <v>0</v>
      </c>
      <c r="M112" s="432">
        <f t="shared" si="29"/>
        <v>0</v>
      </c>
      <c r="N112" s="432">
        <f t="shared" si="27"/>
        <v>0</v>
      </c>
      <c r="O112" s="432">
        <f>M112-'[2]4.3'!C112</f>
        <v>0</v>
      </c>
    </row>
    <row r="113" spans="1:15" s="434" customFormat="1">
      <c r="A113" s="216" t="s">
        <v>455</v>
      </c>
      <c r="B113" s="216"/>
      <c r="C113" s="207">
        <f>C111+C112</f>
        <v>8906</v>
      </c>
      <c r="D113" s="207">
        <f t="shared" ref="D113:L113" si="40">D111+D112</f>
        <v>3272</v>
      </c>
      <c r="E113" s="207">
        <f t="shared" si="40"/>
        <v>748</v>
      </c>
      <c r="F113" s="207">
        <f t="shared" si="40"/>
        <v>4759</v>
      </c>
      <c r="G113" s="207">
        <f t="shared" si="40"/>
        <v>0</v>
      </c>
      <c r="H113" s="207">
        <f t="shared" si="40"/>
        <v>0</v>
      </c>
      <c r="I113" s="207">
        <f t="shared" si="40"/>
        <v>127</v>
      </c>
      <c r="J113" s="207">
        <f t="shared" si="40"/>
        <v>0</v>
      </c>
      <c r="K113" s="207">
        <f t="shared" si="40"/>
        <v>0</v>
      </c>
      <c r="L113" s="207">
        <f t="shared" si="40"/>
        <v>0</v>
      </c>
      <c r="M113" s="432">
        <f t="shared" si="29"/>
        <v>8906</v>
      </c>
      <c r="N113" s="432">
        <f t="shared" si="27"/>
        <v>0</v>
      </c>
      <c r="O113" s="432">
        <f>M113-'[2]4.3'!C113</f>
        <v>0</v>
      </c>
    </row>
    <row r="114" spans="1:15">
      <c r="A114" s="208" t="s">
        <v>155</v>
      </c>
      <c r="B114" s="308" t="s">
        <v>342</v>
      </c>
      <c r="C114" s="207"/>
      <c r="D114" s="206"/>
      <c r="E114" s="207"/>
      <c r="F114" s="206"/>
      <c r="G114" s="207"/>
      <c r="H114" s="207"/>
      <c r="I114" s="206"/>
      <c r="J114" s="207"/>
      <c r="K114" s="206"/>
      <c r="L114" s="207"/>
      <c r="M114" s="432">
        <f t="shared" si="29"/>
        <v>0</v>
      </c>
      <c r="N114" s="432">
        <f t="shared" si="27"/>
        <v>0</v>
      </c>
      <c r="O114" s="432">
        <f>M114-'[2]4.3'!C114</f>
        <v>0</v>
      </c>
    </row>
    <row r="115" spans="1:15" s="434" customFormat="1">
      <c r="A115" s="216" t="s">
        <v>49</v>
      </c>
      <c r="B115" s="216"/>
      <c r="C115" s="207">
        <f>SUM(D115:I115)</f>
        <v>8015</v>
      </c>
      <c r="D115" s="206">
        <v>3101</v>
      </c>
      <c r="E115" s="207">
        <v>695</v>
      </c>
      <c r="F115" s="206">
        <v>4117</v>
      </c>
      <c r="G115" s="207"/>
      <c r="H115" s="207"/>
      <c r="I115" s="206">
        <v>102</v>
      </c>
      <c r="J115" s="207"/>
      <c r="K115" s="206"/>
      <c r="L115" s="207"/>
      <c r="M115" s="432">
        <f t="shared" si="29"/>
        <v>8015</v>
      </c>
      <c r="N115" s="432">
        <f t="shared" si="27"/>
        <v>0</v>
      </c>
      <c r="O115" s="432">
        <f>M115-'[2]4.3'!C115</f>
        <v>0</v>
      </c>
    </row>
    <row r="116" spans="1:15" s="434" customFormat="1">
      <c r="A116" s="216" t="s">
        <v>591</v>
      </c>
      <c r="B116" s="216"/>
      <c r="C116" s="207">
        <v>0</v>
      </c>
      <c r="D116" s="207">
        <v>0</v>
      </c>
      <c r="E116" s="207">
        <v>0</v>
      </c>
      <c r="F116" s="207">
        <v>0</v>
      </c>
      <c r="G116" s="207">
        <v>0</v>
      </c>
      <c r="H116" s="207">
        <v>0</v>
      </c>
      <c r="I116" s="207">
        <v>0</v>
      </c>
      <c r="J116" s="207">
        <v>0</v>
      </c>
      <c r="K116" s="207">
        <v>0</v>
      </c>
      <c r="L116" s="207">
        <v>0</v>
      </c>
      <c r="M116" s="432">
        <f t="shared" si="29"/>
        <v>0</v>
      </c>
      <c r="N116" s="432">
        <f t="shared" si="27"/>
        <v>0</v>
      </c>
      <c r="O116" s="432">
        <f>M116-'[2]4.3'!C116</f>
        <v>0</v>
      </c>
    </row>
    <row r="117" spans="1:15" s="434" customFormat="1">
      <c r="A117" s="216" t="s">
        <v>455</v>
      </c>
      <c r="B117" s="216"/>
      <c r="C117" s="207">
        <f>C115+C116</f>
        <v>8015</v>
      </c>
      <c r="D117" s="207">
        <f t="shared" ref="D117:L117" si="41">D115+D116</f>
        <v>3101</v>
      </c>
      <c r="E117" s="207">
        <f t="shared" si="41"/>
        <v>695</v>
      </c>
      <c r="F117" s="207">
        <f t="shared" si="41"/>
        <v>4117</v>
      </c>
      <c r="G117" s="207">
        <f t="shared" si="41"/>
        <v>0</v>
      </c>
      <c r="H117" s="207">
        <f t="shared" si="41"/>
        <v>0</v>
      </c>
      <c r="I117" s="207">
        <f t="shared" si="41"/>
        <v>102</v>
      </c>
      <c r="J117" s="207">
        <f t="shared" si="41"/>
        <v>0</v>
      </c>
      <c r="K117" s="207">
        <f t="shared" si="41"/>
        <v>0</v>
      </c>
      <c r="L117" s="207">
        <f t="shared" si="41"/>
        <v>0</v>
      </c>
      <c r="M117" s="432">
        <f t="shared" si="29"/>
        <v>8015</v>
      </c>
      <c r="N117" s="432">
        <f t="shared" si="27"/>
        <v>0</v>
      </c>
      <c r="O117" s="432">
        <f>M117-'[2]4.3'!C117</f>
        <v>0</v>
      </c>
    </row>
    <row r="118" spans="1:15">
      <c r="A118" s="208" t="s">
        <v>156</v>
      </c>
      <c r="B118" s="308" t="s">
        <v>342</v>
      </c>
      <c r="C118" s="207"/>
      <c r="D118" s="206"/>
      <c r="E118" s="207"/>
      <c r="F118" s="206"/>
      <c r="G118" s="207"/>
      <c r="H118" s="207"/>
      <c r="I118" s="206"/>
      <c r="J118" s="207"/>
      <c r="K118" s="206"/>
      <c r="L118" s="207"/>
      <c r="M118" s="432">
        <f t="shared" si="29"/>
        <v>0</v>
      </c>
      <c r="N118" s="432">
        <f t="shared" si="27"/>
        <v>0</v>
      </c>
      <c r="O118" s="432">
        <f>M118-'[2]4.3'!C118</f>
        <v>0</v>
      </c>
    </row>
    <row r="119" spans="1:15" s="434" customFormat="1">
      <c r="A119" s="216" t="s">
        <v>49</v>
      </c>
      <c r="B119" s="216"/>
      <c r="C119" s="207">
        <f>SUM(D119:I119)</f>
        <v>11450</v>
      </c>
      <c r="D119" s="206">
        <v>3691</v>
      </c>
      <c r="E119" s="207">
        <v>857</v>
      </c>
      <c r="F119" s="206">
        <v>6775</v>
      </c>
      <c r="G119" s="207"/>
      <c r="H119" s="207"/>
      <c r="I119" s="206">
        <v>127</v>
      </c>
      <c r="J119" s="207"/>
      <c r="K119" s="206"/>
      <c r="L119" s="207"/>
      <c r="M119" s="432">
        <f t="shared" si="29"/>
        <v>11450</v>
      </c>
      <c r="N119" s="432">
        <f t="shared" si="27"/>
        <v>0</v>
      </c>
      <c r="O119" s="432">
        <f>M119-'[2]4.3'!C119</f>
        <v>0</v>
      </c>
    </row>
    <row r="120" spans="1:15" s="434" customFormat="1">
      <c r="A120" s="216" t="s">
        <v>591</v>
      </c>
      <c r="B120" s="216"/>
      <c r="C120" s="207">
        <v>0</v>
      </c>
      <c r="D120" s="207">
        <v>0</v>
      </c>
      <c r="E120" s="207">
        <v>0</v>
      </c>
      <c r="F120" s="207">
        <v>0</v>
      </c>
      <c r="G120" s="207">
        <v>0</v>
      </c>
      <c r="H120" s="207">
        <v>0</v>
      </c>
      <c r="I120" s="207">
        <v>0</v>
      </c>
      <c r="J120" s="207">
        <v>0</v>
      </c>
      <c r="K120" s="207">
        <v>0</v>
      </c>
      <c r="L120" s="207">
        <v>0</v>
      </c>
      <c r="M120" s="432">
        <f t="shared" si="29"/>
        <v>0</v>
      </c>
      <c r="N120" s="432">
        <f t="shared" si="27"/>
        <v>0</v>
      </c>
      <c r="O120" s="432">
        <f>M120-'[2]4.3'!C120</f>
        <v>0</v>
      </c>
    </row>
    <row r="121" spans="1:15" s="434" customFormat="1">
      <c r="A121" s="216" t="s">
        <v>455</v>
      </c>
      <c r="B121" s="216"/>
      <c r="C121" s="207">
        <f>C119+C120</f>
        <v>11450</v>
      </c>
      <c r="D121" s="207">
        <f t="shared" ref="D121:L121" si="42">D119+D120</f>
        <v>3691</v>
      </c>
      <c r="E121" s="207">
        <f t="shared" si="42"/>
        <v>857</v>
      </c>
      <c r="F121" s="207">
        <f t="shared" si="42"/>
        <v>6775</v>
      </c>
      <c r="G121" s="207">
        <f t="shared" si="42"/>
        <v>0</v>
      </c>
      <c r="H121" s="207">
        <f t="shared" si="42"/>
        <v>0</v>
      </c>
      <c r="I121" s="207">
        <f t="shared" si="42"/>
        <v>127</v>
      </c>
      <c r="J121" s="207">
        <f t="shared" si="42"/>
        <v>0</v>
      </c>
      <c r="K121" s="207">
        <f t="shared" si="42"/>
        <v>0</v>
      </c>
      <c r="L121" s="207">
        <f t="shared" si="42"/>
        <v>0</v>
      </c>
      <c r="M121" s="432">
        <f t="shared" si="29"/>
        <v>11450</v>
      </c>
      <c r="N121" s="432">
        <f t="shared" si="27"/>
        <v>0</v>
      </c>
      <c r="O121" s="432">
        <f>M121-'[2]4.3'!C121</f>
        <v>0</v>
      </c>
    </row>
    <row r="122" spans="1:15">
      <c r="A122" s="208" t="s">
        <v>157</v>
      </c>
      <c r="B122" s="308" t="s">
        <v>342</v>
      </c>
      <c r="C122" s="207"/>
      <c r="D122" s="206"/>
      <c r="E122" s="207"/>
      <c r="F122" s="206"/>
      <c r="G122" s="207"/>
      <c r="H122" s="207"/>
      <c r="I122" s="206"/>
      <c r="J122" s="207"/>
      <c r="K122" s="206"/>
      <c r="L122" s="207"/>
      <c r="M122" s="432">
        <f t="shared" si="29"/>
        <v>0</v>
      </c>
      <c r="N122" s="432">
        <f t="shared" si="27"/>
        <v>0</v>
      </c>
      <c r="O122" s="432">
        <f>M122-'[2]4.3'!C122</f>
        <v>0</v>
      </c>
    </row>
    <row r="123" spans="1:15" s="434" customFormat="1">
      <c r="A123" s="216" t="s">
        <v>49</v>
      </c>
      <c r="B123" s="216"/>
      <c r="C123" s="207">
        <f>SUM(D123:I123)</f>
        <v>24907</v>
      </c>
      <c r="D123" s="206">
        <v>939</v>
      </c>
      <c r="E123" s="207">
        <v>240</v>
      </c>
      <c r="F123" s="206">
        <v>23728</v>
      </c>
      <c r="G123" s="207"/>
      <c r="H123" s="207"/>
      <c r="I123" s="206"/>
      <c r="J123" s="207"/>
      <c r="K123" s="206"/>
      <c r="L123" s="207"/>
      <c r="M123" s="432">
        <f t="shared" si="29"/>
        <v>24907</v>
      </c>
      <c r="N123" s="432">
        <f t="shared" si="27"/>
        <v>0</v>
      </c>
      <c r="O123" s="432">
        <f>M123-'[2]4.3'!C123</f>
        <v>0</v>
      </c>
    </row>
    <row r="124" spans="1:15" s="434" customFormat="1">
      <c r="A124" s="216" t="s">
        <v>591</v>
      </c>
      <c r="B124" s="216"/>
      <c r="C124" s="207">
        <v>0</v>
      </c>
      <c r="D124" s="207">
        <v>0</v>
      </c>
      <c r="E124" s="207">
        <v>0</v>
      </c>
      <c r="F124" s="207">
        <v>0</v>
      </c>
      <c r="G124" s="207">
        <v>0</v>
      </c>
      <c r="H124" s="207">
        <v>0</v>
      </c>
      <c r="I124" s="207">
        <v>0</v>
      </c>
      <c r="J124" s="207">
        <v>0</v>
      </c>
      <c r="K124" s="207">
        <v>0</v>
      </c>
      <c r="L124" s="207">
        <v>0</v>
      </c>
      <c r="M124" s="432">
        <f t="shared" si="29"/>
        <v>0</v>
      </c>
      <c r="N124" s="432">
        <f t="shared" si="27"/>
        <v>0</v>
      </c>
      <c r="O124" s="432">
        <f>M124-'[2]4.3'!C124</f>
        <v>0</v>
      </c>
    </row>
    <row r="125" spans="1:15" s="434" customFormat="1">
      <c r="A125" s="216" t="s">
        <v>455</v>
      </c>
      <c r="B125" s="216"/>
      <c r="C125" s="207">
        <f>C123+C124</f>
        <v>24907</v>
      </c>
      <c r="D125" s="207">
        <f t="shared" ref="D125:L125" si="43">D123+D124</f>
        <v>939</v>
      </c>
      <c r="E125" s="207">
        <f t="shared" si="43"/>
        <v>240</v>
      </c>
      <c r="F125" s="207">
        <f t="shared" si="43"/>
        <v>23728</v>
      </c>
      <c r="G125" s="207">
        <f t="shared" si="43"/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432">
        <f t="shared" si="29"/>
        <v>24907</v>
      </c>
      <c r="N125" s="432">
        <f t="shared" si="27"/>
        <v>0</v>
      </c>
      <c r="O125" s="432">
        <f>M125-'[2]4.3'!C125</f>
        <v>0</v>
      </c>
    </row>
    <row r="126" spans="1:15">
      <c r="A126" s="208" t="s">
        <v>158</v>
      </c>
      <c r="B126" s="308" t="s">
        <v>342</v>
      </c>
      <c r="C126" s="207"/>
      <c r="D126" s="206"/>
      <c r="E126" s="207"/>
      <c r="F126" s="206"/>
      <c r="G126" s="207"/>
      <c r="H126" s="207"/>
      <c r="I126" s="206"/>
      <c r="J126" s="207"/>
      <c r="K126" s="206"/>
      <c r="L126" s="207"/>
      <c r="M126" s="432">
        <f t="shared" si="29"/>
        <v>0</v>
      </c>
      <c r="N126" s="432">
        <f t="shared" si="27"/>
        <v>0</v>
      </c>
      <c r="O126" s="432">
        <f>M126-'[2]4.3'!C126</f>
        <v>0</v>
      </c>
    </row>
    <row r="127" spans="1:15" s="434" customFormat="1">
      <c r="A127" s="216" t="s">
        <v>49</v>
      </c>
      <c r="B127" s="216"/>
      <c r="C127" s="207">
        <f>SUM(D127:I127)</f>
        <v>29694</v>
      </c>
      <c r="D127" s="206">
        <v>1007</v>
      </c>
      <c r="E127" s="207">
        <v>234</v>
      </c>
      <c r="F127" s="206">
        <v>28453</v>
      </c>
      <c r="G127" s="207"/>
      <c r="H127" s="207"/>
      <c r="I127" s="206"/>
      <c r="J127" s="207"/>
      <c r="K127" s="206"/>
      <c r="L127" s="207"/>
      <c r="M127" s="432">
        <f t="shared" si="29"/>
        <v>29694</v>
      </c>
      <c r="N127" s="432">
        <f t="shared" si="27"/>
        <v>0</v>
      </c>
      <c r="O127" s="432">
        <f>M127-'[2]4.3'!C127</f>
        <v>0</v>
      </c>
    </row>
    <row r="128" spans="1:15" s="434" customFormat="1">
      <c r="A128" s="216" t="s">
        <v>591</v>
      </c>
      <c r="B128" s="216"/>
      <c r="C128" s="207">
        <v>0</v>
      </c>
      <c r="D128" s="207">
        <v>0</v>
      </c>
      <c r="E128" s="207">
        <v>0</v>
      </c>
      <c r="F128" s="207">
        <v>0</v>
      </c>
      <c r="G128" s="207">
        <v>0</v>
      </c>
      <c r="H128" s="207">
        <v>0</v>
      </c>
      <c r="I128" s="207">
        <v>0</v>
      </c>
      <c r="J128" s="207">
        <v>0</v>
      </c>
      <c r="K128" s="207">
        <v>0</v>
      </c>
      <c r="L128" s="207">
        <v>0</v>
      </c>
      <c r="M128" s="432">
        <f t="shared" si="29"/>
        <v>0</v>
      </c>
      <c r="N128" s="432">
        <f t="shared" si="27"/>
        <v>0</v>
      </c>
      <c r="O128" s="432">
        <f>M128-'[2]4.3'!C128</f>
        <v>0</v>
      </c>
    </row>
    <row r="129" spans="1:15" s="434" customFormat="1">
      <c r="A129" s="216" t="s">
        <v>455</v>
      </c>
      <c r="B129" s="216"/>
      <c r="C129" s="207">
        <f>C127+C128</f>
        <v>29694</v>
      </c>
      <c r="D129" s="207">
        <f t="shared" ref="D129:L129" si="44">D127+D128</f>
        <v>1007</v>
      </c>
      <c r="E129" s="207">
        <f t="shared" si="44"/>
        <v>234</v>
      </c>
      <c r="F129" s="207">
        <f t="shared" si="44"/>
        <v>28453</v>
      </c>
      <c r="G129" s="207">
        <f t="shared" si="44"/>
        <v>0</v>
      </c>
      <c r="H129" s="207">
        <f t="shared" si="44"/>
        <v>0</v>
      </c>
      <c r="I129" s="207">
        <f t="shared" si="44"/>
        <v>0</v>
      </c>
      <c r="J129" s="207">
        <f t="shared" si="44"/>
        <v>0</v>
      </c>
      <c r="K129" s="207">
        <f t="shared" si="44"/>
        <v>0</v>
      </c>
      <c r="L129" s="207">
        <f t="shared" si="44"/>
        <v>0</v>
      </c>
      <c r="M129" s="432">
        <f t="shared" si="29"/>
        <v>29694</v>
      </c>
      <c r="N129" s="432">
        <f t="shared" si="27"/>
        <v>0</v>
      </c>
      <c r="O129" s="432">
        <f>M129-'[2]4.3'!C129</f>
        <v>0</v>
      </c>
    </row>
    <row r="130" spans="1:15">
      <c r="A130" s="208" t="s">
        <v>159</v>
      </c>
      <c r="B130" s="308" t="s">
        <v>342</v>
      </c>
      <c r="C130" s="207"/>
      <c r="D130" s="206"/>
      <c r="E130" s="207"/>
      <c r="F130" s="206"/>
      <c r="G130" s="207"/>
      <c r="H130" s="207"/>
      <c r="I130" s="206"/>
      <c r="J130" s="207"/>
      <c r="K130" s="206"/>
      <c r="L130" s="207"/>
      <c r="M130" s="432">
        <f t="shared" si="29"/>
        <v>0</v>
      </c>
      <c r="N130" s="432">
        <f t="shared" si="27"/>
        <v>0</v>
      </c>
      <c r="O130" s="432">
        <f>M130-'[2]4.3'!C130</f>
        <v>0</v>
      </c>
    </row>
    <row r="131" spans="1:15" s="434" customFormat="1">
      <c r="A131" s="216" t="s">
        <v>49</v>
      </c>
      <c r="B131" s="216"/>
      <c r="C131" s="207">
        <f>SUM(D131:I131)</f>
        <v>42880</v>
      </c>
      <c r="D131" s="206">
        <v>1197</v>
      </c>
      <c r="E131" s="207">
        <v>283</v>
      </c>
      <c r="F131" s="206">
        <v>41400</v>
      </c>
      <c r="G131" s="207"/>
      <c r="H131" s="207"/>
      <c r="I131" s="206"/>
      <c r="J131" s="207"/>
      <c r="K131" s="206"/>
      <c r="L131" s="207"/>
      <c r="M131" s="432">
        <f t="shared" si="29"/>
        <v>42880</v>
      </c>
      <c r="N131" s="432">
        <f t="shared" si="27"/>
        <v>0</v>
      </c>
      <c r="O131" s="432">
        <f>M131-'[2]4.3'!C131</f>
        <v>0</v>
      </c>
    </row>
    <row r="132" spans="1:15" s="434" customFormat="1">
      <c r="A132" s="216" t="s">
        <v>595</v>
      </c>
      <c r="B132" s="216"/>
      <c r="C132" s="207">
        <v>3260</v>
      </c>
      <c r="D132" s="206">
        <v>1504</v>
      </c>
      <c r="E132" s="207">
        <v>406</v>
      </c>
      <c r="F132" s="206">
        <v>1200</v>
      </c>
      <c r="G132" s="207"/>
      <c r="H132" s="207"/>
      <c r="I132" s="206">
        <v>150</v>
      </c>
      <c r="J132" s="207"/>
      <c r="K132" s="206"/>
      <c r="L132" s="207"/>
      <c r="M132" s="432">
        <f t="shared" si="29"/>
        <v>3260</v>
      </c>
      <c r="N132" s="432">
        <f t="shared" si="27"/>
        <v>0</v>
      </c>
      <c r="O132" s="432">
        <f>M132-'[2]4.3'!C132</f>
        <v>0</v>
      </c>
    </row>
    <row r="133" spans="1:15" s="434" customFormat="1">
      <c r="A133" s="216" t="s">
        <v>591</v>
      </c>
      <c r="B133" s="216"/>
      <c r="C133" s="207">
        <f>SUM(C132)</f>
        <v>3260</v>
      </c>
      <c r="D133" s="207">
        <f t="shared" ref="D133:L133" si="45">SUM(D132)</f>
        <v>1504</v>
      </c>
      <c r="E133" s="207">
        <f t="shared" si="45"/>
        <v>406</v>
      </c>
      <c r="F133" s="207">
        <f t="shared" si="45"/>
        <v>1200</v>
      </c>
      <c r="G133" s="207">
        <f t="shared" si="45"/>
        <v>0</v>
      </c>
      <c r="H133" s="207">
        <f t="shared" si="45"/>
        <v>0</v>
      </c>
      <c r="I133" s="207">
        <f t="shared" si="45"/>
        <v>150</v>
      </c>
      <c r="J133" s="207">
        <f t="shared" si="45"/>
        <v>0</v>
      </c>
      <c r="K133" s="207">
        <f t="shared" si="45"/>
        <v>0</v>
      </c>
      <c r="L133" s="207">
        <f t="shared" si="45"/>
        <v>0</v>
      </c>
      <c r="M133" s="432">
        <f t="shared" si="29"/>
        <v>3260</v>
      </c>
      <c r="N133" s="432">
        <f t="shared" si="27"/>
        <v>0</v>
      </c>
      <c r="O133" s="432">
        <f>M133-'[2]4.3'!C133</f>
        <v>0</v>
      </c>
    </row>
    <row r="134" spans="1:15" s="434" customFormat="1">
      <c r="A134" s="216" t="s">
        <v>455</v>
      </c>
      <c r="B134" s="216"/>
      <c r="C134" s="207">
        <f>C131+C133</f>
        <v>46140</v>
      </c>
      <c r="D134" s="207">
        <f t="shared" ref="D134:L134" si="46">D131+D133</f>
        <v>2701</v>
      </c>
      <c r="E134" s="207">
        <f t="shared" si="46"/>
        <v>689</v>
      </c>
      <c r="F134" s="207">
        <f t="shared" si="46"/>
        <v>42600</v>
      </c>
      <c r="G134" s="207">
        <f t="shared" si="46"/>
        <v>0</v>
      </c>
      <c r="H134" s="207">
        <f t="shared" si="46"/>
        <v>0</v>
      </c>
      <c r="I134" s="207">
        <f t="shared" si="46"/>
        <v>150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432">
        <f t="shared" si="29"/>
        <v>46140</v>
      </c>
      <c r="N134" s="432">
        <f t="shared" si="27"/>
        <v>0</v>
      </c>
      <c r="O134" s="432">
        <f>M134-'[2]4.3'!C134</f>
        <v>0</v>
      </c>
    </row>
    <row r="135" spans="1:15">
      <c r="A135" s="208" t="s">
        <v>160</v>
      </c>
      <c r="B135" s="308" t="s">
        <v>342</v>
      </c>
      <c r="C135" s="207"/>
      <c r="D135" s="206"/>
      <c r="E135" s="207"/>
      <c r="F135" s="206"/>
      <c r="G135" s="207"/>
      <c r="H135" s="207"/>
      <c r="I135" s="206"/>
      <c r="J135" s="207"/>
      <c r="K135" s="206"/>
      <c r="L135" s="207"/>
      <c r="M135" s="432">
        <f t="shared" si="29"/>
        <v>0</v>
      </c>
      <c r="N135" s="432">
        <f t="shared" si="27"/>
        <v>0</v>
      </c>
      <c r="O135" s="432">
        <f>M135-'[2]4.3'!C135</f>
        <v>0</v>
      </c>
    </row>
    <row r="136" spans="1:15" s="434" customFormat="1">
      <c r="A136" s="216" t="s">
        <v>49</v>
      </c>
      <c r="B136" s="216"/>
      <c r="C136" s="207">
        <f>SUM(D136:I136)</f>
        <v>432</v>
      </c>
      <c r="D136" s="206">
        <v>107</v>
      </c>
      <c r="E136" s="207">
        <v>24</v>
      </c>
      <c r="F136" s="206">
        <v>301</v>
      </c>
      <c r="G136" s="207"/>
      <c r="H136" s="207"/>
      <c r="I136" s="206"/>
      <c r="J136" s="207"/>
      <c r="K136" s="206"/>
      <c r="L136" s="207"/>
      <c r="M136" s="432">
        <f t="shared" si="29"/>
        <v>432</v>
      </c>
      <c r="N136" s="432">
        <f t="shared" si="27"/>
        <v>0</v>
      </c>
      <c r="O136" s="432">
        <f>M136-'[2]4.3'!C136</f>
        <v>0</v>
      </c>
    </row>
    <row r="137" spans="1:15" s="434" customFormat="1">
      <c r="A137" s="216" t="s">
        <v>591</v>
      </c>
      <c r="B137" s="216"/>
      <c r="C137" s="207">
        <v>0</v>
      </c>
      <c r="D137" s="207">
        <v>0</v>
      </c>
      <c r="E137" s="207">
        <v>0</v>
      </c>
      <c r="F137" s="207">
        <v>0</v>
      </c>
      <c r="G137" s="207">
        <v>0</v>
      </c>
      <c r="H137" s="207">
        <v>0</v>
      </c>
      <c r="I137" s="207">
        <v>0</v>
      </c>
      <c r="J137" s="207">
        <v>0</v>
      </c>
      <c r="K137" s="207">
        <v>0</v>
      </c>
      <c r="L137" s="207">
        <v>0</v>
      </c>
      <c r="M137" s="432">
        <f t="shared" si="29"/>
        <v>0</v>
      </c>
      <c r="N137" s="432">
        <f t="shared" si="27"/>
        <v>0</v>
      </c>
      <c r="O137" s="432">
        <f>M137-'[2]4.3'!C137</f>
        <v>0</v>
      </c>
    </row>
    <row r="138" spans="1:15" s="434" customFormat="1">
      <c r="A138" s="216" t="s">
        <v>455</v>
      </c>
      <c r="B138" s="216"/>
      <c r="C138" s="207">
        <f>C136+C137</f>
        <v>432</v>
      </c>
      <c r="D138" s="207">
        <f t="shared" ref="D138:L138" si="47">D136+D137</f>
        <v>107</v>
      </c>
      <c r="E138" s="207">
        <f t="shared" si="47"/>
        <v>24</v>
      </c>
      <c r="F138" s="207">
        <f t="shared" si="47"/>
        <v>301</v>
      </c>
      <c r="G138" s="207">
        <f t="shared" si="47"/>
        <v>0</v>
      </c>
      <c r="H138" s="207">
        <f t="shared" si="47"/>
        <v>0</v>
      </c>
      <c r="I138" s="207">
        <f t="shared" si="47"/>
        <v>0</v>
      </c>
      <c r="J138" s="207">
        <f t="shared" si="47"/>
        <v>0</v>
      </c>
      <c r="K138" s="207">
        <f t="shared" si="47"/>
        <v>0</v>
      </c>
      <c r="L138" s="207">
        <f t="shared" si="47"/>
        <v>0</v>
      </c>
      <c r="M138" s="432">
        <f t="shared" si="29"/>
        <v>432</v>
      </c>
      <c r="N138" s="432">
        <f t="shared" si="27"/>
        <v>0</v>
      </c>
      <c r="O138" s="432">
        <f>M138-'[2]4.3'!C138</f>
        <v>0</v>
      </c>
    </row>
    <row r="139" spans="1:15">
      <c r="A139" s="208" t="s">
        <v>259</v>
      </c>
      <c r="B139" s="208"/>
      <c r="C139" s="207"/>
      <c r="D139" s="206"/>
      <c r="E139" s="207"/>
      <c r="F139" s="206"/>
      <c r="G139" s="207"/>
      <c r="H139" s="207"/>
      <c r="I139" s="206"/>
      <c r="J139" s="207"/>
      <c r="K139" s="206"/>
      <c r="L139" s="207"/>
      <c r="M139" s="432">
        <f t="shared" si="29"/>
        <v>0</v>
      </c>
      <c r="N139" s="432">
        <f t="shared" si="27"/>
        <v>0</v>
      </c>
      <c r="O139" s="432">
        <f>M139-'[2]4.3'!C139</f>
        <v>0</v>
      </c>
    </row>
    <row r="140" spans="1:15" s="434" customFormat="1">
      <c r="A140" s="216" t="s">
        <v>49</v>
      </c>
      <c r="B140" s="308" t="s">
        <v>342</v>
      </c>
      <c r="C140" s="207">
        <f>SUM(D140:I140)</f>
        <v>7053</v>
      </c>
      <c r="D140" s="206">
        <v>2105</v>
      </c>
      <c r="E140" s="207">
        <v>487</v>
      </c>
      <c r="F140" s="206">
        <v>4461</v>
      </c>
      <c r="G140" s="207"/>
      <c r="H140" s="207"/>
      <c r="I140" s="206"/>
      <c r="J140" s="207"/>
      <c r="K140" s="206"/>
      <c r="L140" s="207"/>
      <c r="M140" s="432">
        <f t="shared" si="29"/>
        <v>7053</v>
      </c>
      <c r="N140" s="432">
        <f t="shared" si="27"/>
        <v>0</v>
      </c>
      <c r="O140" s="432">
        <f>M140-'[2]4.3'!C140</f>
        <v>0</v>
      </c>
    </row>
    <row r="141" spans="1:15" s="434" customFormat="1">
      <c r="A141" s="216" t="s">
        <v>591</v>
      </c>
      <c r="B141" s="216"/>
      <c r="C141" s="207">
        <v>0</v>
      </c>
      <c r="D141" s="207">
        <v>0</v>
      </c>
      <c r="E141" s="207">
        <v>0</v>
      </c>
      <c r="F141" s="207">
        <v>0</v>
      </c>
      <c r="G141" s="207">
        <v>0</v>
      </c>
      <c r="H141" s="207">
        <v>0</v>
      </c>
      <c r="I141" s="207">
        <v>0</v>
      </c>
      <c r="J141" s="207">
        <v>0</v>
      </c>
      <c r="K141" s="207">
        <v>0</v>
      </c>
      <c r="L141" s="207">
        <v>0</v>
      </c>
      <c r="M141" s="432">
        <f t="shared" si="29"/>
        <v>0</v>
      </c>
      <c r="N141" s="432">
        <f t="shared" ref="N141:N204" si="48">M141-C141</f>
        <v>0</v>
      </c>
      <c r="O141" s="432">
        <f>M141-'[2]4.3'!C141</f>
        <v>0</v>
      </c>
    </row>
    <row r="142" spans="1:15" s="434" customFormat="1">
      <c r="A142" s="216" t="s">
        <v>455</v>
      </c>
      <c r="B142" s="216"/>
      <c r="C142" s="207">
        <f>C140+C141</f>
        <v>7053</v>
      </c>
      <c r="D142" s="207">
        <f t="shared" ref="D142:L142" si="49">D140+D141</f>
        <v>2105</v>
      </c>
      <c r="E142" s="207">
        <f t="shared" si="49"/>
        <v>487</v>
      </c>
      <c r="F142" s="207">
        <f t="shared" si="49"/>
        <v>4461</v>
      </c>
      <c r="G142" s="207">
        <f t="shared" si="49"/>
        <v>0</v>
      </c>
      <c r="H142" s="207">
        <f t="shared" si="49"/>
        <v>0</v>
      </c>
      <c r="I142" s="207">
        <f t="shared" si="49"/>
        <v>0</v>
      </c>
      <c r="J142" s="207">
        <f t="shared" si="49"/>
        <v>0</v>
      </c>
      <c r="K142" s="207">
        <f t="shared" si="49"/>
        <v>0</v>
      </c>
      <c r="L142" s="207">
        <f t="shared" si="49"/>
        <v>0</v>
      </c>
      <c r="M142" s="432">
        <f t="shared" ref="M142:M205" si="50">SUM(D142:L142)</f>
        <v>7053</v>
      </c>
      <c r="N142" s="432">
        <f t="shared" si="48"/>
        <v>0</v>
      </c>
      <c r="O142" s="432">
        <f>M142-'[2]4.3'!C142</f>
        <v>0</v>
      </c>
    </row>
    <row r="143" spans="1:15">
      <c r="A143" s="208" t="s">
        <v>161</v>
      </c>
      <c r="B143" s="308" t="s">
        <v>342</v>
      </c>
      <c r="C143" s="207"/>
      <c r="D143" s="206"/>
      <c r="E143" s="207"/>
      <c r="F143" s="206"/>
      <c r="G143" s="207"/>
      <c r="H143" s="207"/>
      <c r="I143" s="206"/>
      <c r="J143" s="207"/>
      <c r="K143" s="206"/>
      <c r="L143" s="207"/>
      <c r="M143" s="432">
        <f t="shared" si="50"/>
        <v>0</v>
      </c>
      <c r="N143" s="432">
        <f t="shared" si="48"/>
        <v>0</v>
      </c>
      <c r="O143" s="432">
        <f>M143-'[2]4.3'!C143</f>
        <v>0</v>
      </c>
    </row>
    <row r="144" spans="1:15" s="434" customFormat="1">
      <c r="A144" s="216" t="s">
        <v>49</v>
      </c>
      <c r="B144" s="216"/>
      <c r="C144" s="207">
        <f>SUM(D144:I144)</f>
        <v>14416</v>
      </c>
      <c r="D144" s="206">
        <v>8248</v>
      </c>
      <c r="E144" s="207">
        <v>1856</v>
      </c>
      <c r="F144" s="206">
        <v>4312</v>
      </c>
      <c r="G144" s="207"/>
      <c r="H144" s="207"/>
      <c r="I144" s="206"/>
      <c r="J144" s="207"/>
      <c r="K144" s="206"/>
      <c r="L144" s="207"/>
      <c r="M144" s="432">
        <f t="shared" si="50"/>
        <v>14416</v>
      </c>
      <c r="N144" s="432">
        <f t="shared" si="48"/>
        <v>0</v>
      </c>
      <c r="O144" s="432">
        <f>M144-'[2]4.3'!C144</f>
        <v>0</v>
      </c>
    </row>
    <row r="145" spans="1:15" s="434" customFormat="1">
      <c r="A145" s="216" t="s">
        <v>591</v>
      </c>
      <c r="B145" s="216"/>
      <c r="C145" s="207">
        <v>0</v>
      </c>
      <c r="D145" s="207">
        <v>0</v>
      </c>
      <c r="E145" s="207">
        <v>0</v>
      </c>
      <c r="F145" s="207">
        <v>0</v>
      </c>
      <c r="G145" s="207">
        <v>0</v>
      </c>
      <c r="H145" s="207">
        <v>0</v>
      </c>
      <c r="I145" s="207">
        <v>0</v>
      </c>
      <c r="J145" s="207">
        <v>0</v>
      </c>
      <c r="K145" s="207">
        <v>0</v>
      </c>
      <c r="L145" s="207">
        <v>0</v>
      </c>
      <c r="M145" s="432">
        <f t="shared" si="50"/>
        <v>0</v>
      </c>
      <c r="N145" s="432">
        <f t="shared" si="48"/>
        <v>0</v>
      </c>
      <c r="O145" s="432">
        <f>M145-'[2]4.3'!C145</f>
        <v>0</v>
      </c>
    </row>
    <row r="146" spans="1:15" s="434" customFormat="1">
      <c r="A146" s="216" t="s">
        <v>455</v>
      </c>
      <c r="B146" s="216"/>
      <c r="C146" s="207">
        <f>C144+C145</f>
        <v>14416</v>
      </c>
      <c r="D146" s="207">
        <f t="shared" ref="D146:L146" si="51">D144+D145</f>
        <v>8248</v>
      </c>
      <c r="E146" s="207">
        <f t="shared" si="51"/>
        <v>1856</v>
      </c>
      <c r="F146" s="207">
        <f t="shared" si="51"/>
        <v>4312</v>
      </c>
      <c r="G146" s="207">
        <f t="shared" si="51"/>
        <v>0</v>
      </c>
      <c r="H146" s="207">
        <f t="shared" si="51"/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432">
        <f t="shared" si="50"/>
        <v>14416</v>
      </c>
      <c r="N146" s="432">
        <f t="shared" si="48"/>
        <v>0</v>
      </c>
      <c r="O146" s="432">
        <f>M146-'[2]4.3'!C146</f>
        <v>0</v>
      </c>
    </row>
    <row r="147" spans="1:15">
      <c r="A147" s="208" t="s">
        <v>162</v>
      </c>
      <c r="B147" s="308" t="s">
        <v>343</v>
      </c>
      <c r="C147" s="207"/>
      <c r="D147" s="206"/>
      <c r="E147" s="207"/>
      <c r="F147" s="206"/>
      <c r="G147" s="207"/>
      <c r="H147" s="207"/>
      <c r="I147" s="206"/>
      <c r="J147" s="207"/>
      <c r="K147" s="206"/>
      <c r="L147" s="207"/>
      <c r="M147" s="432">
        <f t="shared" si="50"/>
        <v>0</v>
      </c>
      <c r="N147" s="432">
        <f t="shared" si="48"/>
        <v>0</v>
      </c>
      <c r="O147" s="432">
        <f>M147-'[2]4.3'!C147</f>
        <v>0</v>
      </c>
    </row>
    <row r="148" spans="1:15" s="434" customFormat="1">
      <c r="A148" s="216" t="s">
        <v>49</v>
      </c>
      <c r="B148" s="216"/>
      <c r="C148" s="207">
        <f>SUM(D148:I148)</f>
        <v>32126</v>
      </c>
      <c r="D148" s="206">
        <v>18161</v>
      </c>
      <c r="E148" s="207">
        <v>4063</v>
      </c>
      <c r="F148" s="206">
        <v>9902</v>
      </c>
      <c r="G148" s="207"/>
      <c r="H148" s="207"/>
      <c r="I148" s="206"/>
      <c r="J148" s="207"/>
      <c r="K148" s="206"/>
      <c r="L148" s="207"/>
      <c r="M148" s="432">
        <f t="shared" si="50"/>
        <v>32126</v>
      </c>
      <c r="N148" s="432">
        <f t="shared" si="48"/>
        <v>0</v>
      </c>
      <c r="O148" s="432">
        <f>M148-'[2]4.3'!C148</f>
        <v>0</v>
      </c>
    </row>
    <row r="149" spans="1:15" s="434" customFormat="1">
      <c r="A149" s="216" t="s">
        <v>591</v>
      </c>
      <c r="B149" s="216"/>
      <c r="C149" s="207">
        <v>0</v>
      </c>
      <c r="D149" s="207">
        <v>0</v>
      </c>
      <c r="E149" s="207">
        <v>0</v>
      </c>
      <c r="F149" s="207">
        <v>0</v>
      </c>
      <c r="G149" s="207">
        <v>0</v>
      </c>
      <c r="H149" s="207">
        <v>0</v>
      </c>
      <c r="I149" s="207">
        <v>0</v>
      </c>
      <c r="J149" s="207">
        <v>0</v>
      </c>
      <c r="K149" s="207">
        <v>0</v>
      </c>
      <c r="L149" s="207">
        <v>0</v>
      </c>
      <c r="M149" s="432">
        <f t="shared" si="50"/>
        <v>0</v>
      </c>
      <c r="N149" s="432">
        <f t="shared" si="48"/>
        <v>0</v>
      </c>
      <c r="O149" s="432">
        <f>M149-'[2]4.3'!C149</f>
        <v>0</v>
      </c>
    </row>
    <row r="150" spans="1:15" s="434" customFormat="1">
      <c r="A150" s="216" t="s">
        <v>455</v>
      </c>
      <c r="B150" s="216"/>
      <c r="C150" s="207">
        <f>C148+C149</f>
        <v>32126</v>
      </c>
      <c r="D150" s="207">
        <f t="shared" ref="D150:L150" si="52">D148+D149</f>
        <v>18161</v>
      </c>
      <c r="E150" s="207">
        <f t="shared" si="52"/>
        <v>4063</v>
      </c>
      <c r="F150" s="207">
        <f t="shared" si="52"/>
        <v>9902</v>
      </c>
      <c r="G150" s="207">
        <f t="shared" si="52"/>
        <v>0</v>
      </c>
      <c r="H150" s="207">
        <f t="shared" si="52"/>
        <v>0</v>
      </c>
      <c r="I150" s="207">
        <f t="shared" si="52"/>
        <v>0</v>
      </c>
      <c r="J150" s="207">
        <f t="shared" si="52"/>
        <v>0</v>
      </c>
      <c r="K150" s="207">
        <f t="shared" si="52"/>
        <v>0</v>
      </c>
      <c r="L150" s="207">
        <f t="shared" si="52"/>
        <v>0</v>
      </c>
      <c r="M150" s="432">
        <f t="shared" si="50"/>
        <v>32126</v>
      </c>
      <c r="N150" s="432">
        <f t="shared" si="48"/>
        <v>0</v>
      </c>
      <c r="O150" s="432">
        <f>M150-'[2]4.3'!C150</f>
        <v>0</v>
      </c>
    </row>
    <row r="151" spans="1:15">
      <c r="A151" s="208" t="s">
        <v>163</v>
      </c>
      <c r="B151" s="308" t="s">
        <v>343</v>
      </c>
      <c r="C151" s="207"/>
      <c r="D151" s="206"/>
      <c r="E151" s="207"/>
      <c r="F151" s="206"/>
      <c r="G151" s="207"/>
      <c r="H151" s="207"/>
      <c r="I151" s="206"/>
      <c r="J151" s="207"/>
      <c r="K151" s="206"/>
      <c r="L151" s="207"/>
      <c r="M151" s="432">
        <f t="shared" si="50"/>
        <v>0</v>
      </c>
      <c r="N151" s="432">
        <f t="shared" si="48"/>
        <v>0</v>
      </c>
      <c r="O151" s="432">
        <f>M151-'[2]4.3'!C151</f>
        <v>0</v>
      </c>
    </row>
    <row r="152" spans="1:15" s="434" customFormat="1">
      <c r="A152" s="216" t="s">
        <v>49</v>
      </c>
      <c r="B152" s="216"/>
      <c r="C152" s="207">
        <f>SUM(D152:I152)</f>
        <v>12121</v>
      </c>
      <c r="D152" s="206">
        <v>6100</v>
      </c>
      <c r="E152" s="207">
        <v>1371</v>
      </c>
      <c r="F152" s="206">
        <v>4650</v>
      </c>
      <c r="G152" s="207"/>
      <c r="H152" s="207"/>
      <c r="I152" s="206"/>
      <c r="J152" s="207"/>
      <c r="K152" s="206"/>
      <c r="L152" s="207"/>
      <c r="M152" s="432">
        <f t="shared" si="50"/>
        <v>12121</v>
      </c>
      <c r="N152" s="432">
        <f t="shared" si="48"/>
        <v>0</v>
      </c>
      <c r="O152" s="432">
        <f>M152-'[2]4.3'!C152</f>
        <v>0</v>
      </c>
    </row>
    <row r="153" spans="1:15" s="434" customFormat="1">
      <c r="A153" s="216" t="s">
        <v>591</v>
      </c>
      <c r="B153" s="216"/>
      <c r="C153" s="207">
        <v>0</v>
      </c>
      <c r="D153" s="207">
        <v>0</v>
      </c>
      <c r="E153" s="207">
        <v>0</v>
      </c>
      <c r="F153" s="207">
        <v>0</v>
      </c>
      <c r="G153" s="207">
        <v>0</v>
      </c>
      <c r="H153" s="207">
        <v>0</v>
      </c>
      <c r="I153" s="207">
        <v>0</v>
      </c>
      <c r="J153" s="207">
        <v>0</v>
      </c>
      <c r="K153" s="207">
        <v>0</v>
      </c>
      <c r="L153" s="207">
        <v>0</v>
      </c>
      <c r="M153" s="432">
        <f t="shared" si="50"/>
        <v>0</v>
      </c>
      <c r="N153" s="432">
        <f t="shared" si="48"/>
        <v>0</v>
      </c>
      <c r="O153" s="432">
        <f>M153-'[2]4.3'!C153</f>
        <v>0</v>
      </c>
    </row>
    <row r="154" spans="1:15" s="434" customFormat="1">
      <c r="A154" s="216" t="s">
        <v>455</v>
      </c>
      <c r="B154" s="216"/>
      <c r="C154" s="207">
        <f>C152+C153</f>
        <v>12121</v>
      </c>
      <c r="D154" s="207">
        <f t="shared" ref="D154:L154" si="53">D152+D153</f>
        <v>6100</v>
      </c>
      <c r="E154" s="207">
        <f t="shared" si="53"/>
        <v>1371</v>
      </c>
      <c r="F154" s="207">
        <f t="shared" si="53"/>
        <v>4650</v>
      </c>
      <c r="G154" s="207">
        <f t="shared" si="53"/>
        <v>0</v>
      </c>
      <c r="H154" s="207">
        <f t="shared" si="53"/>
        <v>0</v>
      </c>
      <c r="I154" s="207">
        <f t="shared" si="53"/>
        <v>0</v>
      </c>
      <c r="J154" s="207">
        <f t="shared" si="53"/>
        <v>0</v>
      </c>
      <c r="K154" s="207">
        <f t="shared" si="53"/>
        <v>0</v>
      </c>
      <c r="L154" s="207">
        <f t="shared" si="53"/>
        <v>0</v>
      </c>
      <c r="M154" s="432">
        <f t="shared" si="50"/>
        <v>12121</v>
      </c>
      <c r="N154" s="432">
        <f t="shared" si="48"/>
        <v>0</v>
      </c>
      <c r="O154" s="432">
        <f>M154-'[2]4.3'!C154</f>
        <v>0</v>
      </c>
    </row>
    <row r="155" spans="1:15">
      <c r="A155" s="208" t="s">
        <v>164</v>
      </c>
      <c r="B155" s="308" t="s">
        <v>342</v>
      </c>
      <c r="C155" s="207"/>
      <c r="D155" s="206"/>
      <c r="E155" s="207"/>
      <c r="F155" s="206"/>
      <c r="G155" s="207"/>
      <c r="H155" s="207"/>
      <c r="I155" s="206"/>
      <c r="J155" s="207"/>
      <c r="K155" s="206"/>
      <c r="L155" s="207"/>
      <c r="M155" s="432">
        <f t="shared" si="50"/>
        <v>0</v>
      </c>
      <c r="N155" s="432">
        <f t="shared" si="48"/>
        <v>0</v>
      </c>
      <c r="O155" s="432">
        <f>M155-'[2]4.3'!C155</f>
        <v>0</v>
      </c>
    </row>
    <row r="156" spans="1:15" s="434" customFormat="1">
      <c r="A156" s="216" t="s">
        <v>49</v>
      </c>
      <c r="B156" s="216"/>
      <c r="C156" s="207">
        <f>SUM(D156:I156)</f>
        <v>630</v>
      </c>
      <c r="D156" s="206">
        <v>251</v>
      </c>
      <c r="E156" s="207">
        <v>54</v>
      </c>
      <c r="F156" s="206">
        <v>325</v>
      </c>
      <c r="G156" s="207"/>
      <c r="H156" s="207"/>
      <c r="I156" s="206"/>
      <c r="J156" s="207"/>
      <c r="K156" s="206"/>
      <c r="L156" s="207"/>
      <c r="M156" s="432">
        <f t="shared" si="50"/>
        <v>630</v>
      </c>
      <c r="N156" s="432">
        <f t="shared" si="48"/>
        <v>0</v>
      </c>
      <c r="O156" s="432">
        <f>M156-'[2]4.3'!C156</f>
        <v>0</v>
      </c>
    </row>
    <row r="157" spans="1:15" s="434" customFormat="1">
      <c r="A157" s="216" t="s">
        <v>591</v>
      </c>
      <c r="B157" s="216"/>
      <c r="C157" s="207">
        <v>0</v>
      </c>
      <c r="D157" s="207">
        <v>0</v>
      </c>
      <c r="E157" s="207">
        <v>0</v>
      </c>
      <c r="F157" s="207">
        <v>0</v>
      </c>
      <c r="G157" s="207">
        <v>0</v>
      </c>
      <c r="H157" s="207">
        <v>0</v>
      </c>
      <c r="I157" s="207">
        <v>0</v>
      </c>
      <c r="J157" s="207">
        <v>0</v>
      </c>
      <c r="K157" s="207">
        <v>0</v>
      </c>
      <c r="L157" s="207">
        <v>0</v>
      </c>
      <c r="M157" s="432">
        <f t="shared" si="50"/>
        <v>0</v>
      </c>
      <c r="N157" s="432">
        <f t="shared" si="48"/>
        <v>0</v>
      </c>
      <c r="O157" s="432">
        <f>M157-'[2]4.3'!C157</f>
        <v>0</v>
      </c>
    </row>
    <row r="158" spans="1:15" s="434" customFormat="1">
      <c r="A158" s="216" t="s">
        <v>455</v>
      </c>
      <c r="B158" s="216"/>
      <c r="C158" s="207">
        <f>C156+C157</f>
        <v>630</v>
      </c>
      <c r="D158" s="207">
        <f t="shared" ref="D158:L158" si="54">D156+D157</f>
        <v>251</v>
      </c>
      <c r="E158" s="207">
        <f t="shared" si="54"/>
        <v>54</v>
      </c>
      <c r="F158" s="207">
        <f t="shared" si="54"/>
        <v>325</v>
      </c>
      <c r="G158" s="207">
        <f t="shared" si="54"/>
        <v>0</v>
      </c>
      <c r="H158" s="207">
        <f t="shared" si="54"/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432">
        <f t="shared" si="50"/>
        <v>630</v>
      </c>
      <c r="N158" s="432">
        <f t="shared" si="48"/>
        <v>0</v>
      </c>
      <c r="O158" s="432">
        <f>M158-'[2]4.3'!C158</f>
        <v>0</v>
      </c>
    </row>
    <row r="159" spans="1:15">
      <c r="A159" s="208" t="s">
        <v>260</v>
      </c>
      <c r="B159" s="308" t="s">
        <v>342</v>
      </c>
      <c r="C159" s="207"/>
      <c r="D159" s="206"/>
      <c r="E159" s="207"/>
      <c r="F159" s="206"/>
      <c r="G159" s="207"/>
      <c r="H159" s="207"/>
      <c r="I159" s="206"/>
      <c r="J159" s="207"/>
      <c r="K159" s="206"/>
      <c r="L159" s="207"/>
      <c r="M159" s="432">
        <f t="shared" si="50"/>
        <v>0</v>
      </c>
      <c r="N159" s="432">
        <f t="shared" si="48"/>
        <v>0</v>
      </c>
      <c r="O159" s="432">
        <f>M159-'[2]4.3'!C159</f>
        <v>0</v>
      </c>
    </row>
    <row r="160" spans="1:15" s="434" customFormat="1">
      <c r="A160" s="216" t="s">
        <v>49</v>
      </c>
      <c r="B160" s="216"/>
      <c r="C160" s="207">
        <f>SUM(D160:I160)</f>
        <v>15508</v>
      </c>
      <c r="D160" s="206">
        <v>2520</v>
      </c>
      <c r="E160" s="207">
        <v>564</v>
      </c>
      <c r="F160" s="206">
        <v>12424</v>
      </c>
      <c r="G160" s="207"/>
      <c r="H160" s="207"/>
      <c r="I160" s="206"/>
      <c r="J160" s="207"/>
      <c r="K160" s="206"/>
      <c r="L160" s="207"/>
      <c r="M160" s="432">
        <f t="shared" si="50"/>
        <v>15508</v>
      </c>
      <c r="N160" s="432">
        <f t="shared" si="48"/>
        <v>0</v>
      </c>
      <c r="O160" s="432">
        <f>M160-'[2]4.3'!C160</f>
        <v>0</v>
      </c>
    </row>
    <row r="161" spans="1:15" s="434" customFormat="1">
      <c r="A161" s="216" t="s">
        <v>591</v>
      </c>
      <c r="B161" s="216"/>
      <c r="C161" s="207">
        <v>0</v>
      </c>
      <c r="D161" s="207">
        <v>0</v>
      </c>
      <c r="E161" s="207">
        <v>0</v>
      </c>
      <c r="F161" s="207">
        <v>0</v>
      </c>
      <c r="G161" s="207">
        <v>0</v>
      </c>
      <c r="H161" s="207">
        <v>0</v>
      </c>
      <c r="I161" s="207">
        <v>0</v>
      </c>
      <c r="J161" s="207">
        <v>0</v>
      </c>
      <c r="K161" s="207">
        <v>0</v>
      </c>
      <c r="L161" s="207">
        <v>0</v>
      </c>
      <c r="M161" s="432">
        <f t="shared" si="50"/>
        <v>0</v>
      </c>
      <c r="N161" s="432">
        <f t="shared" si="48"/>
        <v>0</v>
      </c>
      <c r="O161" s="432">
        <f>M161-'[2]4.3'!C161</f>
        <v>0</v>
      </c>
    </row>
    <row r="162" spans="1:15" s="434" customFormat="1">
      <c r="A162" s="216" t="s">
        <v>455</v>
      </c>
      <c r="B162" s="216"/>
      <c r="C162" s="207">
        <f>C160+C161</f>
        <v>15508</v>
      </c>
      <c r="D162" s="207">
        <f t="shared" ref="D162:L162" si="55">D160+D161</f>
        <v>2520</v>
      </c>
      <c r="E162" s="207">
        <f t="shared" si="55"/>
        <v>564</v>
      </c>
      <c r="F162" s="207">
        <f t="shared" si="55"/>
        <v>12424</v>
      </c>
      <c r="G162" s="207">
        <f t="shared" si="55"/>
        <v>0</v>
      </c>
      <c r="H162" s="207">
        <f t="shared" si="55"/>
        <v>0</v>
      </c>
      <c r="I162" s="207">
        <f t="shared" si="55"/>
        <v>0</v>
      </c>
      <c r="J162" s="207">
        <f t="shared" si="55"/>
        <v>0</v>
      </c>
      <c r="K162" s="207">
        <f t="shared" si="55"/>
        <v>0</v>
      </c>
      <c r="L162" s="207">
        <f t="shared" si="55"/>
        <v>0</v>
      </c>
      <c r="M162" s="432">
        <f t="shared" si="50"/>
        <v>15508</v>
      </c>
      <c r="N162" s="432">
        <f t="shared" si="48"/>
        <v>0</v>
      </c>
      <c r="O162" s="432">
        <f>M162-'[2]4.3'!C162</f>
        <v>0</v>
      </c>
    </row>
    <row r="163" spans="1:15">
      <c r="A163" s="208" t="s">
        <v>165</v>
      </c>
      <c r="B163" s="308" t="s">
        <v>342</v>
      </c>
      <c r="C163" s="207"/>
      <c r="D163" s="206"/>
      <c r="E163" s="207"/>
      <c r="F163" s="206"/>
      <c r="G163" s="207"/>
      <c r="H163" s="207"/>
      <c r="I163" s="206"/>
      <c r="J163" s="207"/>
      <c r="K163" s="206"/>
      <c r="L163" s="207"/>
      <c r="M163" s="432">
        <f t="shared" si="50"/>
        <v>0</v>
      </c>
      <c r="N163" s="432">
        <f t="shared" si="48"/>
        <v>0</v>
      </c>
      <c r="O163" s="432">
        <f>M163-'[2]4.3'!C163</f>
        <v>0</v>
      </c>
    </row>
    <row r="164" spans="1:15" s="434" customFormat="1">
      <c r="A164" s="216" t="s">
        <v>49</v>
      </c>
      <c r="B164" s="216"/>
      <c r="C164" s="207">
        <f>SUM(D164:I164)</f>
        <v>7307</v>
      </c>
      <c r="D164" s="206">
        <v>956</v>
      </c>
      <c r="E164" s="207">
        <v>230</v>
      </c>
      <c r="F164" s="206">
        <v>6121</v>
      </c>
      <c r="G164" s="207"/>
      <c r="H164" s="207"/>
      <c r="I164" s="206"/>
      <c r="J164" s="207"/>
      <c r="K164" s="206"/>
      <c r="L164" s="207"/>
      <c r="M164" s="432">
        <f t="shared" si="50"/>
        <v>7307</v>
      </c>
      <c r="N164" s="432">
        <f t="shared" si="48"/>
        <v>0</v>
      </c>
      <c r="O164" s="432">
        <f>M164-'[2]4.3'!C164</f>
        <v>0</v>
      </c>
    </row>
    <row r="165" spans="1:15" s="434" customFormat="1">
      <c r="A165" s="216" t="s">
        <v>591</v>
      </c>
      <c r="B165" s="216"/>
      <c r="C165" s="207">
        <v>0</v>
      </c>
      <c r="D165" s="207">
        <v>0</v>
      </c>
      <c r="E165" s="207">
        <v>0</v>
      </c>
      <c r="F165" s="207">
        <v>0</v>
      </c>
      <c r="G165" s="207">
        <v>0</v>
      </c>
      <c r="H165" s="207">
        <v>0</v>
      </c>
      <c r="I165" s="207">
        <v>0</v>
      </c>
      <c r="J165" s="207">
        <v>0</v>
      </c>
      <c r="K165" s="207">
        <v>0</v>
      </c>
      <c r="L165" s="207">
        <v>0</v>
      </c>
      <c r="M165" s="432">
        <f t="shared" si="50"/>
        <v>0</v>
      </c>
      <c r="N165" s="432">
        <f t="shared" si="48"/>
        <v>0</v>
      </c>
      <c r="O165" s="432">
        <f>M165-'[2]4.3'!C165</f>
        <v>0</v>
      </c>
    </row>
    <row r="166" spans="1:15" s="434" customFormat="1">
      <c r="A166" s="216" t="s">
        <v>455</v>
      </c>
      <c r="B166" s="216"/>
      <c r="C166" s="207">
        <f>C164+C165</f>
        <v>7307</v>
      </c>
      <c r="D166" s="207">
        <f t="shared" ref="D166:L166" si="56">D164+D165</f>
        <v>956</v>
      </c>
      <c r="E166" s="207">
        <f t="shared" si="56"/>
        <v>230</v>
      </c>
      <c r="F166" s="207">
        <f t="shared" si="56"/>
        <v>6121</v>
      </c>
      <c r="G166" s="207">
        <f t="shared" si="56"/>
        <v>0</v>
      </c>
      <c r="H166" s="207">
        <f t="shared" si="56"/>
        <v>0</v>
      </c>
      <c r="I166" s="207">
        <f t="shared" si="56"/>
        <v>0</v>
      </c>
      <c r="J166" s="207">
        <f t="shared" si="56"/>
        <v>0</v>
      </c>
      <c r="K166" s="207">
        <f t="shared" si="56"/>
        <v>0</v>
      </c>
      <c r="L166" s="207">
        <f t="shared" si="56"/>
        <v>0</v>
      </c>
      <c r="M166" s="432">
        <f t="shared" si="50"/>
        <v>7307</v>
      </c>
      <c r="N166" s="432">
        <f t="shared" si="48"/>
        <v>0</v>
      </c>
      <c r="O166" s="432">
        <f>M166-'[2]4.3'!C166</f>
        <v>0</v>
      </c>
    </row>
    <row r="167" spans="1:15">
      <c r="A167" s="208" t="s">
        <v>167</v>
      </c>
      <c r="B167" s="308" t="s">
        <v>343</v>
      </c>
      <c r="C167" s="207"/>
      <c r="D167" s="206"/>
      <c r="E167" s="207"/>
      <c r="F167" s="206"/>
      <c r="G167" s="207"/>
      <c r="H167" s="207"/>
      <c r="I167" s="206"/>
      <c r="J167" s="207"/>
      <c r="K167" s="206"/>
      <c r="L167" s="207"/>
      <c r="M167" s="432">
        <f t="shared" si="50"/>
        <v>0</v>
      </c>
      <c r="N167" s="432">
        <f t="shared" si="48"/>
        <v>0</v>
      </c>
      <c r="O167" s="432">
        <f>M167-'[2]4.3'!C167</f>
        <v>0</v>
      </c>
    </row>
    <row r="168" spans="1:15" s="434" customFormat="1">
      <c r="A168" s="216" t="s">
        <v>49</v>
      </c>
      <c r="B168" s="216"/>
      <c r="C168" s="207">
        <f>SUM(D168:G168)</f>
        <v>49508</v>
      </c>
      <c r="D168" s="206">
        <v>600</v>
      </c>
      <c r="E168" s="207">
        <v>132</v>
      </c>
      <c r="F168" s="206">
        <v>48776</v>
      </c>
      <c r="G168" s="207"/>
      <c r="H168" s="207"/>
      <c r="I168" s="206"/>
      <c r="J168" s="207"/>
      <c r="K168" s="206"/>
      <c r="L168" s="207"/>
      <c r="M168" s="432">
        <f t="shared" si="50"/>
        <v>49508</v>
      </c>
      <c r="N168" s="432">
        <f t="shared" si="48"/>
        <v>0</v>
      </c>
      <c r="O168" s="432">
        <f>M168-'[2]4.3'!C168</f>
        <v>0</v>
      </c>
    </row>
    <row r="169" spans="1:15" s="434" customFormat="1">
      <c r="A169" s="216" t="s">
        <v>591</v>
      </c>
      <c r="B169" s="216"/>
      <c r="C169" s="207">
        <v>0</v>
      </c>
      <c r="D169" s="207">
        <v>0</v>
      </c>
      <c r="E169" s="207">
        <v>0</v>
      </c>
      <c r="F169" s="207">
        <v>0</v>
      </c>
      <c r="G169" s="207">
        <v>0</v>
      </c>
      <c r="H169" s="207">
        <v>0</v>
      </c>
      <c r="I169" s="207">
        <v>0</v>
      </c>
      <c r="J169" s="207">
        <v>0</v>
      </c>
      <c r="K169" s="207">
        <v>0</v>
      </c>
      <c r="L169" s="207">
        <v>0</v>
      </c>
      <c r="M169" s="432">
        <f t="shared" si="50"/>
        <v>0</v>
      </c>
      <c r="N169" s="432">
        <f t="shared" si="48"/>
        <v>0</v>
      </c>
      <c r="O169" s="432">
        <f>M169-'[2]4.3'!C169</f>
        <v>0</v>
      </c>
    </row>
    <row r="170" spans="1:15" s="434" customFormat="1">
      <c r="A170" s="216" t="s">
        <v>455</v>
      </c>
      <c r="B170" s="216"/>
      <c r="C170" s="207">
        <f>C168+C169</f>
        <v>49508</v>
      </c>
      <c r="D170" s="207">
        <f t="shared" ref="D170:L170" si="57">D168+D169</f>
        <v>600</v>
      </c>
      <c r="E170" s="207">
        <f t="shared" si="57"/>
        <v>132</v>
      </c>
      <c r="F170" s="207">
        <f t="shared" si="57"/>
        <v>48776</v>
      </c>
      <c r="G170" s="207">
        <f t="shared" si="57"/>
        <v>0</v>
      </c>
      <c r="H170" s="207">
        <f t="shared" si="57"/>
        <v>0</v>
      </c>
      <c r="I170" s="207">
        <f t="shared" si="57"/>
        <v>0</v>
      </c>
      <c r="J170" s="207">
        <f t="shared" si="57"/>
        <v>0</v>
      </c>
      <c r="K170" s="207">
        <f t="shared" si="57"/>
        <v>0</v>
      </c>
      <c r="L170" s="207">
        <f t="shared" si="57"/>
        <v>0</v>
      </c>
      <c r="M170" s="432">
        <f t="shared" si="50"/>
        <v>49508</v>
      </c>
      <c r="N170" s="432">
        <f t="shared" si="48"/>
        <v>0</v>
      </c>
      <c r="O170" s="432">
        <f>M170-'[2]4.3'!C170</f>
        <v>0</v>
      </c>
    </row>
    <row r="171" spans="1:15">
      <c r="A171" s="208" t="s">
        <v>166</v>
      </c>
      <c r="B171" s="308" t="s">
        <v>342</v>
      </c>
      <c r="C171" s="207"/>
      <c r="D171" s="206"/>
      <c r="E171" s="207"/>
      <c r="F171" s="206"/>
      <c r="G171" s="207"/>
      <c r="H171" s="207"/>
      <c r="I171" s="206"/>
      <c r="J171" s="207"/>
      <c r="K171" s="206"/>
      <c r="L171" s="207"/>
      <c r="M171" s="432">
        <f t="shared" si="50"/>
        <v>0</v>
      </c>
      <c r="N171" s="432">
        <f t="shared" si="48"/>
        <v>0</v>
      </c>
      <c r="O171" s="432">
        <f>M171-'[2]4.3'!C171</f>
        <v>0</v>
      </c>
    </row>
    <row r="172" spans="1:15" s="434" customFormat="1">
      <c r="A172" s="216" t="s">
        <v>49</v>
      </c>
      <c r="B172" s="216"/>
      <c r="C172" s="207">
        <f>SUM(D172:G172)</f>
        <v>14218</v>
      </c>
      <c r="D172" s="206"/>
      <c r="E172" s="207"/>
      <c r="F172" s="206">
        <v>14218</v>
      </c>
      <c r="G172" s="207"/>
      <c r="H172" s="207"/>
      <c r="I172" s="206"/>
      <c r="J172" s="207"/>
      <c r="K172" s="206"/>
      <c r="L172" s="207"/>
      <c r="M172" s="432">
        <f t="shared" si="50"/>
        <v>14218</v>
      </c>
      <c r="N172" s="432">
        <f t="shared" si="48"/>
        <v>0</v>
      </c>
      <c r="O172" s="432">
        <f>M172-'[2]4.3'!C172</f>
        <v>0</v>
      </c>
    </row>
    <row r="173" spans="1:15" s="434" customFormat="1">
      <c r="A173" s="216" t="s">
        <v>591</v>
      </c>
      <c r="B173" s="216"/>
      <c r="C173" s="207">
        <v>0</v>
      </c>
      <c r="D173" s="207">
        <v>0</v>
      </c>
      <c r="E173" s="207">
        <v>0</v>
      </c>
      <c r="F173" s="207">
        <v>0</v>
      </c>
      <c r="G173" s="207">
        <v>0</v>
      </c>
      <c r="H173" s="207">
        <v>0</v>
      </c>
      <c r="I173" s="207">
        <v>0</v>
      </c>
      <c r="J173" s="207">
        <v>0</v>
      </c>
      <c r="K173" s="207">
        <v>0</v>
      </c>
      <c r="L173" s="207">
        <v>0</v>
      </c>
      <c r="M173" s="432">
        <f t="shared" si="50"/>
        <v>0</v>
      </c>
      <c r="N173" s="432">
        <f t="shared" si="48"/>
        <v>0</v>
      </c>
      <c r="O173" s="432">
        <f>M173-'[2]4.3'!C173</f>
        <v>0</v>
      </c>
    </row>
    <row r="174" spans="1:15" s="434" customFormat="1">
      <c r="A174" s="216" t="s">
        <v>455</v>
      </c>
      <c r="B174" s="216"/>
      <c r="C174" s="207">
        <f>C172+C173</f>
        <v>14218</v>
      </c>
      <c r="D174" s="207">
        <f t="shared" ref="D174:L174" si="58">D172+D173</f>
        <v>0</v>
      </c>
      <c r="E174" s="207">
        <f t="shared" si="58"/>
        <v>0</v>
      </c>
      <c r="F174" s="207">
        <f t="shared" si="58"/>
        <v>14218</v>
      </c>
      <c r="G174" s="207">
        <f t="shared" si="58"/>
        <v>0</v>
      </c>
      <c r="H174" s="207">
        <f t="shared" si="58"/>
        <v>0</v>
      </c>
      <c r="I174" s="207">
        <f t="shared" si="58"/>
        <v>0</v>
      </c>
      <c r="J174" s="207">
        <f t="shared" si="58"/>
        <v>0</v>
      </c>
      <c r="K174" s="207">
        <f t="shared" si="58"/>
        <v>0</v>
      </c>
      <c r="L174" s="207">
        <f t="shared" si="58"/>
        <v>0</v>
      </c>
      <c r="M174" s="432">
        <f t="shared" si="50"/>
        <v>14218</v>
      </c>
      <c r="N174" s="432">
        <f t="shared" si="48"/>
        <v>0</v>
      </c>
      <c r="O174" s="432">
        <f>M174-'[2]4.3'!C174</f>
        <v>0</v>
      </c>
    </row>
    <row r="175" spans="1:15">
      <c r="A175" s="208" t="s">
        <v>168</v>
      </c>
      <c r="B175" s="308" t="s">
        <v>342</v>
      </c>
      <c r="C175" s="207"/>
      <c r="D175" s="206"/>
      <c r="E175" s="207"/>
      <c r="F175" s="206"/>
      <c r="G175" s="207"/>
      <c r="H175" s="207"/>
      <c r="I175" s="206"/>
      <c r="J175" s="207"/>
      <c r="K175" s="206"/>
      <c r="L175" s="207"/>
      <c r="M175" s="432">
        <f t="shared" si="50"/>
        <v>0</v>
      </c>
      <c r="N175" s="432">
        <f t="shared" si="48"/>
        <v>0</v>
      </c>
      <c r="O175" s="432">
        <f>M175-'[2]4.3'!C175</f>
        <v>0</v>
      </c>
    </row>
    <row r="176" spans="1:15" s="434" customFormat="1">
      <c r="A176" s="216" t="s">
        <v>49</v>
      </c>
      <c r="B176" s="216"/>
      <c r="C176" s="207">
        <f>SUM(D176:G176)</f>
        <v>4513</v>
      </c>
      <c r="D176" s="206"/>
      <c r="E176" s="207"/>
      <c r="F176" s="206">
        <v>4513</v>
      </c>
      <c r="G176" s="207"/>
      <c r="H176" s="207"/>
      <c r="I176" s="206"/>
      <c r="J176" s="207"/>
      <c r="K176" s="206"/>
      <c r="L176" s="207"/>
      <c r="M176" s="432">
        <f t="shared" si="50"/>
        <v>4513</v>
      </c>
      <c r="N176" s="432">
        <f t="shared" si="48"/>
        <v>0</v>
      </c>
      <c r="O176" s="432">
        <f>M176-'[2]4.3'!C176</f>
        <v>0</v>
      </c>
    </row>
    <row r="177" spans="1:15" s="434" customFormat="1">
      <c r="A177" s="216" t="s">
        <v>591</v>
      </c>
      <c r="B177" s="216"/>
      <c r="C177" s="207">
        <v>0</v>
      </c>
      <c r="D177" s="207">
        <v>0</v>
      </c>
      <c r="E177" s="207">
        <v>0</v>
      </c>
      <c r="F177" s="207">
        <v>0</v>
      </c>
      <c r="G177" s="207">
        <v>0</v>
      </c>
      <c r="H177" s="207">
        <v>0</v>
      </c>
      <c r="I177" s="207">
        <v>0</v>
      </c>
      <c r="J177" s="207">
        <v>0</v>
      </c>
      <c r="K177" s="207">
        <v>0</v>
      </c>
      <c r="L177" s="207">
        <v>0</v>
      </c>
      <c r="M177" s="432">
        <f t="shared" si="50"/>
        <v>0</v>
      </c>
      <c r="N177" s="432">
        <f t="shared" si="48"/>
        <v>0</v>
      </c>
      <c r="O177" s="432">
        <f>M177-'[2]4.3'!C177</f>
        <v>0</v>
      </c>
    </row>
    <row r="178" spans="1:15" s="434" customFormat="1">
      <c r="A178" s="216" t="s">
        <v>455</v>
      </c>
      <c r="B178" s="216"/>
      <c r="C178" s="207">
        <f>C176+C177</f>
        <v>4513</v>
      </c>
      <c r="D178" s="207">
        <f t="shared" ref="D178:L178" si="59">D176+D177</f>
        <v>0</v>
      </c>
      <c r="E178" s="207">
        <f t="shared" si="59"/>
        <v>0</v>
      </c>
      <c r="F178" s="207">
        <f t="shared" si="59"/>
        <v>4513</v>
      </c>
      <c r="G178" s="207">
        <f t="shared" si="59"/>
        <v>0</v>
      </c>
      <c r="H178" s="207">
        <f t="shared" si="59"/>
        <v>0</v>
      </c>
      <c r="I178" s="207">
        <f t="shared" si="59"/>
        <v>0</v>
      </c>
      <c r="J178" s="207">
        <f t="shared" si="59"/>
        <v>0</v>
      </c>
      <c r="K178" s="207">
        <f t="shared" si="59"/>
        <v>0</v>
      </c>
      <c r="L178" s="207">
        <f t="shared" si="59"/>
        <v>0</v>
      </c>
      <c r="M178" s="432">
        <f t="shared" si="50"/>
        <v>4513</v>
      </c>
      <c r="N178" s="432">
        <f t="shared" si="48"/>
        <v>0</v>
      </c>
      <c r="O178" s="432">
        <f>M178-'[2]4.3'!C178</f>
        <v>0</v>
      </c>
    </row>
    <row r="179" spans="1:15">
      <c r="A179" s="208" t="s">
        <v>252</v>
      </c>
      <c r="B179" s="308" t="s">
        <v>342</v>
      </c>
      <c r="C179" s="207"/>
      <c r="D179" s="206"/>
      <c r="E179" s="207"/>
      <c r="F179" s="206"/>
      <c r="G179" s="207"/>
      <c r="H179" s="207"/>
      <c r="I179" s="206"/>
      <c r="J179" s="207"/>
      <c r="K179" s="206"/>
      <c r="L179" s="207"/>
      <c r="M179" s="432">
        <f t="shared" si="50"/>
        <v>0</v>
      </c>
      <c r="N179" s="432">
        <f t="shared" si="48"/>
        <v>0</v>
      </c>
      <c r="O179" s="432">
        <f>M179-'[2]4.3'!C179</f>
        <v>0</v>
      </c>
    </row>
    <row r="180" spans="1:15" s="434" customFormat="1">
      <c r="A180" s="216" t="s">
        <v>49</v>
      </c>
      <c r="B180" s="216"/>
      <c r="C180" s="207">
        <f>SUM(D180:G180)</f>
        <v>62</v>
      </c>
      <c r="D180" s="206"/>
      <c r="E180" s="207"/>
      <c r="F180" s="206">
        <v>62</v>
      </c>
      <c r="G180" s="207"/>
      <c r="H180" s="207"/>
      <c r="I180" s="206"/>
      <c r="J180" s="207"/>
      <c r="K180" s="206"/>
      <c r="L180" s="207"/>
      <c r="M180" s="432">
        <f t="shared" si="50"/>
        <v>62</v>
      </c>
      <c r="N180" s="432">
        <f t="shared" si="48"/>
        <v>0</v>
      </c>
      <c r="O180" s="432">
        <f>M180-'[2]4.3'!C180</f>
        <v>0</v>
      </c>
    </row>
    <row r="181" spans="1:15" s="434" customFormat="1">
      <c r="A181" s="216" t="s">
        <v>591</v>
      </c>
      <c r="B181" s="216"/>
      <c r="C181" s="207">
        <v>0</v>
      </c>
      <c r="D181" s="207">
        <v>0</v>
      </c>
      <c r="E181" s="207">
        <v>0</v>
      </c>
      <c r="F181" s="207">
        <v>0</v>
      </c>
      <c r="G181" s="207">
        <v>0</v>
      </c>
      <c r="H181" s="207">
        <v>0</v>
      </c>
      <c r="I181" s="207">
        <v>0</v>
      </c>
      <c r="J181" s="207">
        <v>0</v>
      </c>
      <c r="K181" s="207">
        <v>0</v>
      </c>
      <c r="L181" s="207">
        <v>0</v>
      </c>
      <c r="M181" s="432">
        <f t="shared" si="50"/>
        <v>0</v>
      </c>
      <c r="N181" s="432">
        <f t="shared" si="48"/>
        <v>0</v>
      </c>
      <c r="O181" s="432">
        <f>M181-'[2]4.3'!C181</f>
        <v>0</v>
      </c>
    </row>
    <row r="182" spans="1:15" s="434" customFormat="1">
      <c r="A182" s="216" t="s">
        <v>455</v>
      </c>
      <c r="B182" s="216"/>
      <c r="C182" s="207">
        <f>C180+C181</f>
        <v>62</v>
      </c>
      <c r="D182" s="207">
        <f t="shared" ref="D182:L182" si="60">D180+D181</f>
        <v>0</v>
      </c>
      <c r="E182" s="207">
        <f t="shared" si="60"/>
        <v>0</v>
      </c>
      <c r="F182" s="207">
        <f t="shared" si="60"/>
        <v>62</v>
      </c>
      <c r="G182" s="207">
        <f t="shared" si="60"/>
        <v>0</v>
      </c>
      <c r="H182" s="207">
        <f t="shared" si="60"/>
        <v>0</v>
      </c>
      <c r="I182" s="207">
        <f t="shared" si="60"/>
        <v>0</v>
      </c>
      <c r="J182" s="207">
        <f t="shared" si="60"/>
        <v>0</v>
      </c>
      <c r="K182" s="207">
        <f t="shared" si="60"/>
        <v>0</v>
      </c>
      <c r="L182" s="207">
        <f t="shared" si="60"/>
        <v>0</v>
      </c>
      <c r="M182" s="432">
        <f t="shared" si="50"/>
        <v>62</v>
      </c>
      <c r="N182" s="432">
        <f t="shared" si="48"/>
        <v>0</v>
      </c>
      <c r="O182" s="432">
        <f>M182-'[2]4.3'!C182</f>
        <v>0</v>
      </c>
    </row>
    <row r="183" spans="1:15">
      <c r="A183" s="208" t="s">
        <v>253</v>
      </c>
      <c r="B183" s="308" t="s">
        <v>342</v>
      </c>
      <c r="C183" s="207"/>
      <c r="D183" s="206"/>
      <c r="E183" s="207"/>
      <c r="F183" s="206"/>
      <c r="G183" s="207"/>
      <c r="H183" s="207"/>
      <c r="I183" s="206"/>
      <c r="J183" s="207"/>
      <c r="K183" s="206"/>
      <c r="L183" s="207"/>
      <c r="M183" s="432">
        <f t="shared" si="50"/>
        <v>0</v>
      </c>
      <c r="N183" s="432">
        <f t="shared" si="48"/>
        <v>0</v>
      </c>
      <c r="O183" s="432">
        <f>M183-'[2]4.3'!C183</f>
        <v>0</v>
      </c>
    </row>
    <row r="184" spans="1:15" s="434" customFormat="1">
      <c r="A184" s="216" t="s">
        <v>49</v>
      </c>
      <c r="B184" s="216"/>
      <c r="C184" s="207">
        <f>SUM(D184:G184)</f>
        <v>76</v>
      </c>
      <c r="D184" s="206"/>
      <c r="E184" s="207"/>
      <c r="F184" s="206">
        <v>76</v>
      </c>
      <c r="G184" s="207"/>
      <c r="H184" s="207"/>
      <c r="I184" s="206"/>
      <c r="J184" s="207"/>
      <c r="K184" s="206"/>
      <c r="L184" s="207"/>
      <c r="M184" s="432">
        <f t="shared" si="50"/>
        <v>76</v>
      </c>
      <c r="N184" s="432">
        <f t="shared" si="48"/>
        <v>0</v>
      </c>
      <c r="O184" s="432">
        <f>M184-'[2]4.3'!C184</f>
        <v>0</v>
      </c>
    </row>
    <row r="185" spans="1:15" s="434" customFormat="1">
      <c r="A185" s="216" t="s">
        <v>591</v>
      </c>
      <c r="B185" s="216"/>
      <c r="C185" s="207">
        <v>0</v>
      </c>
      <c r="D185" s="207">
        <v>0</v>
      </c>
      <c r="E185" s="207">
        <v>0</v>
      </c>
      <c r="F185" s="207">
        <v>0</v>
      </c>
      <c r="G185" s="207">
        <v>0</v>
      </c>
      <c r="H185" s="207">
        <v>0</v>
      </c>
      <c r="I185" s="207">
        <v>0</v>
      </c>
      <c r="J185" s="207">
        <v>0</v>
      </c>
      <c r="K185" s="207">
        <v>0</v>
      </c>
      <c r="L185" s="207">
        <v>0</v>
      </c>
      <c r="M185" s="432">
        <f t="shared" si="50"/>
        <v>0</v>
      </c>
      <c r="N185" s="432">
        <f t="shared" si="48"/>
        <v>0</v>
      </c>
      <c r="O185" s="432">
        <f>M185-'[2]4.3'!C185</f>
        <v>0</v>
      </c>
    </row>
    <row r="186" spans="1:15" s="434" customFormat="1">
      <c r="A186" s="216" t="s">
        <v>455</v>
      </c>
      <c r="B186" s="216"/>
      <c r="C186" s="207">
        <f>C184+C185</f>
        <v>76</v>
      </c>
      <c r="D186" s="207">
        <f t="shared" ref="D186:L186" si="61">D184+D185</f>
        <v>0</v>
      </c>
      <c r="E186" s="207">
        <f t="shared" si="61"/>
        <v>0</v>
      </c>
      <c r="F186" s="207">
        <f t="shared" si="61"/>
        <v>76</v>
      </c>
      <c r="G186" s="207">
        <f t="shared" si="61"/>
        <v>0</v>
      </c>
      <c r="H186" s="207">
        <f t="shared" si="61"/>
        <v>0</v>
      </c>
      <c r="I186" s="207">
        <f t="shared" si="61"/>
        <v>0</v>
      </c>
      <c r="J186" s="207">
        <f t="shared" si="61"/>
        <v>0</v>
      </c>
      <c r="K186" s="207">
        <f t="shared" si="61"/>
        <v>0</v>
      </c>
      <c r="L186" s="207">
        <f t="shared" si="61"/>
        <v>0</v>
      </c>
      <c r="M186" s="432">
        <f t="shared" si="50"/>
        <v>76</v>
      </c>
      <c r="N186" s="432">
        <f t="shared" si="48"/>
        <v>0</v>
      </c>
      <c r="O186" s="432">
        <f>M186-'[2]4.3'!C186</f>
        <v>0</v>
      </c>
    </row>
    <row r="187" spans="1:15">
      <c r="A187" s="208" t="s">
        <v>261</v>
      </c>
      <c r="B187" s="308" t="s">
        <v>342</v>
      </c>
      <c r="C187" s="207"/>
      <c r="D187" s="206"/>
      <c r="E187" s="207"/>
      <c r="F187" s="206"/>
      <c r="G187" s="207"/>
      <c r="H187" s="207"/>
      <c r="I187" s="206"/>
      <c r="J187" s="207"/>
      <c r="K187" s="206"/>
      <c r="L187" s="207"/>
      <c r="M187" s="432">
        <f t="shared" si="50"/>
        <v>0</v>
      </c>
      <c r="N187" s="432">
        <f t="shared" si="48"/>
        <v>0</v>
      </c>
      <c r="O187" s="432">
        <f>M187-'[2]4.3'!C187</f>
        <v>0</v>
      </c>
    </row>
    <row r="188" spans="1:15" s="434" customFormat="1">
      <c r="A188" s="216" t="s">
        <v>49</v>
      </c>
      <c r="B188" s="216"/>
      <c r="C188" s="207">
        <f>SUM(D188:G188)</f>
        <v>6706</v>
      </c>
      <c r="D188" s="206"/>
      <c r="E188" s="207"/>
      <c r="F188" s="206">
        <v>6706</v>
      </c>
      <c r="G188" s="207"/>
      <c r="H188" s="207"/>
      <c r="I188" s="206"/>
      <c r="J188" s="207"/>
      <c r="K188" s="206"/>
      <c r="L188" s="207"/>
      <c r="M188" s="432">
        <f t="shared" si="50"/>
        <v>6706</v>
      </c>
      <c r="N188" s="432">
        <f t="shared" si="48"/>
        <v>0</v>
      </c>
      <c r="O188" s="432">
        <f>M188-'[2]4.3'!C188</f>
        <v>0</v>
      </c>
    </row>
    <row r="189" spans="1:15" s="434" customFormat="1">
      <c r="A189" s="216" t="s">
        <v>591</v>
      </c>
      <c r="B189" s="216"/>
      <c r="C189" s="207">
        <v>0</v>
      </c>
      <c r="D189" s="207">
        <v>0</v>
      </c>
      <c r="E189" s="207">
        <v>0</v>
      </c>
      <c r="F189" s="207">
        <v>0</v>
      </c>
      <c r="G189" s="207">
        <v>0</v>
      </c>
      <c r="H189" s="207">
        <v>0</v>
      </c>
      <c r="I189" s="207">
        <v>0</v>
      </c>
      <c r="J189" s="207">
        <v>0</v>
      </c>
      <c r="K189" s="207">
        <v>0</v>
      </c>
      <c r="L189" s="207">
        <v>0</v>
      </c>
      <c r="M189" s="432">
        <f t="shared" si="50"/>
        <v>0</v>
      </c>
      <c r="N189" s="432">
        <f t="shared" si="48"/>
        <v>0</v>
      </c>
      <c r="O189" s="432">
        <f>M189-'[2]4.3'!C189</f>
        <v>0</v>
      </c>
    </row>
    <row r="190" spans="1:15" s="434" customFormat="1">
      <c r="A190" s="216" t="s">
        <v>455</v>
      </c>
      <c r="B190" s="216"/>
      <c r="C190" s="207">
        <f>C188+C189</f>
        <v>6706</v>
      </c>
      <c r="D190" s="207">
        <f t="shared" ref="D190:L190" si="62">D188+D189</f>
        <v>0</v>
      </c>
      <c r="E190" s="207">
        <f t="shared" si="62"/>
        <v>0</v>
      </c>
      <c r="F190" s="207">
        <f t="shared" si="62"/>
        <v>6706</v>
      </c>
      <c r="G190" s="207">
        <f t="shared" si="62"/>
        <v>0</v>
      </c>
      <c r="H190" s="207">
        <f t="shared" si="62"/>
        <v>0</v>
      </c>
      <c r="I190" s="207">
        <f t="shared" si="62"/>
        <v>0</v>
      </c>
      <c r="J190" s="207">
        <f t="shared" si="62"/>
        <v>0</v>
      </c>
      <c r="K190" s="207">
        <f t="shared" si="62"/>
        <v>0</v>
      </c>
      <c r="L190" s="207">
        <f t="shared" si="62"/>
        <v>0</v>
      </c>
      <c r="M190" s="432">
        <f t="shared" si="50"/>
        <v>6706</v>
      </c>
      <c r="N190" s="432">
        <f t="shared" si="48"/>
        <v>0</v>
      </c>
      <c r="O190" s="432">
        <f>M190-'[2]4.3'!C190</f>
        <v>0</v>
      </c>
    </row>
    <row r="191" spans="1:15">
      <c r="A191" s="208" t="s">
        <v>169</v>
      </c>
      <c r="B191" s="308" t="s">
        <v>342</v>
      </c>
      <c r="C191" s="207"/>
      <c r="D191" s="206"/>
      <c r="E191" s="207"/>
      <c r="F191" s="206"/>
      <c r="G191" s="207"/>
      <c r="H191" s="207"/>
      <c r="I191" s="206"/>
      <c r="J191" s="207"/>
      <c r="K191" s="206"/>
      <c r="L191" s="207"/>
      <c r="M191" s="432">
        <f t="shared" si="50"/>
        <v>0</v>
      </c>
      <c r="N191" s="432">
        <f t="shared" si="48"/>
        <v>0</v>
      </c>
      <c r="O191" s="432">
        <f>M191-'[2]4.3'!C191</f>
        <v>0</v>
      </c>
    </row>
    <row r="192" spans="1:15" s="434" customFormat="1">
      <c r="A192" s="216" t="s">
        <v>49</v>
      </c>
      <c r="B192" s="216"/>
      <c r="C192" s="207">
        <f>SUM(D192:G192)</f>
        <v>1640</v>
      </c>
      <c r="D192" s="206"/>
      <c r="E192" s="207"/>
      <c r="F192" s="206">
        <v>1640</v>
      </c>
      <c r="G192" s="207"/>
      <c r="H192" s="207"/>
      <c r="I192" s="206"/>
      <c r="J192" s="207"/>
      <c r="K192" s="206"/>
      <c r="L192" s="207"/>
      <c r="M192" s="432">
        <f t="shared" si="50"/>
        <v>1640</v>
      </c>
      <c r="N192" s="432">
        <f t="shared" si="48"/>
        <v>0</v>
      </c>
      <c r="O192" s="432">
        <f>M192-'[2]4.3'!C192</f>
        <v>0</v>
      </c>
    </row>
    <row r="193" spans="1:15" s="434" customFormat="1">
      <c r="A193" s="216" t="s">
        <v>591</v>
      </c>
      <c r="B193" s="216"/>
      <c r="C193" s="207">
        <v>0</v>
      </c>
      <c r="D193" s="207">
        <v>0</v>
      </c>
      <c r="E193" s="207">
        <v>0</v>
      </c>
      <c r="F193" s="207">
        <v>0</v>
      </c>
      <c r="G193" s="207">
        <v>0</v>
      </c>
      <c r="H193" s="207">
        <v>0</v>
      </c>
      <c r="I193" s="207">
        <v>0</v>
      </c>
      <c r="J193" s="207">
        <v>0</v>
      </c>
      <c r="K193" s="207">
        <v>0</v>
      </c>
      <c r="L193" s="207">
        <v>0</v>
      </c>
      <c r="M193" s="432">
        <f t="shared" si="50"/>
        <v>0</v>
      </c>
      <c r="N193" s="432">
        <f t="shared" si="48"/>
        <v>0</v>
      </c>
      <c r="O193" s="432">
        <f>M193-'[2]4.3'!C193</f>
        <v>0</v>
      </c>
    </row>
    <row r="194" spans="1:15" s="434" customFormat="1">
      <c r="A194" s="216" t="s">
        <v>455</v>
      </c>
      <c r="B194" s="216"/>
      <c r="C194" s="207">
        <f>C192+C193</f>
        <v>1640</v>
      </c>
      <c r="D194" s="207">
        <f t="shared" ref="D194:L194" si="63">D192+D193</f>
        <v>0</v>
      </c>
      <c r="E194" s="207">
        <f t="shared" si="63"/>
        <v>0</v>
      </c>
      <c r="F194" s="207">
        <f t="shared" si="63"/>
        <v>1640</v>
      </c>
      <c r="G194" s="207">
        <f t="shared" si="63"/>
        <v>0</v>
      </c>
      <c r="H194" s="207">
        <f t="shared" si="63"/>
        <v>0</v>
      </c>
      <c r="I194" s="207">
        <f t="shared" si="63"/>
        <v>0</v>
      </c>
      <c r="J194" s="207">
        <f t="shared" si="63"/>
        <v>0</v>
      </c>
      <c r="K194" s="207">
        <f t="shared" si="63"/>
        <v>0</v>
      </c>
      <c r="L194" s="207">
        <f t="shared" si="63"/>
        <v>0</v>
      </c>
      <c r="M194" s="432">
        <f t="shared" si="50"/>
        <v>1640</v>
      </c>
      <c r="N194" s="432">
        <f t="shared" si="48"/>
        <v>0</v>
      </c>
      <c r="O194" s="432">
        <f>M194-'[2]4.3'!C194</f>
        <v>0</v>
      </c>
    </row>
    <row r="195" spans="1:15" s="484" customFormat="1">
      <c r="A195" s="209" t="s">
        <v>335</v>
      </c>
      <c r="B195" s="209"/>
      <c r="C195" s="209"/>
      <c r="D195" s="201"/>
      <c r="E195" s="202"/>
      <c r="F195" s="201"/>
      <c r="G195" s="202"/>
      <c r="H195" s="202"/>
      <c r="I195" s="201"/>
      <c r="J195" s="202"/>
      <c r="K195" s="201"/>
      <c r="L195" s="202"/>
      <c r="M195" s="432">
        <f t="shared" si="50"/>
        <v>0</v>
      </c>
      <c r="N195" s="432">
        <f t="shared" si="48"/>
        <v>0</v>
      </c>
      <c r="O195" s="432">
        <f>M195-'[2]4.3'!C195</f>
        <v>0</v>
      </c>
    </row>
    <row r="196" spans="1:15" s="458" customFormat="1">
      <c r="A196" s="216" t="s">
        <v>49</v>
      </c>
      <c r="B196" s="311"/>
      <c r="C196" s="457">
        <f t="shared" ref="C196:L196" si="64">C13+C19+C25+C31+C36+C52+C58+C80+C85</f>
        <v>1166491</v>
      </c>
      <c r="D196" s="457">
        <f t="shared" si="64"/>
        <v>523892</v>
      </c>
      <c r="E196" s="457">
        <f t="shared" si="64"/>
        <v>118574</v>
      </c>
      <c r="F196" s="457">
        <f t="shared" si="64"/>
        <v>477495</v>
      </c>
      <c r="G196" s="457">
        <f t="shared" si="64"/>
        <v>0</v>
      </c>
      <c r="H196" s="457">
        <f t="shared" si="64"/>
        <v>23500</v>
      </c>
      <c r="I196" s="457">
        <f t="shared" si="64"/>
        <v>23030</v>
      </c>
      <c r="J196" s="457">
        <f t="shared" si="64"/>
        <v>0</v>
      </c>
      <c r="K196" s="457">
        <f t="shared" si="64"/>
        <v>0</v>
      </c>
      <c r="L196" s="457">
        <f t="shared" si="64"/>
        <v>0</v>
      </c>
      <c r="M196" s="432">
        <f t="shared" si="50"/>
        <v>1166491</v>
      </c>
      <c r="N196" s="432">
        <f t="shared" si="48"/>
        <v>0</v>
      </c>
      <c r="O196" s="432">
        <f>M196-'[2]4.3'!C196</f>
        <v>0</v>
      </c>
    </row>
    <row r="197" spans="1:15" s="434" customFormat="1">
      <c r="A197" s="216" t="s">
        <v>591</v>
      </c>
      <c r="B197" s="216"/>
      <c r="C197" s="207">
        <f>C16+C22+C28+C33+C37+C55+C59+C82+C86</f>
        <v>44795</v>
      </c>
      <c r="D197" s="207">
        <f t="shared" ref="D197:L197" si="65">D16+D22+D28+D33+D37+D55+D59+D82+D86</f>
        <v>2458</v>
      </c>
      <c r="E197" s="207">
        <f t="shared" si="65"/>
        <v>616</v>
      </c>
      <c r="F197" s="207">
        <f t="shared" si="65"/>
        <v>33302</v>
      </c>
      <c r="G197" s="207">
        <f t="shared" si="65"/>
        <v>150</v>
      </c>
      <c r="H197" s="207">
        <f t="shared" si="65"/>
        <v>3000</v>
      </c>
      <c r="I197" s="207">
        <f t="shared" si="65"/>
        <v>5269</v>
      </c>
      <c r="J197" s="207">
        <f t="shared" si="65"/>
        <v>0</v>
      </c>
      <c r="K197" s="207">
        <f t="shared" si="65"/>
        <v>0</v>
      </c>
      <c r="L197" s="207">
        <f t="shared" si="65"/>
        <v>0</v>
      </c>
      <c r="M197" s="432">
        <f t="shared" si="50"/>
        <v>44795</v>
      </c>
      <c r="N197" s="432">
        <f t="shared" si="48"/>
        <v>0</v>
      </c>
      <c r="O197" s="432">
        <f>M197-'[2]4.3'!C197</f>
        <v>0</v>
      </c>
    </row>
    <row r="198" spans="1:15" s="434" customFormat="1">
      <c r="A198" s="216" t="s">
        <v>455</v>
      </c>
      <c r="B198" s="216"/>
      <c r="C198" s="207">
        <f>C196+C197</f>
        <v>1211286</v>
      </c>
      <c r="D198" s="207">
        <f t="shared" ref="D198:L198" si="66">D196+D197</f>
        <v>526350</v>
      </c>
      <c r="E198" s="207">
        <f t="shared" si="66"/>
        <v>119190</v>
      </c>
      <c r="F198" s="207">
        <f t="shared" si="66"/>
        <v>510797</v>
      </c>
      <c r="G198" s="207">
        <f t="shared" si="66"/>
        <v>150</v>
      </c>
      <c r="H198" s="207">
        <f t="shared" si="66"/>
        <v>26500</v>
      </c>
      <c r="I198" s="207">
        <f t="shared" si="66"/>
        <v>28299</v>
      </c>
      <c r="J198" s="207">
        <f t="shared" si="66"/>
        <v>0</v>
      </c>
      <c r="K198" s="207">
        <f t="shared" si="66"/>
        <v>0</v>
      </c>
      <c r="L198" s="207">
        <f t="shared" si="66"/>
        <v>0</v>
      </c>
      <c r="M198" s="432">
        <f t="shared" si="50"/>
        <v>1211286</v>
      </c>
      <c r="N198" s="432">
        <f t="shared" si="48"/>
        <v>0</v>
      </c>
      <c r="O198" s="432">
        <f>M198-'[2]4.3'!C198</f>
        <v>0</v>
      </c>
    </row>
    <row r="199" spans="1:15" s="434" customFormat="1">
      <c r="A199" s="459" t="s">
        <v>175</v>
      </c>
      <c r="B199" s="460"/>
      <c r="C199" s="461"/>
      <c r="D199" s="461"/>
      <c r="E199" s="461"/>
      <c r="F199" s="461"/>
      <c r="G199" s="461"/>
      <c r="H199" s="461"/>
      <c r="I199" s="485"/>
      <c r="J199" s="461"/>
      <c r="K199" s="461"/>
      <c r="L199" s="461"/>
      <c r="M199" s="432">
        <f t="shared" si="50"/>
        <v>0</v>
      </c>
      <c r="N199" s="432">
        <f t="shared" si="48"/>
        <v>0</v>
      </c>
      <c r="O199" s="432">
        <f>M199-'[2]4.3'!C199</f>
        <v>0</v>
      </c>
    </row>
    <row r="200" spans="1:15" s="434" customFormat="1">
      <c r="A200" s="216" t="s">
        <v>49</v>
      </c>
      <c r="B200" s="439"/>
      <c r="C200" s="462">
        <f t="shared" ref="C200:L200" si="67">C13+C19+C25+C31+C52+C67+C71+C75+C80+C89+C94+C103+C107+C111+C115+C119+C123+C127+C131+C136+C140+C144+C156+C160+C164+C172+C176+C180+C184+C188+C192</f>
        <v>827902</v>
      </c>
      <c r="D200" s="462">
        <f t="shared" si="67"/>
        <v>394695</v>
      </c>
      <c r="E200" s="462">
        <f t="shared" si="67"/>
        <v>88732</v>
      </c>
      <c r="F200" s="462">
        <f t="shared" si="67"/>
        <v>302736</v>
      </c>
      <c r="G200" s="462">
        <f t="shared" si="67"/>
        <v>0</v>
      </c>
      <c r="H200" s="462">
        <f t="shared" si="67"/>
        <v>23500</v>
      </c>
      <c r="I200" s="462">
        <f t="shared" si="67"/>
        <v>18239</v>
      </c>
      <c r="J200" s="462">
        <f t="shared" si="67"/>
        <v>0</v>
      </c>
      <c r="K200" s="462">
        <f t="shared" si="67"/>
        <v>0</v>
      </c>
      <c r="L200" s="462">
        <f t="shared" si="67"/>
        <v>0</v>
      </c>
      <c r="M200" s="432">
        <f t="shared" si="50"/>
        <v>827902</v>
      </c>
      <c r="N200" s="432">
        <f t="shared" si="48"/>
        <v>0</v>
      </c>
      <c r="O200" s="432">
        <f>M200-'[2]4.3'!C200</f>
        <v>0</v>
      </c>
    </row>
    <row r="201" spans="1:15" s="434" customFormat="1">
      <c r="A201" s="216" t="s">
        <v>591</v>
      </c>
      <c r="B201" s="216"/>
      <c r="C201" s="207">
        <f>C16+C22+C28+C33+C55+C68+C72+C77+C82+C91+C96+C104+C108+C112+C116+C120+C124+C128+C133+C137+C141+C145+C157+C161+C165+C173+C177+C181+C185+C189+C193</f>
        <v>31925</v>
      </c>
      <c r="D201" s="207">
        <f t="shared" ref="D201:L202" si="68">D16+D22+D28+D33+D55+D68+D72+D77+D82+D91+D96+D104+D108+D112+D116+D120+D124+D128+D133+D137+D141+D145+D157+D161+D165+D173+D177+D181+D185+D189+D193</f>
        <v>2458</v>
      </c>
      <c r="E201" s="207">
        <f t="shared" si="68"/>
        <v>616</v>
      </c>
      <c r="F201" s="207">
        <f t="shared" si="68"/>
        <v>23082</v>
      </c>
      <c r="G201" s="207">
        <f t="shared" si="68"/>
        <v>0</v>
      </c>
      <c r="H201" s="207">
        <f t="shared" si="68"/>
        <v>3000</v>
      </c>
      <c r="I201" s="207">
        <f t="shared" si="68"/>
        <v>2769</v>
      </c>
      <c r="J201" s="207">
        <f t="shared" si="68"/>
        <v>0</v>
      </c>
      <c r="K201" s="207">
        <f t="shared" si="68"/>
        <v>0</v>
      </c>
      <c r="L201" s="207">
        <f t="shared" si="68"/>
        <v>0</v>
      </c>
      <c r="M201" s="432">
        <f t="shared" si="50"/>
        <v>31925</v>
      </c>
      <c r="N201" s="432">
        <f t="shared" si="48"/>
        <v>0</v>
      </c>
      <c r="O201" s="432">
        <f>M201-'[2]4.3'!C201</f>
        <v>0</v>
      </c>
    </row>
    <row r="202" spans="1:15" s="434" customFormat="1">
      <c r="A202" s="216" t="s">
        <v>455</v>
      </c>
      <c r="B202" s="216"/>
      <c r="C202" s="207">
        <f>C17+C23+C29+C34+C56+C69+C73+C78+C83+C92+C97+C105+C109+C113+C117+C121+C125+C129+C134+C138+C142+C146+C158+C162+C166+C174+C178+C182+C186+C190+C194</f>
        <v>859827</v>
      </c>
      <c r="D202" s="207">
        <f t="shared" si="68"/>
        <v>397153</v>
      </c>
      <c r="E202" s="207">
        <f t="shared" si="68"/>
        <v>89348</v>
      </c>
      <c r="F202" s="207">
        <f t="shared" si="68"/>
        <v>325818</v>
      </c>
      <c r="G202" s="207">
        <f t="shared" si="68"/>
        <v>0</v>
      </c>
      <c r="H202" s="207">
        <f t="shared" si="68"/>
        <v>26500</v>
      </c>
      <c r="I202" s="207">
        <f t="shared" si="68"/>
        <v>21008</v>
      </c>
      <c r="J202" s="207">
        <f t="shared" si="68"/>
        <v>0</v>
      </c>
      <c r="K202" s="207">
        <f t="shared" si="68"/>
        <v>0</v>
      </c>
      <c r="L202" s="207">
        <f t="shared" si="68"/>
        <v>0</v>
      </c>
      <c r="M202" s="432">
        <f t="shared" si="50"/>
        <v>859827</v>
      </c>
      <c r="N202" s="432">
        <f t="shared" si="48"/>
        <v>0</v>
      </c>
      <c r="O202" s="432">
        <f>M202-'[2]4.3'!C202</f>
        <v>0</v>
      </c>
    </row>
    <row r="203" spans="1:15" s="434" customFormat="1">
      <c r="A203" s="459" t="s">
        <v>176</v>
      </c>
      <c r="B203" s="460"/>
      <c r="C203" s="461"/>
      <c r="D203" s="461"/>
      <c r="E203" s="461"/>
      <c r="F203" s="461"/>
      <c r="G203" s="461"/>
      <c r="H203" s="461"/>
      <c r="I203" s="485"/>
      <c r="J203" s="461"/>
      <c r="K203" s="461"/>
      <c r="L203" s="461"/>
      <c r="M203" s="432">
        <f t="shared" si="50"/>
        <v>0</v>
      </c>
      <c r="N203" s="432">
        <f t="shared" si="48"/>
        <v>0</v>
      </c>
      <c r="O203" s="432">
        <f>M203-'[2]4.3'!C203</f>
        <v>0</v>
      </c>
    </row>
    <row r="204" spans="1:15" s="434" customFormat="1">
      <c r="A204" s="216" t="s">
        <v>49</v>
      </c>
      <c r="B204" s="439"/>
      <c r="C204" s="462">
        <f t="shared" ref="C204:L204" si="69">C36+C62+C148+C152+C168</f>
        <v>338589</v>
      </c>
      <c r="D204" s="462">
        <f t="shared" si="69"/>
        <v>129197</v>
      </c>
      <c r="E204" s="462">
        <f t="shared" si="69"/>
        <v>29842</v>
      </c>
      <c r="F204" s="462">
        <f t="shared" si="69"/>
        <v>174759</v>
      </c>
      <c r="G204" s="462">
        <f t="shared" si="69"/>
        <v>0</v>
      </c>
      <c r="H204" s="462">
        <f t="shared" si="69"/>
        <v>0</v>
      </c>
      <c r="I204" s="462">
        <f t="shared" si="69"/>
        <v>4791</v>
      </c>
      <c r="J204" s="462">
        <f t="shared" si="69"/>
        <v>0</v>
      </c>
      <c r="K204" s="462">
        <f t="shared" si="69"/>
        <v>0</v>
      </c>
      <c r="L204" s="462">
        <f t="shared" si="69"/>
        <v>0</v>
      </c>
      <c r="M204" s="432">
        <f t="shared" si="50"/>
        <v>338589</v>
      </c>
      <c r="N204" s="432">
        <f t="shared" si="48"/>
        <v>0</v>
      </c>
      <c r="O204" s="432">
        <f>M204-'[2]4.3'!C204</f>
        <v>0</v>
      </c>
    </row>
    <row r="205" spans="1:15" s="434" customFormat="1">
      <c r="A205" s="216" t="s">
        <v>591</v>
      </c>
      <c r="B205" s="216"/>
      <c r="C205" s="207">
        <f>C37+C64+C149+C153+C169</f>
        <v>12870</v>
      </c>
      <c r="D205" s="207">
        <f t="shared" ref="D205:L206" si="70">D37+D64+D149+D153+D169</f>
        <v>0</v>
      </c>
      <c r="E205" s="207">
        <f t="shared" si="70"/>
        <v>0</v>
      </c>
      <c r="F205" s="207">
        <f t="shared" si="70"/>
        <v>10220</v>
      </c>
      <c r="G205" s="207">
        <f t="shared" si="70"/>
        <v>150</v>
      </c>
      <c r="H205" s="207">
        <f t="shared" si="70"/>
        <v>0</v>
      </c>
      <c r="I205" s="207">
        <f t="shared" si="70"/>
        <v>2500</v>
      </c>
      <c r="J205" s="207">
        <f t="shared" si="70"/>
        <v>0</v>
      </c>
      <c r="K205" s="207">
        <f t="shared" si="70"/>
        <v>0</v>
      </c>
      <c r="L205" s="207">
        <f t="shared" si="70"/>
        <v>0</v>
      </c>
      <c r="M205" s="432">
        <f t="shared" si="50"/>
        <v>12870</v>
      </c>
      <c r="N205" s="432">
        <f t="shared" ref="N205:N212" si="71">M205-C205</f>
        <v>0</v>
      </c>
      <c r="O205" s="432">
        <f>M205-'[2]4.3'!C205</f>
        <v>0</v>
      </c>
    </row>
    <row r="206" spans="1:15" s="434" customFormat="1">
      <c r="A206" s="216" t="s">
        <v>455</v>
      </c>
      <c r="B206" s="216"/>
      <c r="C206" s="207">
        <f>C38+C65+C150+C154+C170</f>
        <v>351459</v>
      </c>
      <c r="D206" s="207">
        <f t="shared" si="70"/>
        <v>129197</v>
      </c>
      <c r="E206" s="207">
        <f t="shared" si="70"/>
        <v>29842</v>
      </c>
      <c r="F206" s="207">
        <f t="shared" si="70"/>
        <v>184979</v>
      </c>
      <c r="G206" s="207">
        <f t="shared" si="70"/>
        <v>150</v>
      </c>
      <c r="H206" s="207">
        <f t="shared" si="70"/>
        <v>0</v>
      </c>
      <c r="I206" s="207">
        <f t="shared" si="70"/>
        <v>7291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432">
        <f t="shared" ref="M206" si="72">SUM(D206:L206)</f>
        <v>351459</v>
      </c>
      <c r="N206" s="432">
        <f t="shared" si="71"/>
        <v>0</v>
      </c>
      <c r="O206" s="432">
        <f>M206-'[2]4.3'!C206</f>
        <v>0</v>
      </c>
    </row>
    <row r="207" spans="1:15">
      <c r="A207" s="226" t="s">
        <v>177</v>
      </c>
      <c r="B207" s="463"/>
      <c r="C207" s="464">
        <v>0</v>
      </c>
      <c r="D207" s="464">
        <v>0</v>
      </c>
      <c r="E207" s="464">
        <v>0</v>
      </c>
      <c r="F207" s="464">
        <v>0</v>
      </c>
      <c r="G207" s="464">
        <v>0</v>
      </c>
      <c r="H207" s="464">
        <v>0</v>
      </c>
      <c r="I207" s="486">
        <v>0</v>
      </c>
      <c r="J207" s="464">
        <v>0</v>
      </c>
      <c r="K207" s="464">
        <v>0</v>
      </c>
      <c r="L207" s="464">
        <v>0</v>
      </c>
      <c r="M207" s="432">
        <f t="shared" ref="M207:M212" si="73">SUM(D207:L207)</f>
        <v>0</v>
      </c>
      <c r="N207" s="432">
        <f t="shared" si="71"/>
        <v>0</v>
      </c>
      <c r="O207" s="432">
        <f>M207-'[2]4.3'!C207</f>
        <v>0</v>
      </c>
    </row>
    <row r="208" spans="1:15">
      <c r="A208" s="302"/>
      <c r="B208" s="434"/>
      <c r="C208" s="487"/>
      <c r="D208" s="487"/>
      <c r="E208" s="487"/>
      <c r="F208" s="487"/>
      <c r="G208" s="487"/>
      <c r="H208" s="487"/>
      <c r="I208" s="487"/>
      <c r="J208" s="487"/>
      <c r="K208" s="487"/>
      <c r="L208" s="487"/>
      <c r="M208" s="432">
        <f t="shared" si="73"/>
        <v>0</v>
      </c>
      <c r="N208" s="432">
        <f t="shared" si="71"/>
        <v>0</v>
      </c>
      <c r="O208" s="432">
        <f>M208-'[2]4.3'!C208</f>
        <v>0</v>
      </c>
    </row>
    <row r="209" spans="3:15">
      <c r="C209" s="488">
        <f>C200+C204</f>
        <v>1166491</v>
      </c>
      <c r="D209" s="488">
        <f t="shared" ref="D209:L209" si="74">D200+D204</f>
        <v>523892</v>
      </c>
      <c r="E209" s="488">
        <f t="shared" si="74"/>
        <v>118574</v>
      </c>
      <c r="F209" s="488">
        <f t="shared" si="74"/>
        <v>477495</v>
      </c>
      <c r="G209" s="488">
        <f t="shared" si="74"/>
        <v>0</v>
      </c>
      <c r="H209" s="488">
        <f t="shared" si="74"/>
        <v>23500</v>
      </c>
      <c r="I209" s="488">
        <f t="shared" si="74"/>
        <v>23030</v>
      </c>
      <c r="J209" s="488">
        <f t="shared" si="74"/>
        <v>0</v>
      </c>
      <c r="K209" s="488">
        <f t="shared" si="74"/>
        <v>0</v>
      </c>
      <c r="L209" s="488">
        <f t="shared" si="74"/>
        <v>0</v>
      </c>
      <c r="M209" s="432">
        <f t="shared" si="73"/>
        <v>1166491</v>
      </c>
      <c r="N209" s="432">
        <f t="shared" si="71"/>
        <v>0</v>
      </c>
      <c r="O209" s="432">
        <f>M209-'[2]4.3'!C209</f>
        <v>0</v>
      </c>
    </row>
    <row r="210" spans="3:15">
      <c r="C210" s="488">
        <f t="shared" ref="C210:L211" si="75">C201+C205</f>
        <v>44795</v>
      </c>
      <c r="D210" s="488">
        <f t="shared" si="75"/>
        <v>2458</v>
      </c>
      <c r="E210" s="488">
        <f t="shared" si="75"/>
        <v>616</v>
      </c>
      <c r="F210" s="488">
        <f t="shared" si="75"/>
        <v>33302</v>
      </c>
      <c r="G210" s="488">
        <f t="shared" si="75"/>
        <v>150</v>
      </c>
      <c r="H210" s="488">
        <f t="shared" si="75"/>
        <v>3000</v>
      </c>
      <c r="I210" s="488">
        <f t="shared" si="75"/>
        <v>5269</v>
      </c>
      <c r="J210" s="488">
        <f t="shared" si="75"/>
        <v>0</v>
      </c>
      <c r="K210" s="488">
        <f t="shared" si="75"/>
        <v>0</v>
      </c>
      <c r="L210" s="488">
        <f t="shared" si="75"/>
        <v>0</v>
      </c>
      <c r="M210" s="432">
        <f t="shared" si="73"/>
        <v>44795</v>
      </c>
      <c r="N210" s="432">
        <f t="shared" si="71"/>
        <v>0</v>
      </c>
      <c r="O210" s="432">
        <f>M210-'[2]4.3'!C210</f>
        <v>0</v>
      </c>
    </row>
    <row r="211" spans="3:15">
      <c r="C211" s="488">
        <f t="shared" si="75"/>
        <v>1211286</v>
      </c>
      <c r="D211" s="488">
        <f t="shared" si="75"/>
        <v>526350</v>
      </c>
      <c r="E211" s="488">
        <f t="shared" si="75"/>
        <v>119190</v>
      </c>
      <c r="F211" s="488">
        <f t="shared" si="75"/>
        <v>510797</v>
      </c>
      <c r="G211" s="488">
        <f t="shared" si="75"/>
        <v>150</v>
      </c>
      <c r="H211" s="488">
        <f t="shared" si="75"/>
        <v>26500</v>
      </c>
      <c r="I211" s="488">
        <f t="shared" si="75"/>
        <v>28299</v>
      </c>
      <c r="J211" s="488">
        <f t="shared" si="75"/>
        <v>0</v>
      </c>
      <c r="K211" s="488">
        <f t="shared" si="75"/>
        <v>0</v>
      </c>
      <c r="L211" s="488">
        <f t="shared" si="75"/>
        <v>0</v>
      </c>
      <c r="M211" s="432">
        <f t="shared" si="73"/>
        <v>1211286</v>
      </c>
      <c r="N211" s="432">
        <f t="shared" si="71"/>
        <v>0</v>
      </c>
      <c r="O211" s="432">
        <f>M211-'[2]4.3'!C211</f>
        <v>0</v>
      </c>
    </row>
    <row r="212" spans="3:15">
      <c r="C212" s="432">
        <f>C198-C211</f>
        <v>0</v>
      </c>
      <c r="D212" s="432">
        <f t="shared" ref="D212:L212" si="76">D198-D211</f>
        <v>0</v>
      </c>
      <c r="E212" s="432">
        <f t="shared" si="76"/>
        <v>0</v>
      </c>
      <c r="F212" s="432">
        <f t="shared" si="76"/>
        <v>0</v>
      </c>
      <c r="G212" s="432">
        <f t="shared" si="76"/>
        <v>0</v>
      </c>
      <c r="H212" s="432">
        <f t="shared" si="76"/>
        <v>0</v>
      </c>
      <c r="I212" s="432">
        <f t="shared" si="76"/>
        <v>0</v>
      </c>
      <c r="J212" s="432">
        <f t="shared" si="76"/>
        <v>0</v>
      </c>
      <c r="K212" s="432">
        <f t="shared" si="76"/>
        <v>0</v>
      </c>
      <c r="L212" s="432">
        <f t="shared" si="76"/>
        <v>0</v>
      </c>
      <c r="M212" s="432">
        <f t="shared" si="73"/>
        <v>0</v>
      </c>
      <c r="N212" s="432">
        <f t="shared" si="71"/>
        <v>0</v>
      </c>
      <c r="O212" s="432">
        <f>M212-'[2]4.3'!C212</f>
        <v>0</v>
      </c>
    </row>
    <row r="213" spans="3:15">
      <c r="D213" s="433"/>
      <c r="G213" s="434"/>
      <c r="M213" s="432"/>
      <c r="N213" s="432"/>
      <c r="O213" s="432"/>
    </row>
    <row r="214" spans="3:15">
      <c r="D214" s="433"/>
      <c r="G214" s="434"/>
      <c r="M214" s="432"/>
      <c r="N214" s="432"/>
      <c r="O214" s="432"/>
    </row>
    <row r="215" spans="3:15">
      <c r="D215" s="434"/>
      <c r="G215" s="434"/>
      <c r="M215" s="432"/>
      <c r="N215" s="432"/>
      <c r="O215" s="432"/>
    </row>
    <row r="216" spans="3:15">
      <c r="D216" s="434"/>
      <c r="G216" s="434"/>
      <c r="M216" s="432"/>
      <c r="N216" s="432"/>
      <c r="O216" s="432"/>
    </row>
    <row r="217" spans="3:15">
      <c r="D217" s="434"/>
      <c r="G217" s="434"/>
    </row>
    <row r="218" spans="3:15">
      <c r="D218" s="434"/>
      <c r="G218" s="434"/>
    </row>
    <row r="219" spans="3:15">
      <c r="D219" s="434"/>
      <c r="G219" s="434"/>
    </row>
    <row r="220" spans="3:15">
      <c r="D220" s="434"/>
      <c r="G220" s="434"/>
    </row>
    <row r="221" spans="3:15">
      <c r="D221" s="434"/>
      <c r="G221" s="434"/>
    </row>
    <row r="222" spans="3:15">
      <c r="D222" s="434"/>
      <c r="G222" s="434"/>
    </row>
  </sheetData>
  <mergeCells count="17">
    <mergeCell ref="I8:I10"/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  <mergeCell ref="G8:G10"/>
    <mergeCell ref="H8:H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&amp;P. oldal</oddFooter>
  </headerFooter>
  <rowBreaks count="4" manualBreakCount="4">
    <brk id="38" max="11" man="1"/>
    <brk id="78" max="11" man="1"/>
    <brk id="117" max="11" man="1"/>
    <brk id="1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17</vt:i4>
      </vt:variant>
    </vt:vector>
  </HeadingPairs>
  <TitlesOfParts>
    <vt:vector size="32" baseType="lpstr">
      <vt:lpstr>2-3.mell</vt:lpstr>
      <vt:lpstr>4.mell</vt:lpstr>
      <vt:lpstr>4.1</vt:lpstr>
      <vt:lpstr>4.2</vt:lpstr>
      <vt:lpstr>4.3 </vt:lpstr>
      <vt:lpstr>5.mell</vt:lpstr>
      <vt:lpstr>5.1</vt:lpstr>
      <vt:lpstr>5.2</vt:lpstr>
      <vt:lpstr>5.3 </vt:lpstr>
      <vt:lpstr>7-8.mell.</vt:lpstr>
      <vt:lpstr>9.1-9.2</vt:lpstr>
      <vt:lpstr>9.3. mell.</vt:lpstr>
      <vt:lpstr>10 mell</vt:lpstr>
      <vt:lpstr>11-11.2</vt:lpstr>
      <vt:lpstr>12 mell</vt:lpstr>
      <vt:lpstr>'4.1'!Nyomtatási_cím</vt:lpstr>
      <vt:lpstr>'4.3 '!Nyomtatási_cím</vt:lpstr>
      <vt:lpstr>'5.1'!Nyomtatási_cím</vt:lpstr>
      <vt:lpstr>'5.3 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 '!Nyomtatási_terület</vt:lpstr>
      <vt:lpstr>'4.mell'!Nyomtatási_terület</vt:lpstr>
      <vt:lpstr>'5.1'!Nyomtatási_terület</vt:lpstr>
      <vt:lpstr>'5.2'!Nyomtatási_terület</vt:lpstr>
      <vt:lpstr>'5.3 '!Nyomtatási_terület</vt:lpstr>
      <vt:lpstr>'5.mell'!Nyomtatási_terület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2017-06-28T06:40:01Z</cp:lastPrinted>
  <dcterms:created xsi:type="dcterms:W3CDTF">2001-01-09T08:56:26Z</dcterms:created>
  <dcterms:modified xsi:type="dcterms:W3CDTF">2017-06-28T06:41:19Z</dcterms:modified>
</cp:coreProperties>
</file>