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anyagok\03.12\"/>
    </mc:Choice>
  </mc:AlternateContent>
  <bookViews>
    <workbookView xWindow="0" yWindow="0" windowWidth="27885" windowHeight="11760" tabRatio="888"/>
  </bookViews>
  <sheets>
    <sheet name="1.sz.mell.összevont mérl." sheetId="95" r:id="rId1"/>
    <sheet name="2.sz.mell.feladatbontás" sheetId="118" r:id="rId2"/>
    <sheet name="2.1.sz.mell_műk_mérl. " sheetId="73" r:id="rId3"/>
    <sheet name="2.2.sz.mell_felh_mérl. " sheetId="61" r:id="rId4"/>
    <sheet name="3.sz.mell.Beruh." sheetId="63" r:id="rId5"/>
    <sheet name="4.sz.mell.Felúj." sheetId="64" r:id="rId6"/>
    <sheet name="5.1. sz. mell Önkorm" sheetId="3" r:id="rId7"/>
    <sheet name="5.2. sz. mell-Hivatal" sheetId="117" r:id="rId8"/>
    <sheet name="5.3. sz. mell-Művház" sheetId="119" r:id="rId9"/>
    <sheet name="5.4. sz. mell-Óvoda" sheetId="116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'1.sz.mell.összevont mérl.'!$1:$2</definedName>
    <definedName name="_xlnm.Print_Titles" localSheetId="4">'3.sz.mell.Beruh.'!$1:$5</definedName>
    <definedName name="_xlnm.Print_Titles" localSheetId="6">'5.1. sz. mell Önkorm'!$1:$6</definedName>
    <definedName name="_xlnm.Print_Titles" localSheetId="7">'5.2. sz. mell-Hivatal'!$1:$6</definedName>
    <definedName name="_xlnm.Print_Titles" localSheetId="9">'5.4. sz. mell-Óvoda'!$1:$6</definedName>
    <definedName name="_xlnm.Print_Area" localSheetId="0">'1.sz.mell.összevont mérl.'!$A$1:$C$153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63" l="1"/>
  <c r="E18" i="63"/>
  <c r="D67" i="118"/>
  <c r="D74" i="118"/>
  <c r="D72" i="118" s="1"/>
  <c r="D70" i="118" s="1"/>
  <c r="D68" i="118" s="1"/>
  <c r="C72" i="118"/>
  <c r="C110" i="95"/>
  <c r="C121" i="3"/>
  <c r="C136" i="3"/>
  <c r="C38" i="3"/>
  <c r="C93" i="3"/>
  <c r="C39" i="117"/>
  <c r="C47" i="117"/>
  <c r="C46" i="117"/>
  <c r="C45" i="117"/>
  <c r="C39" i="116"/>
  <c r="C46" i="116"/>
  <c r="C45" i="116"/>
  <c r="D66" i="118" l="1"/>
  <c r="D65" i="118"/>
  <c r="C65" i="118"/>
  <c r="D79" i="118"/>
  <c r="D24" i="118" l="1"/>
  <c r="D29" i="118"/>
  <c r="C26" i="118"/>
  <c r="D23" i="118"/>
  <c r="C105" i="3"/>
  <c r="C100" i="3"/>
  <c r="C95" i="3" s="1"/>
  <c r="C94" i="3"/>
  <c r="C97" i="95" s="1"/>
  <c r="C92" i="3"/>
  <c r="C91" i="3"/>
  <c r="C56" i="3"/>
  <c r="C55" i="95" s="1"/>
  <c r="C42" i="3"/>
  <c r="C41" i="3"/>
  <c r="C39" i="3"/>
  <c r="C37" i="3"/>
  <c r="C34" i="3"/>
  <c r="C33" i="3"/>
  <c r="C31" i="3"/>
  <c r="C20" i="3"/>
  <c r="C10" i="3"/>
  <c r="C11" i="3"/>
  <c r="C12" i="3"/>
  <c r="C9" i="3"/>
  <c r="C32" i="3"/>
  <c r="C47" i="116"/>
  <c r="C47" i="119" l="1"/>
  <c r="C96" i="95" s="1"/>
  <c r="C46" i="119"/>
  <c r="C95" i="95" s="1"/>
  <c r="C45" i="119"/>
  <c r="C94" i="95" s="1"/>
  <c r="C79" i="95"/>
  <c r="C10" i="119"/>
  <c r="C37" i="95" s="1"/>
  <c r="C11" i="119"/>
  <c r="C12" i="119"/>
  <c r="C9" i="119"/>
  <c r="C36" i="95" s="1"/>
  <c r="C50" i="119" l="1"/>
  <c r="C44" i="119"/>
  <c r="C36" i="119"/>
  <c r="C29" i="119"/>
  <c r="C25" i="119"/>
  <c r="C19" i="119"/>
  <c r="C8" i="119"/>
  <c r="C55" i="119" l="1"/>
  <c r="C35" i="119"/>
  <c r="C40" i="119" s="1"/>
  <c r="C77" i="118"/>
  <c r="C76" i="118" s="1"/>
  <c r="D77" i="118"/>
  <c r="D76" i="118" s="1"/>
  <c r="B22" i="63" l="1"/>
  <c r="D22" i="118"/>
  <c r="C108" i="95" l="1"/>
  <c r="C73" i="3"/>
  <c r="C114" i="95"/>
  <c r="D30" i="118"/>
  <c r="D28" i="118"/>
  <c r="D21" i="118"/>
  <c r="D25" i="118"/>
  <c r="D26" i="118"/>
  <c r="D20" i="118"/>
  <c r="C31" i="95"/>
  <c r="C15" i="118" s="1"/>
  <c r="D15" i="118" s="1"/>
  <c r="C72" i="95"/>
  <c r="D35" i="118" s="1"/>
  <c r="C111" i="3"/>
  <c r="C50" i="116"/>
  <c r="C36" i="116"/>
  <c r="C53" i="3"/>
  <c r="C57" i="95"/>
  <c r="C50" i="117"/>
  <c r="C38" i="95"/>
  <c r="C68" i="118"/>
  <c r="C67" i="118" s="1"/>
  <c r="D84" i="118"/>
  <c r="D83" i="118" s="1"/>
  <c r="D59" i="118"/>
  <c r="C31" i="118"/>
  <c r="C59" i="118"/>
  <c r="C42" i="118" s="1"/>
  <c r="C74" i="118"/>
  <c r="C70" i="118"/>
  <c r="C18" i="118"/>
  <c r="D18" i="118" s="1"/>
  <c r="C17" i="118"/>
  <c r="D17" i="118" s="1"/>
  <c r="C104" i="95"/>
  <c r="C105" i="95"/>
  <c r="C106" i="95"/>
  <c r="C107" i="95"/>
  <c r="C39" i="95"/>
  <c r="C43" i="95"/>
  <c r="C44" i="95"/>
  <c r="C45" i="95"/>
  <c r="C33" i="95"/>
  <c r="C34" i="95"/>
  <c r="C23" i="95"/>
  <c r="C24" i="95"/>
  <c r="C25" i="95"/>
  <c r="C26" i="95"/>
  <c r="C27" i="95"/>
  <c r="C22" i="95"/>
  <c r="C16" i="95"/>
  <c r="C17" i="95"/>
  <c r="C18" i="95"/>
  <c r="C20" i="95"/>
  <c r="C15" i="95"/>
  <c r="C12" i="95"/>
  <c r="C13" i="95"/>
  <c r="E22" i="63"/>
  <c r="D22" i="63"/>
  <c r="B10" i="63"/>
  <c r="D10" i="63"/>
  <c r="C22" i="63"/>
  <c r="F21" i="63"/>
  <c r="F22" i="63" s="1"/>
  <c r="F19" i="63"/>
  <c r="E7" i="64"/>
  <c r="D7" i="64"/>
  <c r="B7" i="64"/>
  <c r="F10" i="63"/>
  <c r="C10" i="63"/>
  <c r="E10" i="63"/>
  <c r="C15" i="63"/>
  <c r="D15" i="63"/>
  <c r="E15" i="63"/>
  <c r="B15" i="63"/>
  <c r="F15" i="63"/>
  <c r="F11" i="63"/>
  <c r="C142" i="95"/>
  <c r="C46" i="95"/>
  <c r="C80" i="95"/>
  <c r="F6" i="64"/>
  <c r="F7" i="64" s="1"/>
  <c r="F6" i="63"/>
  <c r="C128" i="3"/>
  <c r="C124" i="3"/>
  <c r="C80" i="3"/>
  <c r="C76" i="3"/>
  <c r="C26" i="61"/>
  <c r="C25" i="61" s="1"/>
  <c r="C58" i="3"/>
  <c r="C29" i="117"/>
  <c r="C25" i="117"/>
  <c r="C19" i="117"/>
  <c r="C29" i="116"/>
  <c r="C25" i="116"/>
  <c r="C19" i="116"/>
  <c r="C25" i="73"/>
  <c r="C139" i="3"/>
  <c r="C68" i="3"/>
  <c r="C47" i="3"/>
  <c r="C19" i="61"/>
  <c r="C31" i="61" s="1"/>
  <c r="C63" i="95"/>
  <c r="C127" i="95"/>
  <c r="C131" i="95"/>
  <c r="C22" i="3"/>
  <c r="C18" i="61"/>
  <c r="C64" i="3"/>
  <c r="C67" i="95"/>
  <c r="C27" i="118"/>
  <c r="C84" i="118"/>
  <c r="C8" i="116"/>
  <c r="C141" i="95"/>
  <c r="E26" i="61" s="1"/>
  <c r="E31" i="61" s="1"/>
  <c r="C11" i="95"/>
  <c r="D86" i="118"/>
  <c r="C109" i="3"/>
  <c r="C112" i="95" s="1"/>
  <c r="E9" i="61" s="1"/>
  <c r="C19" i="95"/>
  <c r="C9" i="95"/>
  <c r="C32" i="95"/>
  <c r="C16" i="118" s="1"/>
  <c r="D16" i="118" s="1"/>
  <c r="C122" i="3"/>
  <c r="C125" i="95" s="1"/>
  <c r="C41" i="95"/>
  <c r="C10" i="95"/>
  <c r="C103" i="95"/>
  <c r="E10" i="73"/>
  <c r="C30" i="95"/>
  <c r="C14" i="118" s="1"/>
  <c r="D14" i="118" s="1"/>
  <c r="C54" i="95"/>
  <c r="C30" i="3"/>
  <c r="C29" i="95" s="1"/>
  <c r="C29" i="3" l="1"/>
  <c r="C90" i="3"/>
  <c r="B23" i="63"/>
  <c r="C75" i="95"/>
  <c r="C86" i="95" s="1"/>
  <c r="C19" i="118"/>
  <c r="D23" i="63"/>
  <c r="D27" i="118"/>
  <c r="D19" i="118" s="1"/>
  <c r="D31" i="118"/>
  <c r="C15" i="3"/>
  <c r="C86" i="3"/>
  <c r="C23" i="63"/>
  <c r="C8" i="117"/>
  <c r="C35" i="117" s="1"/>
  <c r="C52" i="95"/>
  <c r="C11" i="73" s="1"/>
  <c r="C98" i="95"/>
  <c r="C66" i="118"/>
  <c r="E9" i="73"/>
  <c r="C42" i="95"/>
  <c r="C44" i="116"/>
  <c r="C55" i="116" s="1"/>
  <c r="C120" i="3"/>
  <c r="C36" i="117"/>
  <c r="C35" i="116"/>
  <c r="C40" i="116" s="1"/>
  <c r="C44" i="117"/>
  <c r="C55" i="117" s="1"/>
  <c r="E8" i="73"/>
  <c r="D33" i="118"/>
  <c r="D32" i="118" s="1"/>
  <c r="C32" i="118"/>
  <c r="C106" i="3"/>
  <c r="C14" i="95"/>
  <c r="C13" i="118"/>
  <c r="C12" i="118" s="1"/>
  <c r="C8" i="95"/>
  <c r="C7" i="95" s="1"/>
  <c r="C8" i="3"/>
  <c r="D42" i="118"/>
  <c r="C28" i="95"/>
  <c r="C10" i="73" s="1"/>
  <c r="C86" i="118"/>
  <c r="C83" i="118"/>
  <c r="C32" i="61"/>
  <c r="F23" i="63"/>
  <c r="C21" i="95"/>
  <c r="C124" i="95"/>
  <c r="E11" i="73" l="1"/>
  <c r="C93" i="95"/>
  <c r="D82" i="118"/>
  <c r="D87" i="118" s="1"/>
  <c r="C24" i="73"/>
  <c r="C20" i="73" s="1"/>
  <c r="C28" i="73" s="1"/>
  <c r="C123" i="3"/>
  <c r="C40" i="117"/>
  <c r="C8" i="73"/>
  <c r="C11" i="118"/>
  <c r="C80" i="118"/>
  <c r="C79" i="118" s="1"/>
  <c r="C82" i="118" s="1"/>
  <c r="C87" i="118" s="1"/>
  <c r="C123" i="95"/>
  <c r="E12" i="73" s="1"/>
  <c r="C7" i="118"/>
  <c r="C7" i="73"/>
  <c r="E7" i="61"/>
  <c r="E18" i="61" s="1"/>
  <c r="C109" i="95"/>
  <c r="E7" i="73"/>
  <c r="D13" i="118"/>
  <c r="D12" i="118" s="1"/>
  <c r="E19" i="73" l="1"/>
  <c r="E32" i="61"/>
  <c r="C33" i="61"/>
  <c r="E33" i="61"/>
  <c r="D11" i="118"/>
  <c r="D9" i="118" s="1"/>
  <c r="D8" i="118" s="1"/>
  <c r="C9" i="118"/>
  <c r="C8" i="118" s="1"/>
  <c r="C34" i="118" s="1"/>
  <c r="C36" i="118" s="1"/>
  <c r="C126" i="95"/>
  <c r="D7" i="118"/>
  <c r="D34" i="118" l="1"/>
  <c r="D36" i="118" s="1"/>
  <c r="E34" i="61"/>
  <c r="C34" i="61"/>
  <c r="C40" i="95" l="1"/>
  <c r="C35" i="95" s="1"/>
  <c r="C36" i="3"/>
  <c r="C63" i="3" s="1"/>
  <c r="C87" i="3" s="1"/>
  <c r="C13" i="73" l="1"/>
  <c r="C19" i="73" s="1"/>
  <c r="C62" i="95"/>
  <c r="C29" i="73" l="1"/>
  <c r="C30" i="73"/>
  <c r="E30" i="73"/>
  <c r="C87" i="95"/>
  <c r="C152" i="95"/>
  <c r="C139" i="95" l="1"/>
  <c r="C133" i="3"/>
  <c r="C144" i="3" s="1"/>
  <c r="C145" i="3" s="1"/>
  <c r="E27" i="73" l="1"/>
  <c r="E28" i="73" s="1"/>
  <c r="E29" i="73" s="1"/>
  <c r="C136" i="95"/>
  <c r="C147" i="95" s="1"/>
  <c r="C153" i="95" l="1"/>
  <c r="C148" i="95"/>
  <c r="E31" i="73"/>
  <c r="C31" i="73"/>
</calcChain>
</file>

<file path=xl/sharedStrings.xml><?xml version="1.0" encoding="utf-8"?>
<sst xmlns="http://schemas.openxmlformats.org/spreadsheetml/2006/main" count="1198" uniqueCount="464">
  <si>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</si>
  <si>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</si>
  <si>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</si>
  <si>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</si>
  <si>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</si>
  <si>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</si>
  <si>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</si>
  <si>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</si>
  <si>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</si>
  <si>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</si>
  <si>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</si>
  <si>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</si>
  <si>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</si>
  <si>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</si>
  <si>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</si>
  <si>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</si>
  <si>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</si>
  <si>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</si>
  <si>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</si>
  <si>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</si>
  <si>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</si>
  <si>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</si>
  <si>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</si>
  <si>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</si>
  <si>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</si>
  <si>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</si>
  <si>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</si>
  <si>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</si>
  <si>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</si>
  <si>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</si>
  <si>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</si>
  <si>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</si>
  <si>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</si>
  <si>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</si>
  <si>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</si>
  <si>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</si>
  <si>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</si>
  <si>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</si>
  <si>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</si>
  <si>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</si>
  <si>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</si>
  <si>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</si>
  <si>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</si>
  <si>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</si>
  <si>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</si>
  <si>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</si>
  <si>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</si>
  <si>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</si>
  <si>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</si>
  <si>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</si>
  <si>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</si>
  <si>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</si>
  <si>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</si>
  <si>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</si>
  <si>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</si>
  <si>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</si>
  <si>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</si>
  <si>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</si>
  <si>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</si>
  <si>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</si>
  <si>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</si>
  <si>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</si>
  <si>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</si>
  <si>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</si>
  <si>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</si>
  <si>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</si>
  <si>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</si>
  <si>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</si>
  <si>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</si>
  <si>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</si>
  <si>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</si>
  <si>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</si>
  <si>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</si>
  <si>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</si>
  <si>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</si>
  <si>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</si>
  <si>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</si>
  <si>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</si>
  <si>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</si>
  <si>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</si>
  <si>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</si>
  <si>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</si>
  <si>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</si>
  <si>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</si>
  <si>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</si>
  <si>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</si>
  <si>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</si>
  <si>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</si>
  <si>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</si>
  <si>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</si>
  <si>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</si>
  <si>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</si>
  <si>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</si>
  <si>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</si>
  <si>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</si>
  <si>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</si>
  <si>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</si>
  <si>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</si>
  <si>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</si>
  <si>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</si>
  <si>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</si>
  <si>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</si>
  <si>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</si>
  <si>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</si>
  <si>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</si>
  <si>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</si>
  <si>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</si>
  <si>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</si>
  <si>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</si>
  <si>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</si>
  <si>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</si>
  <si>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</si>
  <si>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</si>
  <si>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</si>
  <si>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</si>
  <si>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</si>
  <si>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</si>
  <si>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</si>
  <si>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</si>
  <si>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</si>
  <si>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</si>
  <si>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</si>
  <si>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</si>
  <si>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</si>
  <si>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</si>
  <si>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</si>
  <si>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</si>
  <si>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</si>
  <si>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</si>
  <si>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</si>
  <si>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</si>
  <si>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</si>
  <si>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</si>
  <si>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</si>
  <si>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</si>
  <si>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</si>
  <si>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</si>
  <si>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</si>
  <si>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</si>
  <si>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</si>
  <si>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</si>
  <si>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</si>
  <si>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</si>
  <si>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</si>
  <si>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</si>
  <si>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</si>
  <si>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</si>
  <si>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</si>
  <si>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</si>
  <si>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</si>
  <si>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</si>
  <si>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</si>
  <si>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</si>
  <si>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</si>
  <si>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</si>
  <si>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</si>
  <si>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</si>
  <si>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</si>
  <si>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</si>
  <si>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</si>
  <si>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</si>
  <si>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</si>
  <si>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</si>
  <si>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</si>
  <si>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</si>
  <si>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</si>
  <si>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</si>
  <si>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</si>
  <si>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</si>
  <si>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</si>
  <si>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</si>
  <si>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</si>
  <si>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</si>
  <si>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</si>
  <si>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</si>
  <si>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</si>
  <si>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</si>
  <si>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</si>
  <si>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</si>
  <si>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</si>
  <si>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</si>
  <si>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</si>
  <si>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</si>
  <si>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</si>
  <si>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</si>
  <si>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</si>
  <si>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</si>
  <si>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</si>
  <si>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</si>
  <si>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</si>
  <si>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</si>
  <si>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</si>
  <si>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</si>
  <si>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</si>
  <si>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</si>
  <si>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</si>
  <si>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</si>
  <si>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</si>
  <si>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</si>
  <si>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</si>
  <si>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</si>
  <si>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</si>
  <si>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</si>
  <si>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</si>
  <si>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</si>
  <si>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</si>
  <si>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</si>
  <si>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</si>
  <si>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</si>
  <si>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</si>
  <si>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</si>
  <si>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</si>
  <si>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</si>
  <si>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</si>
  <si>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</si>
  <si>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</si>
  <si>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</si>
  <si>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</si>
  <si>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</si>
  <si>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</si>
  <si>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</si>
  <si>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</si>
  <si>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</si>
  <si>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</si>
  <si>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</si>
  <si>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</si>
  <si>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</si>
  <si>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</si>
  <si>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</si>
  <si>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</si>
  <si>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</si>
  <si>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</si>
  <si>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</si>
  <si>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</si>
  <si>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</si>
  <si>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</si>
  <si>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</si>
  <si>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</si>
  <si>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</si>
  <si>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</si>
  <si>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</si>
  <si>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</si>
  <si>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</si>
  <si>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</si>
  <si>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</si>
  <si>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</si>
  <si>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</si>
  <si>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</si>
  <si>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</si>
  <si>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</si>
  <si>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</si>
  <si>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</si>
  <si>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</si>
  <si>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</si>
  <si>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</si>
  <si>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</si>
  <si>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</si>
  <si>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</si>
  <si>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</si>
  <si>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</si>
  <si>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</si>
  <si>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</si>
  <si>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</si>
  <si>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</si>
  <si>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</si>
  <si>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</si>
  <si>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</si>
  <si>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</si>
  <si>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</si>
  <si>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</si>
  <si>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</si>
  <si>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</si>
  <si>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</si>
  <si>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</si>
  <si>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</si>
  <si>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</si>
  <si>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</si>
  <si>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</si>
  <si>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</si>
  <si>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</si>
  <si>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</si>
  <si>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</si>
  <si>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</si>
  <si>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</si>
  <si>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</si>
  <si>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</si>
  <si>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</si>
  <si>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</si>
  <si>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</si>
  <si>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</si>
  <si>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</si>
  <si>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</si>
  <si>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</si>
  <si>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</si>
  <si>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</si>
  <si>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</si>
  <si>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</si>
  <si>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</si>
  <si>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</si>
  <si>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</si>
  <si>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</si>
  <si>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</si>
  <si>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</si>
  <si>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</si>
  <si>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</si>
  <si>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</si>
  <si>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</si>
  <si>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</si>
  <si>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</si>
  <si>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</si>
  <si>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</si>
  <si>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</si>
  <si>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</si>
  <si>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</si>
  <si>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</si>
  <si>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</si>
  <si>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</si>
  <si>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</si>
  <si>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</si>
  <si>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</si>
  <si>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</si>
  <si>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</si>
  <si>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</si>
  <si>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</si>
  <si>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</si>
  <si>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</si>
  <si>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</si>
  <si>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</si>
  <si>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</si>
  <si>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</si>
  <si>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</si>
  <si>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</si>
  <si>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</si>
  <si>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</si>
  <si>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</si>
  <si>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</si>
  <si>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</si>
  <si>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</si>
  <si>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</si>
  <si>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</si>
  <si>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</si>
  <si>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</si>
  <si>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</si>
  <si>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</si>
  <si>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</si>
  <si>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</si>
  <si>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</si>
  <si>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</si>
  <si>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</si>
  <si>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</si>
  <si>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</si>
  <si>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</si>
  <si>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</si>
  <si>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</si>
  <si>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</si>
  <si>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</si>
  <si>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</si>
  <si>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</si>
  <si>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</si>
  <si>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</si>
  <si>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</si>
  <si>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</si>
  <si>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</si>
  <si>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</si>
  <si>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</si>
  <si>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7.5.</t>
  </si>
  <si>
    <t>Központi, irányítószervi támogatás folyósítása</t>
  </si>
  <si>
    <t>6=(2-5)</t>
  </si>
  <si>
    <t>13.4.</t>
  </si>
  <si>
    <t>Belföldi finanszírozás bevételei (13.1. + … + 13.4.)</t>
  </si>
  <si>
    <t>Polgármetseri Hivatal</t>
  </si>
  <si>
    <t>Polgármesteri Hivatal összesen:</t>
  </si>
  <si>
    <t>Önkormányzat mindösszesen:</t>
  </si>
  <si>
    <t>Forintban !</t>
  </si>
  <si>
    <t xml:space="preserve"> Forintban !</t>
  </si>
  <si>
    <t>Forintban</t>
  </si>
  <si>
    <t xml:space="preserve"> Forintban</t>
  </si>
  <si>
    <t>Kis értékű tárgyi eszközök</t>
  </si>
  <si>
    <t>Kötelező feladat</t>
  </si>
  <si>
    <t>Önként vállalt feladat</t>
  </si>
  <si>
    <t>Államigazgatási feladat</t>
  </si>
  <si>
    <t xml:space="preserve">   - OEP támogatás</t>
  </si>
  <si>
    <t xml:space="preserve">   - Közfoglalkoztatási támogatás</t>
  </si>
  <si>
    <t xml:space="preserve">    - szociális étkeztetés térítési díja</t>
  </si>
  <si>
    <t xml:space="preserve">     - Önkormányzat működése</t>
  </si>
  <si>
    <t xml:space="preserve">     - Védőnői szolgálat</t>
  </si>
  <si>
    <t xml:space="preserve">     - Tanyagondnoki szolgálat</t>
  </si>
  <si>
    <t xml:space="preserve">     - Szociális étkeztetés</t>
  </si>
  <si>
    <t xml:space="preserve">     - Közvilágítás</t>
  </si>
  <si>
    <t xml:space="preserve">     - Vagyonműködtetés</t>
  </si>
  <si>
    <t xml:space="preserve">     - Könyvtári szolgáltatás</t>
  </si>
  <si>
    <t xml:space="preserve">     - Települési szociális támogatások</t>
  </si>
  <si>
    <t xml:space="preserve">     - CIVIL támogatások</t>
  </si>
  <si>
    <t xml:space="preserve">     - Polgármesteri Hivatal</t>
  </si>
  <si>
    <t>Intézményi kiadások</t>
  </si>
  <si>
    <t xml:space="preserve">      - Polgármesteri Hivatal</t>
  </si>
  <si>
    <t xml:space="preserve">             eszközbeszerzés</t>
  </si>
  <si>
    <t xml:space="preserve">              eszközbeszerzés</t>
  </si>
  <si>
    <t xml:space="preserve">     - Önkorányzati társulásban ellátott feladatai </t>
  </si>
  <si>
    <t>Önkormányzat működési kiadásai</t>
  </si>
  <si>
    <t xml:space="preserve">    - Polgármesteri Hivatal </t>
  </si>
  <si>
    <t xml:space="preserve">Önkormányzat működési bevétele </t>
  </si>
  <si>
    <t>Intézményi működési bevételek</t>
  </si>
  <si>
    <t xml:space="preserve">     - Önkormányzat</t>
  </si>
  <si>
    <t xml:space="preserve">             eszközbeszeerzés</t>
  </si>
  <si>
    <t xml:space="preserve">            Óvodai nevelés</t>
  </si>
  <si>
    <t>Védőnői eszközbeszerzés</t>
  </si>
  <si>
    <t xml:space="preserve">            Mini Bölcsőde</t>
  </si>
  <si>
    <t>Egyéb felhalmozhási kiadások</t>
  </si>
  <si>
    <t>2020. évi kötelező feladatainak bevételei, kiadásai</t>
  </si>
  <si>
    <t>,</t>
  </si>
  <si>
    <t>2020. évi előirányzat</t>
  </si>
  <si>
    <t>2020. évi összes bevétel, kiadás</t>
  </si>
  <si>
    <t xml:space="preserve">
2020. év utáni szükséglet
</t>
  </si>
  <si>
    <t>Felhasználás
2019. XII.31-ig</t>
  </si>
  <si>
    <t xml:space="preserve">    - közvetített szolgáltatás </t>
  </si>
  <si>
    <t>2020</t>
  </si>
  <si>
    <t>Tompa Művelődési Ház</t>
  </si>
  <si>
    <t>Tompai Polgármesteri Hivatala</t>
  </si>
  <si>
    <t>Tompa Város Önkormányzata</t>
  </si>
  <si>
    <t xml:space="preserve">Tompa Város Önkormányzata
2020. ÉVI KÖLTSÉGVETÉS
ÖSSZEVONT MÉRLEGE </t>
  </si>
  <si>
    <t>Működési célú  támogatások  ÁH-n kívülről</t>
  </si>
  <si>
    <t xml:space="preserve">    -  bérleti díj</t>
  </si>
  <si>
    <t xml:space="preserve">    - gyermekétkeztetés</t>
  </si>
  <si>
    <t xml:space="preserve">    - készletértékesítés</t>
  </si>
  <si>
    <t xml:space="preserve">    - áfa bevétel</t>
  </si>
  <si>
    <t xml:space="preserve">    - Bokréta Önkormányzati Óvoda</t>
  </si>
  <si>
    <t xml:space="preserve">    - Tompai Művelődési Ház</t>
  </si>
  <si>
    <t xml:space="preserve">    - szolgáltatási bevételek</t>
  </si>
  <si>
    <t xml:space="preserve">     - Tompain Városfejlesztési  Kft. Közfeladatellátási támogatása</t>
  </si>
  <si>
    <t xml:space="preserve">     -  gyermekétkeztetés</t>
  </si>
  <si>
    <t>Beruházási kiadások 2020. évi előirányzata beruházásonként
TompaVáros Önkormányzatánál</t>
  </si>
  <si>
    <t>0</t>
  </si>
  <si>
    <t>Felújítási kiadások 2020. évi előirányzata felújításonként
Tompa Város Önkormányzatánál</t>
  </si>
  <si>
    <t>I. Működési célú bevételek és kiadások 2020. évi mérlege
(Önkormányzati szinten)
Tompa Város Önkormányzatánál</t>
  </si>
  <si>
    <t xml:space="preserve">     - Bokréta önkormányzati óvoda</t>
  </si>
  <si>
    <t xml:space="preserve">       Tompai Művelődési Ház</t>
  </si>
  <si>
    <t xml:space="preserve">        Város és községgazdálkodás</t>
  </si>
  <si>
    <t xml:space="preserve">        fogorvosi ellátás</t>
  </si>
  <si>
    <t xml:space="preserve">        orvosi ügyelet</t>
  </si>
  <si>
    <t xml:space="preserve">        hulladékszállítás</t>
  </si>
  <si>
    <t>Tompa Város Önkormányzata összesen:</t>
  </si>
  <si>
    <t>Bokréta Önkormányzati Óvoda</t>
  </si>
  <si>
    <t>Bokréta Önkormányzati Óvoda összesen:</t>
  </si>
  <si>
    <t xml:space="preserve">            Lakossági felh.támogatás</t>
  </si>
  <si>
    <t xml:space="preserve">Bokréta Önkormányzati Óvoda </t>
  </si>
  <si>
    <t xml:space="preserve">      - Bokréta Óvoda</t>
  </si>
  <si>
    <t xml:space="preserve">     - Művelődési Ház</t>
  </si>
  <si>
    <t xml:space="preserve">            lépcső felújítás</t>
  </si>
  <si>
    <t>Szék beszerzés</t>
  </si>
  <si>
    <t>Művelődési Ház</t>
  </si>
  <si>
    <t>Lépcső</t>
  </si>
  <si>
    <t>Művelődési Ház összesen</t>
  </si>
  <si>
    <t>II. Felhalmozási célú bevételek és kiadások 2020. évi mérlege
(Önkormányzati szinten)
Tompa Város Önkormányzatánál</t>
  </si>
  <si>
    <t xml:space="preserve"> 1. melléklet a 4/2020. (III.13.) önkormányzati rendelethez</t>
  </si>
  <si>
    <t xml:space="preserve"> 2. melléklet a 4/2020. (III.13.) önkormányzati rendelethez</t>
  </si>
  <si>
    <t>2.1. melléklet a 4/2020. (III.13.) önkormányzati rendelethez</t>
  </si>
  <si>
    <t>2.2. melléklet a 4/2020. (III.13.) önkormányzati rendelethez</t>
  </si>
  <si>
    <t xml:space="preserve"> 3. melléklet a 4/2020. (III.13.) önkormányzati rendelethez</t>
  </si>
  <si>
    <t xml:space="preserve">  4. melléklet a 4/2020. (III.13.) önkormányzati rendelethez</t>
  </si>
  <si>
    <t>5.1. melléklet a 4/2020. (III.13.) önkormányzati rendelethez</t>
  </si>
  <si>
    <t>5.2. melléklet a 4/2020. (III.13.) önkormányzati rendelethez</t>
  </si>
  <si>
    <t>5.3. melléklet a 4/2020. (III.13.) önkormányzati rendelethez</t>
  </si>
  <si>
    <t>5.4. melléklet a 4/2020.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</si>
</sst>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4"/>
      <name val="Times New Roman CE"/>
      <charset val="238"/>
    </font>
    <font>
      <i/>
      <sz val="10"/>
      <name val="Times New Roman"/>
      <family val="1"/>
      <charset val="238"/>
    </font>
    <font>
      <b/>
      <i/>
      <sz val="16"/>
      <name val="Times New Roman CE"/>
      <charset val="238"/>
    </font>
    <font>
      <b/>
      <sz val="14"/>
      <color indexed="10"/>
      <name val="Times New Roman CE"/>
      <charset val="238"/>
    </font>
    <font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0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3" xfId="4" applyFont="1" applyFill="1" applyBorder="1" applyAlignment="1" applyProtection="1">
      <alignment horizontal="left" vertical="center" wrapText="1" indent="1"/>
    </xf>
    <xf numFmtId="0" fontId="18" fillId="0" borderId="14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8" fillId="0" borderId="14" xfId="4" applyFont="1" applyFill="1" applyBorder="1" applyAlignment="1" applyProtection="1">
      <alignment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3" xfId="4" applyFont="1" applyFill="1" applyBorder="1" applyAlignment="1" applyProtection="1">
      <alignment horizontal="center" vertical="center" wrapText="1"/>
    </xf>
    <xf numFmtId="0" fontId="18" fillId="0" borderId="14" xfId="4" applyFont="1" applyFill="1" applyBorder="1" applyAlignment="1" applyProtection="1">
      <alignment horizontal="center" vertical="center" wrapText="1"/>
    </xf>
    <xf numFmtId="0" fontId="18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18" fillId="0" borderId="18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4" xfId="4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6" fillId="0" borderId="19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6" xfId="4" applyFont="1" applyFill="1" applyBorder="1" applyAlignment="1" applyProtection="1">
      <alignment horizontal="left" vertical="center" wrapText="1" indent="6"/>
    </xf>
    <xf numFmtId="0" fontId="19" fillId="0" borderId="25" xfId="4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2" fillId="0" borderId="31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18" xfId="0" applyFont="1" applyBorder="1" applyAlignment="1" applyProtection="1">
      <alignment horizontal="left" vertical="center" wrapText="1" indent="1"/>
    </xf>
    <xf numFmtId="164" fontId="18" fillId="0" borderId="27" xfId="4" applyNumberFormat="1" applyFont="1" applyFill="1" applyBorder="1" applyAlignment="1" applyProtection="1">
      <alignment horizontal="right" vertical="center" wrapText="1" indent="1"/>
    </xf>
    <xf numFmtId="164" fontId="18" fillId="0" borderId="17" xfId="4" applyNumberFormat="1" applyFont="1" applyFill="1" applyBorder="1" applyAlignment="1" applyProtection="1">
      <alignment horizontal="right" vertical="center" wrapText="1" indent="1"/>
    </xf>
    <xf numFmtId="164" fontId="1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164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39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2"/>
    </xf>
    <xf numFmtId="164" fontId="19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right" vertical="center" indent="1"/>
    </xf>
    <xf numFmtId="0" fontId="8" fillId="0" borderId="27" xfId="0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2" fillId="0" borderId="19" xfId="0" applyFont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0" fontId="11" fillId="0" borderId="0" xfId="4" applyFont="1" applyFill="1" applyAlignment="1" applyProtection="1">
      <alignment horizontal="right" vertical="center" inden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9" fillId="0" borderId="7" xfId="0" applyNumberFormat="1" applyFont="1" applyFill="1" applyBorder="1" applyAlignment="1" applyProtection="1">
      <alignment horizontal="left" vertical="center" wrapText="1" indent="1"/>
    </xf>
    <xf numFmtId="164" fontId="19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7" xfId="4" applyFont="1" applyFill="1" applyBorder="1" applyAlignment="1" applyProtection="1">
      <alignment horizontal="center" vertical="center" wrapText="1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6"/>
    </xf>
    <xf numFmtId="0" fontId="11" fillId="0" borderId="0" xfId="4" applyFill="1" applyProtection="1"/>
    <xf numFmtId="0" fontId="19" fillId="0" borderId="0" xfId="4" applyFont="1" applyFill="1" applyProtection="1"/>
    <xf numFmtId="0" fontId="14" fillId="0" borderId="0" xfId="4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4" fillId="0" borderId="13" xfId="0" applyFont="1" applyBorder="1" applyAlignment="1" applyProtection="1">
      <alignment wrapTex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18" xfId="0" applyFont="1" applyBorder="1" applyAlignment="1" applyProtection="1">
      <alignment wrapText="1"/>
    </xf>
    <xf numFmtId="0" fontId="24" fillId="0" borderId="19" xfId="0" applyFont="1" applyBorder="1" applyAlignment="1" applyProtection="1">
      <alignment wrapText="1"/>
    </xf>
    <xf numFmtId="0" fontId="11" fillId="0" borderId="0" xfId="4" applyFill="1" applyAlignment="1" applyProtection="1"/>
    <xf numFmtId="164" fontId="22" fillId="0" borderId="17" xfId="0" quotePrefix="1" applyNumberFormat="1" applyFont="1" applyBorder="1" applyAlignment="1" applyProtection="1">
      <alignment horizontal="right" vertical="center" wrapText="1" indent="1"/>
    </xf>
    <xf numFmtId="0" fontId="21" fillId="0" borderId="0" xfId="4" applyFont="1" applyFill="1" applyProtection="1"/>
    <xf numFmtId="0" fontId="20" fillId="0" borderId="0" xfId="4" applyFont="1" applyFill="1" applyProtection="1"/>
    <xf numFmtId="0" fontId="11" fillId="0" borderId="0" xfId="4" applyFill="1" applyBorder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4" applyNumberFormat="1" applyFont="1" applyFill="1" applyBorder="1" applyAlignment="1" applyProtection="1">
      <alignment horizontal="center" vertical="center" wrapText="1"/>
    </xf>
    <xf numFmtId="49" fontId="19" fillId="0" borderId="8" xfId="4" applyNumberFormat="1" applyFont="1" applyFill="1" applyBorder="1" applyAlignment="1" applyProtection="1">
      <alignment horizontal="center" vertical="center" wrapText="1"/>
    </xf>
    <xf numFmtId="49" fontId="19" fillId="0" borderId="10" xfId="4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18" xfId="0" applyFont="1" applyBorder="1" applyAlignment="1" applyProtection="1">
      <alignment horizont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11" xfId="4" applyNumberFormat="1" applyFont="1" applyFill="1" applyBorder="1" applyAlignment="1" applyProtection="1">
      <alignment horizontal="center" vertical="center" wrapText="1"/>
    </xf>
    <xf numFmtId="49" fontId="19" fillId="0" borderId="7" xfId="4" applyNumberFormat="1" applyFont="1" applyFill="1" applyBorder="1" applyAlignment="1" applyProtection="1">
      <alignment horizontal="center" vertical="center" wrapText="1"/>
    </xf>
    <xf numFmtId="49" fontId="19" fillId="0" borderId="12" xfId="4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4" applyFont="1" applyFill="1" applyBorder="1" applyAlignment="1" applyProtection="1">
      <alignment horizontal="left" vertical="center" wrapText="1" indent="1"/>
    </xf>
    <xf numFmtId="0" fontId="26" fillId="0" borderId="2" xfId="4" applyFont="1" applyFill="1" applyBorder="1" applyAlignment="1" applyProtection="1">
      <alignment horizontal="left" vertical="center" wrapText="1" indent="1"/>
    </xf>
    <xf numFmtId="0" fontId="26" fillId="0" borderId="19" xfId="4" quotePrefix="1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35" xfId="0" quotePrefix="1" applyNumberFormat="1" applyFont="1" applyFill="1" applyBorder="1" applyAlignment="1" applyProtection="1">
      <alignment horizontal="right" vertical="center" indent="1"/>
    </xf>
    <xf numFmtId="164" fontId="34" fillId="0" borderId="13" xfId="0" applyNumberFormat="1" applyFont="1" applyFill="1" applyBorder="1" applyAlignment="1" applyProtection="1">
      <alignment horizontal="left" vertical="center" wrapText="1"/>
    </xf>
    <xf numFmtId="164" fontId="34" fillId="0" borderId="14" xfId="0" applyNumberFormat="1" applyFont="1" applyFill="1" applyBorder="1" applyAlignment="1" applyProtection="1">
      <alignment vertical="center" wrapText="1"/>
    </xf>
    <xf numFmtId="164" fontId="34" fillId="2" borderId="14" xfId="0" applyNumberFormat="1" applyFont="1" applyFill="1" applyBorder="1" applyAlignment="1" applyProtection="1">
      <alignment vertical="center" wrapText="1"/>
    </xf>
    <xf numFmtId="164" fontId="34" fillId="0" borderId="17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2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vertical="center" wrapText="1"/>
    </xf>
    <xf numFmtId="164" fontId="36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4" xfId="0" applyNumberFormat="1" applyFont="1" applyFill="1" applyBorder="1" applyAlignment="1" applyProtection="1">
      <alignment vertical="center" wrapText="1"/>
      <protection locked="0"/>
    </xf>
    <xf numFmtId="164" fontId="36" fillId="0" borderId="17" xfId="0" applyNumberFormat="1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centerContinuous" vertical="center"/>
    </xf>
    <xf numFmtId="0" fontId="37" fillId="0" borderId="0" xfId="0" applyFont="1" applyAlignment="1" applyProtection="1">
      <alignment horizontal="right" vertical="top"/>
      <protection locked="0"/>
    </xf>
    <xf numFmtId="0" fontId="37" fillId="0" borderId="0" xfId="0" applyFont="1" applyAlignment="1" applyProtection="1">
      <alignment horizontal="right" vertical="top"/>
    </xf>
    <xf numFmtId="164" fontId="38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38" fillId="0" borderId="14" xfId="0" applyNumberFormat="1" applyFont="1" applyFill="1" applyBorder="1" applyAlignment="1" applyProtection="1">
      <alignment vertical="center" wrapText="1"/>
      <protection locked="0"/>
    </xf>
    <xf numFmtId="164" fontId="3" fillId="2" borderId="48" xfId="0" applyNumberFormat="1" applyFont="1" applyFill="1" applyBorder="1" applyAlignment="1" applyProtection="1">
      <alignment vertical="center" wrapText="1"/>
      <protection locked="0"/>
    </xf>
    <xf numFmtId="164" fontId="35" fillId="0" borderId="39" xfId="0" applyNumberFormat="1" applyFont="1" applyFill="1" applyBorder="1" applyAlignment="1" applyProtection="1">
      <alignment horizontal="left" vertical="center" wrapText="1"/>
      <protection locked="0"/>
    </xf>
    <xf numFmtId="164" fontId="36" fillId="2" borderId="14" xfId="0" applyNumberFormat="1" applyFont="1" applyFill="1" applyBorder="1" applyAlignment="1" applyProtection="1">
      <alignment vertical="center" wrapText="1"/>
      <protection locked="0"/>
    </xf>
    <xf numFmtId="164" fontId="38" fillId="0" borderId="17" xfId="0" applyNumberFormat="1" applyFont="1" applyFill="1" applyBorder="1" applyAlignment="1" applyProtection="1">
      <alignment vertical="center" wrapText="1"/>
      <protection locked="0"/>
    </xf>
    <xf numFmtId="164" fontId="19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4" applyNumberFormat="1" applyFont="1" applyFill="1" applyBorder="1" applyAlignment="1" applyProtection="1">
      <alignment horizontal="left" vertical="center" wrapText="1" indent="1"/>
    </xf>
    <xf numFmtId="0" fontId="29" fillId="0" borderId="6" xfId="4" applyFont="1" applyFill="1" applyBorder="1" applyAlignment="1" applyProtection="1">
      <alignment horizontal="left" vertical="center" wrapText="1" indent="1"/>
    </xf>
    <xf numFmtId="0" fontId="40" fillId="0" borderId="0" xfId="4" applyFont="1" applyFill="1" applyProtection="1"/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4" applyFont="1" applyFill="1" applyBorder="1" applyAlignment="1" applyProtection="1">
      <alignment horizontal="left" vertical="center" wrapText="1" indent="1"/>
    </xf>
    <xf numFmtId="164" fontId="2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3" xfId="0" applyNumberFormat="1" applyFont="1" applyBorder="1" applyAlignment="1" applyProtection="1">
      <alignment horizontal="left" wrapText="1" indent="1"/>
    </xf>
    <xf numFmtId="0" fontId="8" fillId="0" borderId="26" xfId="0" applyFont="1" applyFill="1" applyBorder="1" applyAlignment="1" applyProtection="1">
      <alignment vertical="center" wrapText="1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26" fillId="0" borderId="6" xfId="4" applyFont="1" applyFill="1" applyBorder="1" applyAlignment="1" applyProtection="1">
      <alignment horizontal="left" vertical="center" wrapText="1" indent="1"/>
    </xf>
    <xf numFmtId="164" fontId="36" fillId="0" borderId="55" xfId="0" applyNumberFormat="1" applyFont="1" applyFill="1" applyBorder="1" applyAlignment="1" applyProtection="1">
      <alignment vertical="center" wrapText="1"/>
      <protection locked="0"/>
    </xf>
    <xf numFmtId="164" fontId="36" fillId="2" borderId="1" xfId="0" applyNumberFormat="1" applyFont="1" applyFill="1" applyBorder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164" fontId="36" fillId="0" borderId="38" xfId="0" applyNumberFormat="1" applyFont="1" applyFill="1" applyBorder="1" applyAlignment="1" applyProtection="1">
      <alignment vertical="center" wrapText="1"/>
      <protection locked="0"/>
    </xf>
    <xf numFmtId="0" fontId="20" fillId="0" borderId="0" xfId="4" applyFont="1" applyFill="1" applyAlignment="1" applyProtection="1">
      <alignment horizontal="center"/>
    </xf>
    <xf numFmtId="164" fontId="30" fillId="0" borderId="24" xfId="4" applyNumberFormat="1" applyFont="1" applyFill="1" applyBorder="1" applyAlignment="1" applyProtection="1">
      <alignment horizontal="left" vertical="center"/>
    </xf>
    <xf numFmtId="0" fontId="16" fillId="0" borderId="0" xfId="4" applyFont="1" applyFill="1" applyAlignment="1" applyProtection="1">
      <alignment horizontal="right"/>
    </xf>
    <xf numFmtId="0" fontId="20" fillId="0" borderId="0" xfId="4" applyFont="1" applyFill="1" applyAlignment="1" applyProtection="1">
      <alignment horizontal="center" vertical="center" wrapText="1"/>
    </xf>
    <xf numFmtId="0" fontId="20" fillId="0" borderId="0" xfId="4" applyFont="1" applyFill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0" fillId="0" borderId="24" xfId="4" applyNumberFormat="1" applyFont="1" applyFill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right"/>
    </xf>
    <xf numFmtId="0" fontId="6" fillId="0" borderId="24" xfId="0" applyFont="1" applyFill="1" applyBorder="1" applyAlignment="1" applyProtection="1">
      <alignment horizontal="right" vertical="center"/>
    </xf>
    <xf numFmtId="164" fontId="27" fillId="0" borderId="50" xfId="0" applyNumberFormat="1" applyFont="1" applyFill="1" applyBorder="1" applyAlignment="1" applyProtection="1">
      <alignment horizontal="center" vertical="center" wrapText="1"/>
    </xf>
    <xf numFmtId="164" fontId="27" fillId="0" borderId="51" xfId="0" applyNumberFormat="1" applyFont="1" applyFill="1" applyBorder="1" applyAlignment="1" applyProtection="1">
      <alignment horizontal="center" vertical="center" wrapText="1"/>
    </xf>
    <xf numFmtId="164" fontId="39" fillId="0" borderId="52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right" vertical="top" wrapText="1"/>
    </xf>
    <xf numFmtId="164" fontId="27" fillId="0" borderId="53" xfId="0" applyNumberFormat="1" applyFont="1" applyFill="1" applyBorder="1" applyAlignment="1" applyProtection="1">
      <alignment horizontal="center" vertical="center" wrapText="1"/>
    </xf>
    <xf numFmtId="164" fontId="27" fillId="0" borderId="54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right" vertical="top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zd3/Documents/K&#214;LTS&#201;GVET&#201;S/2020%20&#201;VI/Tervezett/&#218;j%20mappa/tervezesi_tablak_onkormanyzat_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4\Gazd&#225;lkod&#225;s\Word_doc\G&#246;mzsik\2019_k&#246;lts&#233;gvet&#233;s\Tervez&#233;s\&#214;nkorm&#225;nyzat\tervezesi_tablak_onkormanyzat_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zd3/Documents/K&#214;LTS&#201;GVET&#201;S/2020%20&#201;VI/Tervezett/&#218;j%20mappa/tervezesi_tablak_hivatal_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zd3/Documents/K&#214;LTS&#201;GVET&#201;S/2020%20&#201;VI/Tervezett/&#218;j%20mappa/tervezesi_tablak_M&#369;vH&#225;z_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zd3/Documents/K&#214;LTS&#201;GVET&#201;S/2020%20&#201;VI/Tervezett/&#218;j%20mappa/tervez&#233;si_tablak_ovoda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074 031 Védőnő"/>
      <sheetName val="064 010 Közvilágítás"/>
      <sheetName val="066020 Város és község"/>
      <sheetName val="072112 Ügyeleti ellátás"/>
      <sheetName val="072 311 Fogorvosi ellátás"/>
      <sheetName val="096015 Gyermekétkeztetés "/>
      <sheetName val="900020_helyi adó bev."/>
      <sheetName val="011 130 Önk.jogalk."/>
      <sheetName val="013 320 Temető"/>
      <sheetName val="013350_vagyonműk"/>
      <sheetName val="082 044 Könyvtári szolg"/>
      <sheetName val="051 030 Hulladékgyűjtés"/>
      <sheetName val="084 031 Civil támogatás"/>
      <sheetName val="018 010 Önk.elsz."/>
      <sheetName val="018 030 Finansz."/>
      <sheetName val="104037 Szünidei gy.étk."/>
      <sheetName val="107 051 Szoc.étk."/>
      <sheetName val="107 055 Tanyagondnok"/>
      <sheetName val="107 060 települési támogatás"/>
      <sheetName val="kiadások_KOFOG-onként"/>
      <sheetName val="bevételek_KOFOG-onként"/>
    </sheetNames>
    <sheetDataSet>
      <sheetData sheetId="0" refreshError="1">
        <row r="54">
          <cell r="D54">
            <v>68488000</v>
          </cell>
        </row>
        <row r="62">
          <cell r="D62">
            <v>11491000</v>
          </cell>
        </row>
        <row r="136">
          <cell r="D136">
            <v>191566532.5</v>
          </cell>
        </row>
        <row r="161">
          <cell r="D161">
            <v>7000000</v>
          </cell>
        </row>
        <row r="181">
          <cell r="D181">
            <v>27000000</v>
          </cell>
        </row>
        <row r="201">
          <cell r="D201">
            <v>77000000</v>
          </cell>
        </row>
        <row r="203">
          <cell r="D203">
            <v>279023</v>
          </cell>
        </row>
        <row r="296">
          <cell r="D296">
            <v>207583480</v>
          </cell>
        </row>
        <row r="305">
          <cell r="D305">
            <v>120181134</v>
          </cell>
        </row>
        <row r="306">
          <cell r="D306">
            <v>82141650</v>
          </cell>
        </row>
        <row r="307">
          <cell r="D307">
            <v>57607763</v>
          </cell>
        </row>
        <row r="308">
          <cell r="D308">
            <v>5882202</v>
          </cell>
        </row>
        <row r="329">
          <cell r="D329">
            <v>63200000</v>
          </cell>
        </row>
        <row r="355">
          <cell r="D355">
            <v>37000000</v>
          </cell>
        </row>
        <row r="356">
          <cell r="D356">
            <v>130000000</v>
          </cell>
        </row>
        <row r="362">
          <cell r="D362">
            <v>12500000</v>
          </cell>
        </row>
        <row r="364">
          <cell r="D364">
            <v>500000</v>
          </cell>
        </row>
        <row r="375">
          <cell r="D375">
            <v>5000000</v>
          </cell>
        </row>
        <row r="376">
          <cell r="D376">
            <v>5450000</v>
          </cell>
        </row>
        <row r="379">
          <cell r="D379">
            <v>7000000</v>
          </cell>
        </row>
        <row r="382">
          <cell r="D382">
            <v>5200000</v>
          </cell>
        </row>
        <row r="387">
          <cell r="D387">
            <v>11200000</v>
          </cell>
        </row>
        <row r="388">
          <cell r="D388">
            <v>5875000</v>
          </cell>
        </row>
        <row r="424">
          <cell r="D424">
            <v>43670287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074 031 Védőnő"/>
      <sheetName val="064 010 Közvilágítás"/>
      <sheetName val="900020_helyi adó bev."/>
      <sheetName val="011 130 Önk.jogalk."/>
      <sheetName val="013 320 Temető"/>
      <sheetName val="013350_vagyonműk"/>
      <sheetName val="082 044 Könyvtári szolg"/>
      <sheetName val="082 091 Közművelődés"/>
      <sheetName val="084 031 Civil támogatás"/>
      <sheetName val="018 010 Önk.elsz."/>
      <sheetName val="018 030 Finansz."/>
      <sheetName val="104037 Szünidei gy.étk."/>
      <sheetName val="107 051 Szoc.étk."/>
      <sheetName val="107 055 Tanyagondnok"/>
      <sheetName val="107 060 települési támogatás"/>
      <sheetName val="kiadások_KOFOG-onként"/>
      <sheetName val="bevételek_KOFOG-onként"/>
    </sheetNames>
    <sheetDataSet>
      <sheetData sheetId="0">
        <row r="204">
          <cell r="D204">
            <v>0</v>
          </cell>
        </row>
        <row r="226">
          <cell r="D2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1 130"/>
      <sheetName val="011 220 adóigazgatás"/>
      <sheetName val="PH_Összesen"/>
    </sheetNames>
    <sheetDataSet>
      <sheetData sheetId="0" refreshError="1">
        <row r="54">
          <cell r="D54">
            <v>70138000</v>
          </cell>
        </row>
        <row r="62">
          <cell r="D62">
            <v>12914175</v>
          </cell>
        </row>
        <row r="136">
          <cell r="D136">
            <v>11652000</v>
          </cell>
        </row>
        <row r="461">
          <cell r="D461">
            <v>94704175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űv-Ház"/>
      <sheetName val="Közművelődés"/>
      <sheetName val="MHÁZ_Összesen"/>
    </sheetNames>
    <sheetDataSet>
      <sheetData sheetId="0">
        <row r="54">
          <cell r="D54">
            <v>4169200</v>
          </cell>
        </row>
        <row r="62">
          <cell r="D62">
            <v>813980</v>
          </cell>
        </row>
        <row r="136">
          <cell r="D136">
            <v>18419000</v>
          </cell>
        </row>
        <row r="375">
          <cell r="D375">
            <v>40000</v>
          </cell>
        </row>
        <row r="380">
          <cell r="D380">
            <v>700000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szakmai"/>
      <sheetName val="Bölcsőde"/>
      <sheetName val="óvoda műk."/>
      <sheetName val="Óvoda összesen"/>
    </sheetNames>
    <sheetDataSet>
      <sheetData sheetId="0" refreshError="1"/>
      <sheetData sheetId="1" refreshError="1"/>
      <sheetData sheetId="2" refreshError="1"/>
      <sheetData sheetId="3" refreshError="1">
        <row r="54">
          <cell r="D54">
            <v>70238000</v>
          </cell>
        </row>
        <row r="62">
          <cell r="D62">
            <v>12285125</v>
          </cell>
        </row>
        <row r="136">
          <cell r="D136">
            <v>7694000</v>
          </cell>
        </row>
        <row r="461">
          <cell r="D461">
            <v>90217125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zoomScale="120" zoomScaleNormal="120" zoomScaleSheetLayoutView="100" workbookViewId="0">
      <selection activeCell="B20" sqref="B20"/>
    </sheetView>
  </sheetViews>
  <sheetFormatPr defaultRowHeight="15.75" x14ac:dyDescent="0.25"/>
  <cols>
    <col min="1" max="1" width="9.5" style="168" customWidth="1"/>
    <col min="2" max="2" width="91.6640625" style="168" customWidth="1"/>
    <col min="3" max="3" width="19.5" style="169" bestFit="1" customWidth="1"/>
    <col min="4" max="4" width="9" style="187" customWidth="1"/>
    <col min="5" max="16384" width="9.33203125" style="187"/>
  </cols>
  <sheetData>
    <row r="1" spans="1:3" x14ac:dyDescent="0.25">
      <c r="B1" s="291" t="s">
        <v>454</v>
      </c>
      <c r="C1" s="291"/>
    </row>
    <row r="2" spans="1:3" ht="68.25" customHeight="1" x14ac:dyDescent="0.25">
      <c r="A2" s="292" t="s">
        <v>420</v>
      </c>
      <c r="B2" s="293"/>
      <c r="C2" s="293"/>
    </row>
    <row r="3" spans="1:3" ht="15.95" customHeight="1" x14ac:dyDescent="0.25">
      <c r="A3" s="294" t="s">
        <v>4</v>
      </c>
      <c r="B3" s="294"/>
      <c r="C3" s="294"/>
    </row>
    <row r="4" spans="1:3" ht="15.95" customHeight="1" thickBot="1" x14ac:dyDescent="0.3">
      <c r="A4" s="290" t="s">
        <v>87</v>
      </c>
      <c r="B4" s="290"/>
      <c r="C4" s="104" t="s">
        <v>375</v>
      </c>
    </row>
    <row r="5" spans="1:3" ht="38.1" customHeight="1" thickBot="1" x14ac:dyDescent="0.3">
      <c r="A5" s="21" t="s">
        <v>52</v>
      </c>
      <c r="B5" s="22" t="s">
        <v>5</v>
      </c>
      <c r="C5" s="28" t="s">
        <v>411</v>
      </c>
    </row>
    <row r="6" spans="1:3" s="188" customFormat="1" ht="12" customHeight="1" thickBot="1" x14ac:dyDescent="0.25">
      <c r="A6" s="182">
        <v>1</v>
      </c>
      <c r="B6" s="183">
        <v>2</v>
      </c>
      <c r="C6" s="184">
        <v>3</v>
      </c>
    </row>
    <row r="7" spans="1:3" s="189" customFormat="1" ht="12" customHeight="1" thickBot="1" x14ac:dyDescent="0.25">
      <c r="A7" s="18" t="s">
        <v>6</v>
      </c>
      <c r="B7" s="19" t="s">
        <v>145</v>
      </c>
      <c r="C7" s="95">
        <f>+C8+C9+C10+C11+C12+C13</f>
        <v>265812749</v>
      </c>
    </row>
    <row r="8" spans="1:3" s="189" customFormat="1" ht="12" customHeight="1" x14ac:dyDescent="0.2">
      <c r="A8" s="13" t="s">
        <v>64</v>
      </c>
      <c r="B8" s="190" t="s">
        <v>146</v>
      </c>
      <c r="C8" s="98">
        <f>'5.1. sz. mell Önkorm'!C9</f>
        <v>120181134</v>
      </c>
    </row>
    <row r="9" spans="1:3" s="189" customFormat="1" ht="12" customHeight="1" x14ac:dyDescent="0.2">
      <c r="A9" s="12" t="s">
        <v>65</v>
      </c>
      <c r="B9" s="191" t="s">
        <v>147</v>
      </c>
      <c r="C9" s="98">
        <f>'5.1. sz. mell Önkorm'!C10</f>
        <v>82141650</v>
      </c>
    </row>
    <row r="10" spans="1:3" s="189" customFormat="1" ht="12" customHeight="1" x14ac:dyDescent="0.2">
      <c r="A10" s="12" t="s">
        <v>66</v>
      </c>
      <c r="B10" s="191" t="s">
        <v>148</v>
      </c>
      <c r="C10" s="98">
        <f>'5.1. sz. mell Önkorm'!C11</f>
        <v>57607763</v>
      </c>
    </row>
    <row r="11" spans="1:3" s="189" customFormat="1" ht="12" customHeight="1" x14ac:dyDescent="0.2">
      <c r="A11" s="12" t="s">
        <v>67</v>
      </c>
      <c r="B11" s="191" t="s">
        <v>149</v>
      </c>
      <c r="C11" s="98">
        <f>'5.1. sz. mell Önkorm'!C12</f>
        <v>5882202</v>
      </c>
    </row>
    <row r="12" spans="1:3" s="189" customFormat="1" ht="12" customHeight="1" x14ac:dyDescent="0.2">
      <c r="A12" s="12" t="s">
        <v>84</v>
      </c>
      <c r="B12" s="191" t="s">
        <v>150</v>
      </c>
      <c r="C12" s="98">
        <f>'5.1. sz. mell Önkorm'!C13</f>
        <v>0</v>
      </c>
    </row>
    <row r="13" spans="1:3" s="189" customFormat="1" ht="12" customHeight="1" thickBot="1" x14ac:dyDescent="0.25">
      <c r="A13" s="14" t="s">
        <v>68</v>
      </c>
      <c r="B13" s="192" t="s">
        <v>151</v>
      </c>
      <c r="C13" s="98">
        <f>'5.1. sz. mell Önkorm'!C14</f>
        <v>0</v>
      </c>
    </row>
    <row r="14" spans="1:3" s="189" customFormat="1" ht="12" customHeight="1" thickBot="1" x14ac:dyDescent="0.25">
      <c r="A14" s="18" t="s">
        <v>7</v>
      </c>
      <c r="B14" s="90" t="s">
        <v>152</v>
      </c>
      <c r="C14" s="95">
        <f>+C15+C16+C17+C18+C19</f>
        <v>63200000</v>
      </c>
    </row>
    <row r="15" spans="1:3" s="189" customFormat="1" ht="12" customHeight="1" x14ac:dyDescent="0.2">
      <c r="A15" s="13" t="s">
        <v>70</v>
      </c>
      <c r="B15" s="190" t="s">
        <v>153</v>
      </c>
      <c r="C15" s="98">
        <f>'5.1. sz. mell Önkorm'!C16</f>
        <v>0</v>
      </c>
    </row>
    <row r="16" spans="1:3" s="189" customFormat="1" ht="12" customHeight="1" x14ac:dyDescent="0.2">
      <c r="A16" s="12" t="s">
        <v>71</v>
      </c>
      <c r="B16" s="191" t="s">
        <v>154</v>
      </c>
      <c r="C16" s="98">
        <f>'5.1. sz. mell Önkorm'!C17</f>
        <v>0</v>
      </c>
    </row>
    <row r="17" spans="1:3" s="189" customFormat="1" ht="12" customHeight="1" x14ac:dyDescent="0.2">
      <c r="A17" s="12" t="s">
        <v>72</v>
      </c>
      <c r="B17" s="191" t="s">
        <v>358</v>
      </c>
      <c r="C17" s="98">
        <f>'5.1. sz. mell Önkorm'!C18</f>
        <v>0</v>
      </c>
    </row>
    <row r="18" spans="1:3" s="189" customFormat="1" ht="12" customHeight="1" x14ac:dyDescent="0.2">
      <c r="A18" s="12" t="s">
        <v>73</v>
      </c>
      <c r="B18" s="191" t="s">
        <v>359</v>
      </c>
      <c r="C18" s="98">
        <f>'5.1. sz. mell Önkorm'!C19</f>
        <v>0</v>
      </c>
    </row>
    <row r="19" spans="1:3" s="189" customFormat="1" ht="12" customHeight="1" x14ac:dyDescent="0.2">
      <c r="A19" s="12" t="s">
        <v>74</v>
      </c>
      <c r="B19" s="191" t="s">
        <v>155</v>
      </c>
      <c r="C19" s="98">
        <f>'5.1. sz. mell Önkorm'!C20</f>
        <v>63200000</v>
      </c>
    </row>
    <row r="20" spans="1:3" s="189" customFormat="1" ht="12" customHeight="1" thickBot="1" x14ac:dyDescent="0.25">
      <c r="A20" s="14" t="s">
        <v>80</v>
      </c>
      <c r="B20" s="192" t="s">
        <v>156</v>
      </c>
      <c r="C20" s="98">
        <f>'5.1. sz. mell Önkorm'!C21</f>
        <v>0</v>
      </c>
    </row>
    <row r="21" spans="1:3" s="189" customFormat="1" ht="12" customHeight="1" thickBot="1" x14ac:dyDescent="0.25">
      <c r="A21" s="18" t="s">
        <v>8</v>
      </c>
      <c r="B21" s="19" t="s">
        <v>157</v>
      </c>
      <c r="C21" s="95">
        <f>+C22+C23+C24+C25+C26</f>
        <v>0</v>
      </c>
    </row>
    <row r="22" spans="1:3" s="189" customFormat="1" ht="12" customHeight="1" x14ac:dyDescent="0.2">
      <c r="A22" s="13" t="s">
        <v>53</v>
      </c>
      <c r="B22" s="190" t="s">
        <v>158</v>
      </c>
      <c r="C22" s="98">
        <f>'5.1. sz. mell Önkorm'!C23</f>
        <v>0</v>
      </c>
    </row>
    <row r="23" spans="1:3" s="189" customFormat="1" ht="12" customHeight="1" x14ac:dyDescent="0.2">
      <c r="A23" s="12" t="s">
        <v>54</v>
      </c>
      <c r="B23" s="191" t="s">
        <v>159</v>
      </c>
      <c r="C23" s="98">
        <f>'5.1. sz. mell Önkorm'!C24</f>
        <v>0</v>
      </c>
    </row>
    <row r="24" spans="1:3" s="189" customFormat="1" ht="12" customHeight="1" x14ac:dyDescent="0.2">
      <c r="A24" s="12" t="s">
        <v>55</v>
      </c>
      <c r="B24" s="191" t="s">
        <v>360</v>
      </c>
      <c r="C24" s="98">
        <f>'5.1. sz. mell Önkorm'!C25</f>
        <v>0</v>
      </c>
    </row>
    <row r="25" spans="1:3" s="189" customFormat="1" ht="12" customHeight="1" x14ac:dyDescent="0.2">
      <c r="A25" s="12" t="s">
        <v>56</v>
      </c>
      <c r="B25" s="191" t="s">
        <v>361</v>
      </c>
      <c r="C25" s="98">
        <f>'5.1. sz. mell Önkorm'!C26</f>
        <v>0</v>
      </c>
    </row>
    <row r="26" spans="1:3" s="189" customFormat="1" ht="12" customHeight="1" x14ac:dyDescent="0.2">
      <c r="A26" s="12" t="s">
        <v>94</v>
      </c>
      <c r="B26" s="191" t="s">
        <v>160</v>
      </c>
      <c r="C26" s="98">
        <f>'5.1. sz. mell Önkorm'!C27</f>
        <v>0</v>
      </c>
    </row>
    <row r="27" spans="1:3" s="189" customFormat="1" ht="12" customHeight="1" thickBot="1" x14ac:dyDescent="0.25">
      <c r="A27" s="14" t="s">
        <v>95</v>
      </c>
      <c r="B27" s="192" t="s">
        <v>161</v>
      </c>
      <c r="C27" s="98">
        <f>'5.1. sz. mell Önkorm'!C28</f>
        <v>0</v>
      </c>
    </row>
    <row r="28" spans="1:3" s="189" customFormat="1" ht="12" customHeight="1" thickBot="1" x14ac:dyDescent="0.25">
      <c r="A28" s="18" t="s">
        <v>96</v>
      </c>
      <c r="B28" s="19" t="s">
        <v>162</v>
      </c>
      <c r="C28" s="101">
        <f>+C29+C32+C33+C34</f>
        <v>180000000</v>
      </c>
    </row>
    <row r="29" spans="1:3" s="189" customFormat="1" ht="12" customHeight="1" x14ac:dyDescent="0.2">
      <c r="A29" s="13" t="s">
        <v>163</v>
      </c>
      <c r="B29" s="190" t="s">
        <v>169</v>
      </c>
      <c r="C29" s="98">
        <f>'5.1. sz. mell Önkorm'!C30</f>
        <v>167000000</v>
      </c>
    </row>
    <row r="30" spans="1:3" s="189" customFormat="1" ht="12" customHeight="1" x14ac:dyDescent="0.2">
      <c r="A30" s="12" t="s">
        <v>164</v>
      </c>
      <c r="B30" s="191" t="s">
        <v>170</v>
      </c>
      <c r="C30" s="98">
        <f>'5.1. sz. mell Önkorm'!C31</f>
        <v>37000000</v>
      </c>
    </row>
    <row r="31" spans="1:3" s="189" customFormat="1" ht="12" customHeight="1" x14ac:dyDescent="0.2">
      <c r="A31" s="12" t="s">
        <v>165</v>
      </c>
      <c r="B31" s="191" t="s">
        <v>171</v>
      </c>
      <c r="C31" s="98">
        <f>'5.1. sz. mell Önkorm'!C32</f>
        <v>130000000</v>
      </c>
    </row>
    <row r="32" spans="1:3" s="189" customFormat="1" ht="12" customHeight="1" x14ac:dyDescent="0.2">
      <c r="A32" s="12" t="s">
        <v>166</v>
      </c>
      <c r="B32" s="191" t="s">
        <v>172</v>
      </c>
      <c r="C32" s="98">
        <f>'5.1. sz. mell Önkorm'!C33</f>
        <v>12500000</v>
      </c>
    </row>
    <row r="33" spans="1:3" s="189" customFormat="1" ht="12" customHeight="1" x14ac:dyDescent="0.2">
      <c r="A33" s="12" t="s">
        <v>167</v>
      </c>
      <c r="B33" s="191" t="s">
        <v>173</v>
      </c>
      <c r="C33" s="98">
        <f>'5.1. sz. mell Önkorm'!C34</f>
        <v>500000</v>
      </c>
    </row>
    <row r="34" spans="1:3" s="189" customFormat="1" ht="12" customHeight="1" thickBot="1" x14ac:dyDescent="0.25">
      <c r="A34" s="14" t="s">
        <v>168</v>
      </c>
      <c r="B34" s="192" t="s">
        <v>174</v>
      </c>
      <c r="C34" s="98">
        <f>'5.1. sz. mell Önkorm'!C35</f>
        <v>0</v>
      </c>
    </row>
    <row r="35" spans="1:3" s="189" customFormat="1" ht="12" customHeight="1" thickBot="1" x14ac:dyDescent="0.25">
      <c r="A35" s="18" t="s">
        <v>10</v>
      </c>
      <c r="B35" s="19" t="s">
        <v>175</v>
      </c>
      <c r="C35" s="95">
        <f>SUM(C36:C45)</f>
        <v>40215000</v>
      </c>
    </row>
    <row r="36" spans="1:3" s="189" customFormat="1" ht="12" customHeight="1" x14ac:dyDescent="0.2">
      <c r="A36" s="13" t="s">
        <v>57</v>
      </c>
      <c r="B36" s="190" t="s">
        <v>178</v>
      </c>
      <c r="C36" s="98">
        <f>'5.1. sz. mell Önkorm'!C37+'5.2. sz. mell-Hivatal'!C9+'5.4. sz. mell-Óvoda'!C9+'5.3. sz. mell-Művház'!C9</f>
        <v>5040000</v>
      </c>
    </row>
    <row r="37" spans="1:3" s="189" customFormat="1" ht="12" customHeight="1" x14ac:dyDescent="0.2">
      <c r="A37" s="12" t="s">
        <v>58</v>
      </c>
      <c r="B37" s="191" t="s">
        <v>179</v>
      </c>
      <c r="C37" s="98">
        <f>'5.1. sz. mell Önkorm'!C38+'5.2. sz. mell-Hivatal'!C10+'5.4. sz. mell-Óvoda'!C10+'5.3. sz. mell-Művház'!C10</f>
        <v>12900000</v>
      </c>
    </row>
    <row r="38" spans="1:3" s="189" customFormat="1" ht="12" customHeight="1" x14ac:dyDescent="0.2">
      <c r="A38" s="12" t="s">
        <v>59</v>
      </c>
      <c r="B38" s="191" t="s">
        <v>180</v>
      </c>
      <c r="C38" s="98">
        <f>'5.1. sz. mell Önkorm'!C39+'5.2. sz. mell-Hivatal'!C11+'5.4. sz. mell-Óvoda'!C11</f>
        <v>5200000</v>
      </c>
    </row>
    <row r="39" spans="1:3" s="189" customFormat="1" ht="12" customHeight="1" x14ac:dyDescent="0.2">
      <c r="A39" s="12" t="s">
        <v>98</v>
      </c>
      <c r="B39" s="191" t="s">
        <v>181</v>
      </c>
      <c r="C39" s="98">
        <f>'5.1. sz. mell Önkorm'!C40+'5.2. sz. mell-Hivatal'!C12+'5.4. sz. mell-Óvoda'!C12</f>
        <v>0</v>
      </c>
    </row>
    <row r="40" spans="1:3" s="189" customFormat="1" ht="12" customHeight="1" x14ac:dyDescent="0.2">
      <c r="A40" s="12" t="s">
        <v>99</v>
      </c>
      <c r="B40" s="191" t="s">
        <v>182</v>
      </c>
      <c r="C40" s="98">
        <f>'5.1. sz. mell Önkorm'!C41+'5.2. sz. mell-Hivatal'!C13+'5.4. sz. mell-Óvoda'!C13</f>
        <v>11200000</v>
      </c>
    </row>
    <row r="41" spans="1:3" s="189" customFormat="1" ht="12" customHeight="1" x14ac:dyDescent="0.2">
      <c r="A41" s="12" t="s">
        <v>100</v>
      </c>
      <c r="B41" s="191" t="s">
        <v>183</v>
      </c>
      <c r="C41" s="98">
        <f>'5.1. sz. mell Önkorm'!C42+'5.2. sz. mell-Hivatal'!C14+'5.4. sz. mell-Óvoda'!C14</f>
        <v>5875000</v>
      </c>
    </row>
    <row r="42" spans="1:3" s="189" customFormat="1" ht="12" customHeight="1" x14ac:dyDescent="0.2">
      <c r="A42" s="12" t="s">
        <v>101</v>
      </c>
      <c r="B42" s="191" t="s">
        <v>184</v>
      </c>
      <c r="C42" s="98">
        <f>'5.1. sz. mell Önkorm'!C43+'5.2. sz. mell-Hivatal'!C15+'5.4. sz. mell-Óvoda'!C15</f>
        <v>0</v>
      </c>
    </row>
    <row r="43" spans="1:3" s="189" customFormat="1" ht="12" customHeight="1" x14ac:dyDescent="0.2">
      <c r="A43" s="12" t="s">
        <v>102</v>
      </c>
      <c r="B43" s="191" t="s">
        <v>185</v>
      </c>
      <c r="C43" s="98">
        <f>'5.1. sz. mell Önkorm'!C44+'5.2. sz. mell-Hivatal'!C16+'5.4. sz. mell-Óvoda'!C16</f>
        <v>0</v>
      </c>
    </row>
    <row r="44" spans="1:3" s="189" customFormat="1" ht="12" customHeight="1" x14ac:dyDescent="0.2">
      <c r="A44" s="12" t="s">
        <v>176</v>
      </c>
      <c r="B44" s="191" t="s">
        <v>186</v>
      </c>
      <c r="C44" s="98">
        <f>'5.1. sz. mell Önkorm'!C45+'5.2. sz. mell-Hivatal'!C17+'5.4. sz. mell-Óvoda'!C17</f>
        <v>0</v>
      </c>
    </row>
    <row r="45" spans="1:3" s="189" customFormat="1" ht="12" customHeight="1" thickBot="1" x14ac:dyDescent="0.25">
      <c r="A45" s="14" t="s">
        <v>177</v>
      </c>
      <c r="B45" s="192" t="s">
        <v>187</v>
      </c>
      <c r="C45" s="98">
        <f>'5.1. sz. mell Önkorm'!C46+'5.2. sz. mell-Hivatal'!C18+'5.4. sz. mell-Óvoda'!C18</f>
        <v>0</v>
      </c>
    </row>
    <row r="46" spans="1:3" s="189" customFormat="1" ht="12" customHeight="1" thickBot="1" x14ac:dyDescent="0.25">
      <c r="A46" s="18" t="s">
        <v>11</v>
      </c>
      <c r="B46" s="19" t="s">
        <v>188</v>
      </c>
      <c r="C46" s="95">
        <f>SUM(C47:C51)</f>
        <v>0</v>
      </c>
    </row>
    <row r="47" spans="1:3" s="189" customFormat="1" ht="12" customHeight="1" x14ac:dyDescent="0.2">
      <c r="A47" s="13" t="s">
        <v>60</v>
      </c>
      <c r="B47" s="190" t="s">
        <v>192</v>
      </c>
      <c r="C47" s="233"/>
    </row>
    <row r="48" spans="1:3" s="189" customFormat="1" ht="12" customHeight="1" x14ac:dyDescent="0.2">
      <c r="A48" s="12" t="s">
        <v>61</v>
      </c>
      <c r="B48" s="191" t="s">
        <v>193</v>
      </c>
      <c r="C48" s="100"/>
    </row>
    <row r="49" spans="1:3" s="189" customFormat="1" ht="12" customHeight="1" x14ac:dyDescent="0.2">
      <c r="A49" s="12" t="s">
        <v>189</v>
      </c>
      <c r="B49" s="191" t="s">
        <v>194</v>
      </c>
      <c r="C49" s="100"/>
    </row>
    <row r="50" spans="1:3" s="189" customFormat="1" ht="12" customHeight="1" x14ac:dyDescent="0.2">
      <c r="A50" s="12" t="s">
        <v>190</v>
      </c>
      <c r="B50" s="191" t="s">
        <v>195</v>
      </c>
      <c r="C50" s="100"/>
    </row>
    <row r="51" spans="1:3" s="189" customFormat="1" ht="12" customHeight="1" thickBot="1" x14ac:dyDescent="0.25">
      <c r="A51" s="14" t="s">
        <v>191</v>
      </c>
      <c r="B51" s="192" t="s">
        <v>196</v>
      </c>
      <c r="C51" s="179"/>
    </row>
    <row r="52" spans="1:3" s="189" customFormat="1" ht="12" customHeight="1" thickBot="1" x14ac:dyDescent="0.25">
      <c r="A52" s="18" t="s">
        <v>103</v>
      </c>
      <c r="B52" s="19" t="s">
        <v>197</v>
      </c>
      <c r="C52" s="95">
        <f>SUM(C53:C55)</f>
        <v>43670287</v>
      </c>
    </row>
    <row r="53" spans="1:3" s="189" customFormat="1" ht="12" customHeight="1" x14ac:dyDescent="0.2">
      <c r="A53" s="13" t="s">
        <v>62</v>
      </c>
      <c r="B53" s="190" t="s">
        <v>198</v>
      </c>
      <c r="C53" s="98"/>
    </row>
    <row r="54" spans="1:3" s="189" customFormat="1" ht="12" customHeight="1" x14ac:dyDescent="0.2">
      <c r="A54" s="12" t="s">
        <v>63</v>
      </c>
      <c r="B54" s="191" t="s">
        <v>199</v>
      </c>
      <c r="C54" s="98">
        <f>'5.1. sz. mell Önkorm'!C55</f>
        <v>0</v>
      </c>
    </row>
    <row r="55" spans="1:3" s="189" customFormat="1" ht="12" customHeight="1" x14ac:dyDescent="0.2">
      <c r="A55" s="12" t="s">
        <v>202</v>
      </c>
      <c r="B55" s="191" t="s">
        <v>200</v>
      </c>
      <c r="C55" s="97">
        <f>'5.1. sz. mell Önkorm'!C56</f>
        <v>43670287</v>
      </c>
    </row>
    <row r="56" spans="1:3" s="189" customFormat="1" ht="12" customHeight="1" thickBot="1" x14ac:dyDescent="0.25">
      <c r="A56" s="14" t="s">
        <v>203</v>
      </c>
      <c r="B56" s="192" t="s">
        <v>201</v>
      </c>
      <c r="C56" s="99"/>
    </row>
    <row r="57" spans="1:3" s="189" customFormat="1" ht="12" customHeight="1" thickBot="1" x14ac:dyDescent="0.25">
      <c r="A57" s="18" t="s">
        <v>13</v>
      </c>
      <c r="B57" s="90" t="s">
        <v>204</v>
      </c>
      <c r="C57" s="95">
        <f>SUM(C58:C60)</f>
        <v>0</v>
      </c>
    </row>
    <row r="58" spans="1:3" s="189" customFormat="1" ht="12" customHeight="1" x14ac:dyDescent="0.2">
      <c r="A58" s="13" t="s">
        <v>104</v>
      </c>
      <c r="B58" s="190" t="s">
        <v>206</v>
      </c>
      <c r="C58" s="100"/>
    </row>
    <row r="59" spans="1:3" s="189" customFormat="1" ht="12" customHeight="1" x14ac:dyDescent="0.2">
      <c r="A59" s="12" t="s">
        <v>105</v>
      </c>
      <c r="B59" s="191" t="s">
        <v>363</v>
      </c>
      <c r="C59" s="98"/>
    </row>
    <row r="60" spans="1:3" s="189" customFormat="1" ht="12" customHeight="1" x14ac:dyDescent="0.2">
      <c r="A60" s="12" t="s">
        <v>125</v>
      </c>
      <c r="B60" s="191" t="s">
        <v>207</v>
      </c>
      <c r="C60" s="100"/>
    </row>
    <row r="61" spans="1:3" s="189" customFormat="1" ht="12" customHeight="1" thickBot="1" x14ac:dyDescent="0.25">
      <c r="A61" s="14" t="s">
        <v>205</v>
      </c>
      <c r="B61" s="192" t="s">
        <v>208</v>
      </c>
      <c r="C61" s="100"/>
    </row>
    <row r="62" spans="1:3" s="189" customFormat="1" ht="12" customHeight="1" thickBot="1" x14ac:dyDescent="0.25">
      <c r="A62" s="18" t="s">
        <v>14</v>
      </c>
      <c r="B62" s="19" t="s">
        <v>209</v>
      </c>
      <c r="C62" s="101">
        <f>+C7+C14+C21+C28+C35+C46+C52+C57</f>
        <v>592898036</v>
      </c>
    </row>
    <row r="63" spans="1:3" s="189" customFormat="1" ht="12" customHeight="1" thickBot="1" x14ac:dyDescent="0.25">
      <c r="A63" s="193" t="s">
        <v>210</v>
      </c>
      <c r="B63" s="90" t="s">
        <v>211</v>
      </c>
      <c r="C63" s="95">
        <f>SUM(C64:C66)</f>
        <v>0</v>
      </c>
    </row>
    <row r="64" spans="1:3" s="189" customFormat="1" ht="12" customHeight="1" x14ac:dyDescent="0.2">
      <c r="A64" s="13" t="s">
        <v>244</v>
      </c>
      <c r="B64" s="190" t="s">
        <v>212</v>
      </c>
      <c r="C64" s="100"/>
    </row>
    <row r="65" spans="1:3" s="189" customFormat="1" ht="12" customHeight="1" x14ac:dyDescent="0.2">
      <c r="A65" s="12" t="s">
        <v>253</v>
      </c>
      <c r="B65" s="191" t="s">
        <v>213</v>
      </c>
      <c r="C65" s="100"/>
    </row>
    <row r="66" spans="1:3" s="189" customFormat="1" ht="12" customHeight="1" thickBot="1" x14ac:dyDescent="0.25">
      <c r="A66" s="14" t="s">
        <v>254</v>
      </c>
      <c r="B66" s="194" t="s">
        <v>214</v>
      </c>
      <c r="C66" s="100"/>
    </row>
    <row r="67" spans="1:3" s="189" customFormat="1" ht="12" customHeight="1" thickBot="1" x14ac:dyDescent="0.25">
      <c r="A67" s="193" t="s">
        <v>215</v>
      </c>
      <c r="B67" s="90" t="s">
        <v>216</v>
      </c>
      <c r="C67" s="95">
        <f>SUM(C68:C71)</f>
        <v>0</v>
      </c>
    </row>
    <row r="68" spans="1:3" s="189" customFormat="1" ht="12" customHeight="1" x14ac:dyDescent="0.2">
      <c r="A68" s="13" t="s">
        <v>85</v>
      </c>
      <c r="B68" s="190" t="s">
        <v>217</v>
      </c>
      <c r="C68" s="100"/>
    </row>
    <row r="69" spans="1:3" s="189" customFormat="1" ht="12" customHeight="1" x14ac:dyDescent="0.2">
      <c r="A69" s="12" t="s">
        <v>86</v>
      </c>
      <c r="B69" s="191" t="s">
        <v>218</v>
      </c>
      <c r="C69" s="100"/>
    </row>
    <row r="70" spans="1:3" s="189" customFormat="1" ht="12" customHeight="1" x14ac:dyDescent="0.2">
      <c r="A70" s="12" t="s">
        <v>245</v>
      </c>
      <c r="B70" s="191" t="s">
        <v>219</v>
      </c>
      <c r="C70" s="100"/>
    </row>
    <row r="71" spans="1:3" s="189" customFormat="1" ht="12" customHeight="1" thickBot="1" x14ac:dyDescent="0.25">
      <c r="A71" s="14" t="s">
        <v>246</v>
      </c>
      <c r="B71" s="192" t="s">
        <v>220</v>
      </c>
      <c r="C71" s="100"/>
    </row>
    <row r="72" spans="1:3" s="189" customFormat="1" ht="12" customHeight="1" thickBot="1" x14ac:dyDescent="0.25">
      <c r="A72" s="193" t="s">
        <v>221</v>
      </c>
      <c r="B72" s="90" t="s">
        <v>222</v>
      </c>
      <c r="C72" s="95">
        <f>SUM(C73:C74)</f>
        <v>25000000</v>
      </c>
    </row>
    <row r="73" spans="1:3" s="189" customFormat="1" ht="12" customHeight="1" x14ac:dyDescent="0.2">
      <c r="A73" s="13" t="s">
        <v>247</v>
      </c>
      <c r="B73" s="190" t="s">
        <v>223</v>
      </c>
      <c r="C73" s="98">
        <v>25000000</v>
      </c>
    </row>
    <row r="74" spans="1:3" s="189" customFormat="1" ht="12" customHeight="1" thickBot="1" x14ac:dyDescent="0.25">
      <c r="A74" s="14" t="s">
        <v>248</v>
      </c>
      <c r="B74" s="192" t="s">
        <v>224</v>
      </c>
      <c r="C74" s="100"/>
    </row>
    <row r="75" spans="1:3" s="189" customFormat="1" ht="12" customHeight="1" thickBot="1" x14ac:dyDescent="0.25">
      <c r="A75" s="193" t="s">
        <v>225</v>
      </c>
      <c r="B75" s="90" t="s">
        <v>369</v>
      </c>
      <c r="C75" s="95">
        <f>SUM(C76:C79)</f>
        <v>209780040</v>
      </c>
    </row>
    <row r="76" spans="1:3" s="189" customFormat="1" ht="12" customHeight="1" x14ac:dyDescent="0.2">
      <c r="A76" s="13" t="s">
        <v>249</v>
      </c>
      <c r="B76" s="190" t="s">
        <v>227</v>
      </c>
      <c r="C76" s="100"/>
    </row>
    <row r="77" spans="1:3" s="189" customFormat="1" ht="12" customHeight="1" x14ac:dyDescent="0.2">
      <c r="A77" s="12" t="s">
        <v>250</v>
      </c>
      <c r="B77" s="191" t="s">
        <v>228</v>
      </c>
      <c r="C77" s="100"/>
    </row>
    <row r="78" spans="1:3" s="189" customFormat="1" ht="12" customHeight="1" x14ac:dyDescent="0.2">
      <c r="A78" s="12" t="s">
        <v>251</v>
      </c>
      <c r="B78" s="191" t="s">
        <v>229</v>
      </c>
      <c r="C78" s="100"/>
    </row>
    <row r="79" spans="1:3" s="189" customFormat="1" ht="12" customHeight="1" thickBot="1" x14ac:dyDescent="0.25">
      <c r="A79" s="12" t="s">
        <v>368</v>
      </c>
      <c r="B79" s="54" t="s">
        <v>352</v>
      </c>
      <c r="C79" s="100">
        <f>'5.2. sz. mell-Hivatal'!C39+'5.4. sz. mell-Óvoda'!C39+'5.3. sz. mell-Művház'!C39</f>
        <v>209780040</v>
      </c>
    </row>
    <row r="80" spans="1:3" s="189" customFormat="1" ht="12" customHeight="1" thickBot="1" x14ac:dyDescent="0.25">
      <c r="A80" s="193" t="s">
        <v>230</v>
      </c>
      <c r="B80" s="90" t="s">
        <v>252</v>
      </c>
      <c r="C80" s="95">
        <f>SUM(C81:C84)</f>
        <v>0</v>
      </c>
    </row>
    <row r="81" spans="1:3" s="189" customFormat="1" ht="12" customHeight="1" x14ac:dyDescent="0.2">
      <c r="A81" s="195" t="s">
        <v>231</v>
      </c>
      <c r="B81" s="190" t="s">
        <v>232</v>
      </c>
      <c r="C81" s="100"/>
    </row>
    <row r="82" spans="1:3" s="189" customFormat="1" ht="12" customHeight="1" x14ac:dyDescent="0.2">
      <c r="A82" s="196" t="s">
        <v>233</v>
      </c>
      <c r="B82" s="191" t="s">
        <v>234</v>
      </c>
      <c r="C82" s="100"/>
    </row>
    <row r="83" spans="1:3" s="189" customFormat="1" ht="12" customHeight="1" x14ac:dyDescent="0.2">
      <c r="A83" s="196" t="s">
        <v>235</v>
      </c>
      <c r="B83" s="191" t="s">
        <v>236</v>
      </c>
      <c r="C83" s="100"/>
    </row>
    <row r="84" spans="1:3" s="189" customFormat="1" ht="12" customHeight="1" thickBot="1" x14ac:dyDescent="0.25">
      <c r="A84" s="197" t="s">
        <v>237</v>
      </c>
      <c r="B84" s="192" t="s">
        <v>238</v>
      </c>
      <c r="C84" s="100"/>
    </row>
    <row r="85" spans="1:3" s="189" customFormat="1" ht="13.5" customHeight="1" thickBot="1" x14ac:dyDescent="0.25">
      <c r="A85" s="193" t="s">
        <v>239</v>
      </c>
      <c r="B85" s="90" t="s">
        <v>240</v>
      </c>
      <c r="C85" s="234"/>
    </row>
    <row r="86" spans="1:3" s="189" customFormat="1" ht="15.75" customHeight="1" thickBot="1" x14ac:dyDescent="0.25">
      <c r="A86" s="193" t="s">
        <v>241</v>
      </c>
      <c r="B86" s="198" t="s">
        <v>242</v>
      </c>
      <c r="C86" s="101">
        <f>+C63+C67+C72+C75+C80+C85</f>
        <v>234780040</v>
      </c>
    </row>
    <row r="87" spans="1:3" s="189" customFormat="1" ht="16.5" customHeight="1" thickBot="1" x14ac:dyDescent="0.25">
      <c r="A87" s="199" t="s">
        <v>255</v>
      </c>
      <c r="B87" s="200" t="s">
        <v>243</v>
      </c>
      <c r="C87" s="101">
        <f>+C62+C86</f>
        <v>827678076</v>
      </c>
    </row>
    <row r="88" spans="1:3" s="189" customFormat="1" ht="83.25" customHeight="1" x14ac:dyDescent="0.2">
      <c r="A88" s="3"/>
      <c r="B88" s="4"/>
      <c r="C88" s="102"/>
    </row>
    <row r="89" spans="1:3" ht="16.5" customHeight="1" x14ac:dyDescent="0.25">
      <c r="A89" s="294" t="s">
        <v>34</v>
      </c>
      <c r="B89" s="294"/>
      <c r="C89" s="294"/>
    </row>
    <row r="90" spans="1:3" s="201" customFormat="1" ht="16.5" customHeight="1" thickBot="1" x14ac:dyDescent="0.3">
      <c r="A90" s="295" t="s">
        <v>88</v>
      </c>
      <c r="B90" s="295"/>
      <c r="C90" s="53" t="s">
        <v>376</v>
      </c>
    </row>
    <row r="91" spans="1:3" ht="38.1" customHeight="1" thickBot="1" x14ac:dyDescent="0.3">
      <c r="A91" s="21" t="s">
        <v>52</v>
      </c>
      <c r="B91" s="22" t="s">
        <v>35</v>
      </c>
      <c r="C91" s="28" t="s">
        <v>411</v>
      </c>
    </row>
    <row r="92" spans="1:3" s="188" customFormat="1" ht="12" customHeight="1" thickBot="1" x14ac:dyDescent="0.25">
      <c r="A92" s="25">
        <v>1</v>
      </c>
      <c r="B92" s="26">
        <v>2</v>
      </c>
      <c r="C92" s="27">
        <v>3</v>
      </c>
    </row>
    <row r="93" spans="1:3" ht="12" customHeight="1" thickBot="1" x14ac:dyDescent="0.3">
      <c r="A93" s="18" t="s">
        <v>6</v>
      </c>
      <c r="B93" s="23" t="s">
        <v>258</v>
      </c>
      <c r="C93" s="95">
        <f>SUM(C94:C98)</f>
        <v>591124932.5</v>
      </c>
    </row>
    <row r="94" spans="1:3" ht="12" customHeight="1" x14ac:dyDescent="0.25">
      <c r="A94" s="13" t="s">
        <v>64</v>
      </c>
      <c r="B94" s="7" t="s">
        <v>36</v>
      </c>
      <c r="C94" s="282">
        <f>'5.1. sz. mell Önkorm'!C91+'5.2. sz. mell-Hivatal'!C45+'5.4. sz. mell-Óvoda'!C45+'5.3. sz. mell-Művház'!C45</f>
        <v>212823200</v>
      </c>
    </row>
    <row r="95" spans="1:3" ht="12" customHeight="1" x14ac:dyDescent="0.25">
      <c r="A95" s="12" t="s">
        <v>65</v>
      </c>
      <c r="B95" s="6" t="s">
        <v>106</v>
      </c>
      <c r="C95" s="88">
        <f>'5.1. sz. mell Önkorm'!C92+'5.2. sz. mell-Hivatal'!C46+'5.4. sz. mell-Óvoda'!C46+'5.3. sz. mell-Művház'!C46</f>
        <v>37467280</v>
      </c>
    </row>
    <row r="96" spans="1:3" ht="12" customHeight="1" x14ac:dyDescent="0.25">
      <c r="A96" s="12" t="s">
        <v>66</v>
      </c>
      <c r="B96" s="6" t="s">
        <v>83</v>
      </c>
      <c r="C96" s="88">
        <f>'5.1. sz. mell Önkorm'!C93+'5.2. sz. mell-Hivatal'!C47+'5.4. sz. mell-Óvoda'!C47+'5.3. sz. mell-Művház'!C47</f>
        <v>229834452.5</v>
      </c>
    </row>
    <row r="97" spans="1:3" ht="12" customHeight="1" x14ac:dyDescent="0.25">
      <c r="A97" s="12" t="s">
        <v>67</v>
      </c>
      <c r="B97" s="9" t="s">
        <v>107</v>
      </c>
      <c r="C97" s="88">
        <f>'5.1. sz. mell Önkorm'!C94+'5.2. sz. mell-Hivatal'!C48+'5.4. sz. mell-Óvoda'!C48+'5.3. sz. mell-Művház'!C48</f>
        <v>7000000</v>
      </c>
    </row>
    <row r="98" spans="1:3" ht="12" customHeight="1" x14ac:dyDescent="0.25">
      <c r="A98" s="12" t="s">
        <v>75</v>
      </c>
      <c r="B98" s="17" t="s">
        <v>108</v>
      </c>
      <c r="C98" s="99">
        <f>SUM(C99:C108)</f>
        <v>104000000</v>
      </c>
    </row>
    <row r="99" spans="1:3" ht="12" customHeight="1" x14ac:dyDescent="0.25">
      <c r="A99" s="12" t="s">
        <v>68</v>
      </c>
      <c r="B99" s="6" t="s">
        <v>259</v>
      </c>
      <c r="C99" s="99"/>
    </row>
    <row r="100" spans="1:3" ht="12" customHeight="1" x14ac:dyDescent="0.25">
      <c r="A100" s="12" t="s">
        <v>69</v>
      </c>
      <c r="B100" s="55" t="s">
        <v>260</v>
      </c>
      <c r="C100" s="99"/>
    </row>
    <row r="101" spans="1:3" ht="12" customHeight="1" x14ac:dyDescent="0.25">
      <c r="A101" s="12" t="s">
        <v>76</v>
      </c>
      <c r="B101" s="56" t="s">
        <v>261</v>
      </c>
      <c r="C101" s="99"/>
    </row>
    <row r="102" spans="1:3" ht="12" customHeight="1" x14ac:dyDescent="0.25">
      <c r="A102" s="12" t="s">
        <v>77</v>
      </c>
      <c r="B102" s="56" t="s">
        <v>262</v>
      </c>
      <c r="C102" s="99"/>
    </row>
    <row r="103" spans="1:3" ht="12" customHeight="1" x14ac:dyDescent="0.25">
      <c r="A103" s="12" t="s">
        <v>78</v>
      </c>
      <c r="B103" s="55" t="s">
        <v>263</v>
      </c>
      <c r="C103" s="99">
        <f>'5.1. sz. mell Önkorm'!C100</f>
        <v>27000000</v>
      </c>
    </row>
    <row r="104" spans="1:3" ht="12" customHeight="1" x14ac:dyDescent="0.25">
      <c r="A104" s="12" t="s">
        <v>79</v>
      </c>
      <c r="B104" s="55" t="s">
        <v>264</v>
      </c>
      <c r="C104" s="99">
        <f>'5.1. sz. mell Önkorm'!C101</f>
        <v>0</v>
      </c>
    </row>
    <row r="105" spans="1:3" ht="12" customHeight="1" x14ac:dyDescent="0.25">
      <c r="A105" s="12" t="s">
        <v>81</v>
      </c>
      <c r="B105" s="56" t="s">
        <v>265</v>
      </c>
      <c r="C105" s="99">
        <f>'5.1. sz. mell Önkorm'!C102</f>
        <v>2000000</v>
      </c>
    </row>
    <row r="106" spans="1:3" ht="12" customHeight="1" x14ac:dyDescent="0.25">
      <c r="A106" s="11" t="s">
        <v>109</v>
      </c>
      <c r="B106" s="57" t="s">
        <v>266</v>
      </c>
      <c r="C106" s="99">
        <f>'5.1. sz. mell Önkorm'!C103</f>
        <v>0</v>
      </c>
    </row>
    <row r="107" spans="1:3" ht="12" customHeight="1" x14ac:dyDescent="0.25">
      <c r="A107" s="12" t="s">
        <v>256</v>
      </c>
      <c r="B107" s="57" t="s">
        <v>267</v>
      </c>
      <c r="C107" s="99">
        <f>'5.1. sz. mell Önkorm'!C104</f>
        <v>0</v>
      </c>
    </row>
    <row r="108" spans="1:3" ht="12" customHeight="1" thickBot="1" x14ac:dyDescent="0.3">
      <c r="A108" s="16" t="s">
        <v>257</v>
      </c>
      <c r="B108" s="58" t="s">
        <v>268</v>
      </c>
      <c r="C108" s="99">
        <f>'5.1. sz. mell Önkorm'!C105</f>
        <v>75000000</v>
      </c>
    </row>
    <row r="109" spans="1:3" ht="12" customHeight="1" thickBot="1" x14ac:dyDescent="0.3">
      <c r="A109" s="18" t="s">
        <v>7</v>
      </c>
      <c r="B109" s="23" t="s">
        <v>269</v>
      </c>
      <c r="C109" s="95">
        <f>+C110+C112+C114</f>
        <v>4027000</v>
      </c>
    </row>
    <row r="110" spans="1:3" ht="12" customHeight="1" x14ac:dyDescent="0.25">
      <c r="A110" s="13" t="s">
        <v>70</v>
      </c>
      <c r="B110" s="6" t="s">
        <v>124</v>
      </c>
      <c r="C110" s="98">
        <f>'5.1. sz. mell Önkorm'!C107+'5.2. sz. mell-Hivatal'!C51+'5.3. sz. mell-Művház'!C51+'5.4. sz. mell-Óvoda'!C51</f>
        <v>2027000</v>
      </c>
    </row>
    <row r="111" spans="1:3" ht="12" customHeight="1" x14ac:dyDescent="0.25">
      <c r="A111" s="13" t="s">
        <v>71</v>
      </c>
      <c r="B111" s="10" t="s">
        <v>273</v>
      </c>
      <c r="C111" s="98"/>
    </row>
    <row r="112" spans="1:3" ht="12" customHeight="1" x14ac:dyDescent="0.25">
      <c r="A112" s="13" t="s">
        <v>72</v>
      </c>
      <c r="B112" s="10" t="s">
        <v>110</v>
      </c>
      <c r="C112" s="98">
        <f>'5.1. sz. mell Önkorm'!C109+'5.2. sz. mell-Hivatal'!C53+'5.4. sz. mell-Óvoda'!C53</f>
        <v>0</v>
      </c>
    </row>
    <row r="113" spans="1:3" ht="12" customHeight="1" x14ac:dyDescent="0.25">
      <c r="A113" s="13" t="s">
        <v>73</v>
      </c>
      <c r="B113" s="10" t="s">
        <v>274</v>
      </c>
      <c r="C113" s="88"/>
    </row>
    <row r="114" spans="1:3" ht="12" customHeight="1" x14ac:dyDescent="0.25">
      <c r="A114" s="13" t="s">
        <v>74</v>
      </c>
      <c r="B114" s="92" t="s">
        <v>126</v>
      </c>
      <c r="C114" s="88">
        <f>SUM(C115:C122)</f>
        <v>2000000</v>
      </c>
    </row>
    <row r="115" spans="1:3" ht="12" customHeight="1" x14ac:dyDescent="0.25">
      <c r="A115" s="13" t="s">
        <v>80</v>
      </c>
      <c r="B115" s="91" t="s">
        <v>364</v>
      </c>
      <c r="C115" s="88"/>
    </row>
    <row r="116" spans="1:3" ht="12" customHeight="1" x14ac:dyDescent="0.25">
      <c r="A116" s="13" t="s">
        <v>82</v>
      </c>
      <c r="B116" s="186" t="s">
        <v>279</v>
      </c>
      <c r="C116" s="88"/>
    </row>
    <row r="117" spans="1:3" x14ac:dyDescent="0.25">
      <c r="A117" s="13" t="s">
        <v>111</v>
      </c>
      <c r="B117" s="56" t="s">
        <v>262</v>
      </c>
      <c r="C117" s="88"/>
    </row>
    <row r="118" spans="1:3" ht="12" customHeight="1" x14ac:dyDescent="0.25">
      <c r="A118" s="13" t="s">
        <v>112</v>
      </c>
      <c r="B118" s="56" t="s">
        <v>278</v>
      </c>
      <c r="C118" s="88"/>
    </row>
    <row r="119" spans="1:3" ht="12" customHeight="1" x14ac:dyDescent="0.25">
      <c r="A119" s="13" t="s">
        <v>113</v>
      </c>
      <c r="B119" s="56" t="s">
        <v>277</v>
      </c>
      <c r="C119" s="88"/>
    </row>
    <row r="120" spans="1:3" ht="12" customHeight="1" x14ac:dyDescent="0.25">
      <c r="A120" s="13" t="s">
        <v>270</v>
      </c>
      <c r="B120" s="56" t="s">
        <v>265</v>
      </c>
      <c r="C120" s="88">
        <v>2000000</v>
      </c>
    </row>
    <row r="121" spans="1:3" ht="12" customHeight="1" x14ac:dyDescent="0.25">
      <c r="A121" s="13" t="s">
        <v>271</v>
      </c>
      <c r="B121" s="56" t="s">
        <v>276</v>
      </c>
      <c r="C121" s="88"/>
    </row>
    <row r="122" spans="1:3" ht="16.5" thickBot="1" x14ac:dyDescent="0.3">
      <c r="A122" s="11" t="s">
        <v>272</v>
      </c>
      <c r="B122" s="56" t="s">
        <v>275</v>
      </c>
      <c r="C122" s="98"/>
    </row>
    <row r="123" spans="1:3" ht="12" customHeight="1" thickBot="1" x14ac:dyDescent="0.3">
      <c r="A123" s="18" t="s">
        <v>8</v>
      </c>
      <c r="B123" s="51" t="s">
        <v>280</v>
      </c>
      <c r="C123" s="95">
        <f>+C124+C125</f>
        <v>22746103</v>
      </c>
    </row>
    <row r="124" spans="1:3" ht="12" customHeight="1" x14ac:dyDescent="0.25">
      <c r="A124" s="13" t="s">
        <v>53</v>
      </c>
      <c r="B124" s="7" t="s">
        <v>43</v>
      </c>
      <c r="C124" s="98">
        <f>'5.1. sz. mell Önkorm'!C121</f>
        <v>22746103</v>
      </c>
    </row>
    <row r="125" spans="1:3" ht="12" customHeight="1" thickBot="1" x14ac:dyDescent="0.3">
      <c r="A125" s="14" t="s">
        <v>54</v>
      </c>
      <c r="B125" s="10" t="s">
        <v>44</v>
      </c>
      <c r="C125" s="98">
        <f>'5.1. sz. mell Önkorm'!C122</f>
        <v>0</v>
      </c>
    </row>
    <row r="126" spans="1:3" ht="12" customHeight="1" thickBot="1" x14ac:dyDescent="0.3">
      <c r="A126" s="18" t="s">
        <v>9</v>
      </c>
      <c r="B126" s="51" t="s">
        <v>281</v>
      </c>
      <c r="C126" s="95">
        <f>+C93+C109+C123</f>
        <v>617898035.5</v>
      </c>
    </row>
    <row r="127" spans="1:3" ht="12" customHeight="1" thickBot="1" x14ac:dyDescent="0.3">
      <c r="A127" s="18" t="s">
        <v>10</v>
      </c>
      <c r="B127" s="51" t="s">
        <v>282</v>
      </c>
      <c r="C127" s="95">
        <f>+C128+C129+C130</f>
        <v>0</v>
      </c>
    </row>
    <row r="128" spans="1:3" ht="12" customHeight="1" x14ac:dyDescent="0.25">
      <c r="A128" s="13" t="s">
        <v>57</v>
      </c>
      <c r="B128" s="7" t="s">
        <v>283</v>
      </c>
      <c r="C128" s="88"/>
    </row>
    <row r="129" spans="1:3" ht="12" customHeight="1" x14ac:dyDescent="0.25">
      <c r="A129" s="13" t="s">
        <v>58</v>
      </c>
      <c r="B129" s="7" t="s">
        <v>284</v>
      </c>
      <c r="C129" s="88"/>
    </row>
    <row r="130" spans="1:3" ht="12" customHeight="1" thickBot="1" x14ac:dyDescent="0.3">
      <c r="A130" s="11" t="s">
        <v>59</v>
      </c>
      <c r="B130" s="5" t="s">
        <v>285</v>
      </c>
      <c r="C130" s="88"/>
    </row>
    <row r="131" spans="1:3" ht="12" customHeight="1" thickBot="1" x14ac:dyDescent="0.3">
      <c r="A131" s="18" t="s">
        <v>11</v>
      </c>
      <c r="B131" s="51" t="s">
        <v>330</v>
      </c>
      <c r="C131" s="95">
        <f>+C132+C133+C134+C135</f>
        <v>0</v>
      </c>
    </row>
    <row r="132" spans="1:3" ht="12" customHeight="1" x14ac:dyDescent="0.25">
      <c r="A132" s="13" t="s">
        <v>60</v>
      </c>
      <c r="B132" s="7" t="s">
        <v>286</v>
      </c>
      <c r="C132" s="88"/>
    </row>
    <row r="133" spans="1:3" ht="12" customHeight="1" x14ac:dyDescent="0.25">
      <c r="A133" s="13" t="s">
        <v>61</v>
      </c>
      <c r="B133" s="7" t="s">
        <v>287</v>
      </c>
      <c r="C133" s="88"/>
    </row>
    <row r="134" spans="1:3" ht="12" customHeight="1" x14ac:dyDescent="0.25">
      <c r="A134" s="13" t="s">
        <v>189</v>
      </c>
      <c r="B134" s="7" t="s">
        <v>288</v>
      </c>
      <c r="C134" s="88"/>
    </row>
    <row r="135" spans="1:3" ht="12" customHeight="1" thickBot="1" x14ac:dyDescent="0.3">
      <c r="A135" s="11" t="s">
        <v>190</v>
      </c>
      <c r="B135" s="5" t="s">
        <v>289</v>
      </c>
      <c r="C135" s="88"/>
    </row>
    <row r="136" spans="1:3" ht="12" customHeight="1" thickBot="1" x14ac:dyDescent="0.3">
      <c r="A136" s="18" t="s">
        <v>12</v>
      </c>
      <c r="B136" s="51" t="s">
        <v>290</v>
      </c>
      <c r="C136" s="101">
        <f>+C137+C138+C139+C140+C141</f>
        <v>209780040</v>
      </c>
    </row>
    <row r="137" spans="1:3" ht="12" customHeight="1" x14ac:dyDescent="0.25">
      <c r="A137" s="13" t="s">
        <v>62</v>
      </c>
      <c r="B137" s="7" t="s">
        <v>291</v>
      </c>
      <c r="C137" s="88"/>
    </row>
    <row r="138" spans="1:3" ht="12" customHeight="1" x14ac:dyDescent="0.25">
      <c r="A138" s="13" t="s">
        <v>63</v>
      </c>
      <c r="B138" s="7" t="s">
        <v>301</v>
      </c>
      <c r="C138" s="88"/>
    </row>
    <row r="139" spans="1:3" ht="12" customHeight="1" x14ac:dyDescent="0.25">
      <c r="A139" s="13" t="s">
        <v>202</v>
      </c>
      <c r="B139" s="7" t="s">
        <v>366</v>
      </c>
      <c r="C139" s="88">
        <f>'5.1. sz. mell Önkorm'!C136</f>
        <v>209780040</v>
      </c>
    </row>
    <row r="140" spans="1:3" ht="12" customHeight="1" x14ac:dyDescent="0.25">
      <c r="A140" s="13" t="s">
        <v>203</v>
      </c>
      <c r="B140" s="7" t="s">
        <v>292</v>
      </c>
      <c r="C140" s="88"/>
    </row>
    <row r="141" spans="1:3" ht="12" customHeight="1" thickBot="1" x14ac:dyDescent="0.3">
      <c r="A141" s="13" t="s">
        <v>365</v>
      </c>
      <c r="B141" s="7" t="s">
        <v>293</v>
      </c>
      <c r="C141" s="88">
        <f>'5.1. sz. mell Önkorm'!C138</f>
        <v>0</v>
      </c>
    </row>
    <row r="142" spans="1:3" ht="12" customHeight="1" thickBot="1" x14ac:dyDescent="0.3">
      <c r="A142" s="18" t="s">
        <v>13</v>
      </c>
      <c r="B142" s="51" t="s">
        <v>294</v>
      </c>
      <c r="C142" s="103">
        <f>+C143+C144+C145+C146</f>
        <v>0</v>
      </c>
    </row>
    <row r="143" spans="1:3" ht="12" customHeight="1" x14ac:dyDescent="0.25">
      <c r="A143" s="13" t="s">
        <v>104</v>
      </c>
      <c r="B143" s="7" t="s">
        <v>295</v>
      </c>
      <c r="C143" s="88"/>
    </row>
    <row r="144" spans="1:3" ht="12" customHeight="1" x14ac:dyDescent="0.25">
      <c r="A144" s="13" t="s">
        <v>105</v>
      </c>
      <c r="B144" s="7" t="s">
        <v>296</v>
      </c>
      <c r="C144" s="88"/>
    </row>
    <row r="145" spans="1:9" ht="12" customHeight="1" x14ac:dyDescent="0.25">
      <c r="A145" s="13" t="s">
        <v>125</v>
      </c>
      <c r="B145" s="7" t="s">
        <v>297</v>
      </c>
      <c r="C145" s="88"/>
    </row>
    <row r="146" spans="1:9" ht="12" customHeight="1" thickBot="1" x14ac:dyDescent="0.3">
      <c r="A146" s="13" t="s">
        <v>205</v>
      </c>
      <c r="B146" s="7" t="s">
        <v>298</v>
      </c>
      <c r="C146" s="88"/>
    </row>
    <row r="147" spans="1:9" ht="15" customHeight="1" thickBot="1" x14ac:dyDescent="0.3">
      <c r="A147" s="18" t="s">
        <v>14</v>
      </c>
      <c r="B147" s="51" t="s">
        <v>299</v>
      </c>
      <c r="C147" s="202">
        <f>+C127+C131+C136+C142</f>
        <v>209780040</v>
      </c>
      <c r="F147" s="203"/>
      <c r="G147" s="204"/>
      <c r="H147" s="204"/>
      <c r="I147" s="204"/>
    </row>
    <row r="148" spans="1:9" s="189" customFormat="1" ht="12.95" customHeight="1" thickBot="1" x14ac:dyDescent="0.25">
      <c r="A148" s="93" t="s">
        <v>15</v>
      </c>
      <c r="B148" s="167" t="s">
        <v>300</v>
      </c>
      <c r="C148" s="202">
        <f>+C126+C147</f>
        <v>827678075.5</v>
      </c>
    </row>
    <row r="149" spans="1:9" ht="7.5" customHeight="1" x14ac:dyDescent="0.25"/>
    <row r="150" spans="1:9" x14ac:dyDescent="0.25">
      <c r="A150" s="289" t="s">
        <v>302</v>
      </c>
      <c r="B150" s="289"/>
      <c r="C150" s="289"/>
    </row>
    <row r="151" spans="1:9" ht="15" customHeight="1" thickBot="1" x14ac:dyDescent="0.3">
      <c r="A151" s="290" t="s">
        <v>89</v>
      </c>
      <c r="B151" s="290"/>
      <c r="C151" s="104" t="s">
        <v>375</v>
      </c>
    </row>
    <row r="152" spans="1:9" ht="13.5" customHeight="1" thickBot="1" x14ac:dyDescent="0.3">
      <c r="A152" s="18">
        <v>1</v>
      </c>
      <c r="B152" s="23" t="s">
        <v>303</v>
      </c>
      <c r="C152" s="95">
        <f>+C62-C126</f>
        <v>-24999999.5</v>
      </c>
      <c r="D152" s="205"/>
    </row>
    <row r="153" spans="1:9" ht="27.75" customHeight="1" thickBot="1" x14ac:dyDescent="0.3">
      <c r="A153" s="18" t="s">
        <v>7</v>
      </c>
      <c r="B153" s="23" t="s">
        <v>304</v>
      </c>
      <c r="C153" s="95">
        <f>+C86-C147</f>
        <v>25000000</v>
      </c>
    </row>
  </sheetData>
  <mergeCells count="8">
    <mergeCell ref="A150:C150"/>
    <mergeCell ref="A151:B151"/>
    <mergeCell ref="B1:C1"/>
    <mergeCell ref="A2:C2"/>
    <mergeCell ref="A3:C3"/>
    <mergeCell ref="A4:B4"/>
    <mergeCell ref="A89:C89"/>
    <mergeCell ref="A90:B90"/>
  </mergeCells>
  <phoneticPr fontId="26" type="noConversion"/>
  <printOptions horizontalCentered="1"/>
  <pageMargins left="0.39370078740157483" right="0.39370078740157483" top="0.39370078740157483" bottom="0.47244094488188981" header="0.39370078740157483" footer="0.19685039370078741"/>
  <pageSetup paperSize="9" scale="80" fitToHeight="2" orientation="portrait" r:id="rId1"/>
  <headerFooter alignWithMargins="0">
    <oddFooter>&amp;C&amp;P/&amp;N</oddFoot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zoomScale="130" zoomScaleNormal="130" workbookViewId="0">
      <selection activeCell="A2" sqref="A2:F2"/>
    </sheetView>
  </sheetViews>
  <sheetFormatPr defaultRowHeight="12.75" x14ac:dyDescent="0.2"/>
  <cols>
    <col min="1" max="1" width="19.1640625" style="85" customWidth="1"/>
    <col min="2" max="2" width="79.1640625" style="86" customWidth="1"/>
    <col min="3" max="3" width="25" style="86" customWidth="1"/>
    <col min="4" max="16384" width="9.33203125" style="86"/>
  </cols>
  <sheetData>
    <row r="1" spans="1:3" s="66" customFormat="1" ht="21" customHeight="1" thickBot="1" x14ac:dyDescent="0.25">
      <c r="A1" s="65"/>
      <c r="B1" s="67"/>
      <c r="C1" s="260" t="s">
        <v>463</v>
      </c>
    </row>
    <row r="2" spans="1:3" s="228" customFormat="1" ht="25.5" customHeight="1" x14ac:dyDescent="0.2">
      <c r="A2" s="180" t="s">
        <v>120</v>
      </c>
      <c r="B2" s="151" t="s">
        <v>445</v>
      </c>
      <c r="C2" s="236"/>
    </row>
    <row r="3" spans="1:3" s="228" customFormat="1" ht="24.75" thickBot="1" x14ac:dyDescent="0.25">
      <c r="A3" s="221" t="s">
        <v>119</v>
      </c>
      <c r="B3" s="152" t="s">
        <v>409</v>
      </c>
      <c r="C3" s="165"/>
    </row>
    <row r="4" spans="1:3" s="229" customFormat="1" ht="15.95" customHeight="1" thickBot="1" x14ac:dyDescent="0.3">
      <c r="A4" s="68"/>
      <c r="B4" s="68"/>
      <c r="C4" s="69" t="s">
        <v>373</v>
      </c>
    </row>
    <row r="5" spans="1:3" ht="13.5" thickBot="1" x14ac:dyDescent="0.25">
      <c r="A5" s="181" t="s">
        <v>121</v>
      </c>
      <c r="B5" s="70" t="s">
        <v>38</v>
      </c>
      <c r="C5" s="71" t="s">
        <v>39</v>
      </c>
    </row>
    <row r="6" spans="1:3" s="230" customFormat="1" ht="12.95" customHeight="1" thickBot="1" x14ac:dyDescent="0.25">
      <c r="A6" s="61">
        <v>1</v>
      </c>
      <c r="B6" s="62">
        <v>2</v>
      </c>
      <c r="C6" s="63">
        <v>3</v>
      </c>
    </row>
    <row r="7" spans="1:3" s="230" customFormat="1" ht="15.95" customHeight="1" thickBot="1" x14ac:dyDescent="0.25">
      <c r="A7" s="72"/>
      <c r="B7" s="73" t="s">
        <v>40</v>
      </c>
      <c r="C7" s="74"/>
    </row>
    <row r="8" spans="1:3" s="166" customFormat="1" ht="12" customHeight="1" thickBot="1" x14ac:dyDescent="0.25">
      <c r="A8" s="61" t="s">
        <v>6</v>
      </c>
      <c r="B8" s="75" t="s">
        <v>336</v>
      </c>
      <c r="C8" s="114">
        <f>SUM(C9:C18)</f>
        <v>0</v>
      </c>
    </row>
    <row r="9" spans="1:3" s="166" customFormat="1" ht="12" customHeight="1" x14ac:dyDescent="0.2">
      <c r="A9" s="222" t="s">
        <v>64</v>
      </c>
      <c r="B9" s="8" t="s">
        <v>178</v>
      </c>
      <c r="C9" s="156"/>
    </row>
    <row r="10" spans="1:3" s="166" customFormat="1" ht="12" customHeight="1" x14ac:dyDescent="0.2">
      <c r="A10" s="223" t="s">
        <v>65</v>
      </c>
      <c r="B10" s="6" t="s">
        <v>179</v>
      </c>
      <c r="C10" s="112"/>
    </row>
    <row r="11" spans="1:3" s="166" customFormat="1" ht="12" customHeight="1" x14ac:dyDescent="0.2">
      <c r="A11" s="223" t="s">
        <v>66</v>
      </c>
      <c r="B11" s="6" t="s">
        <v>180</v>
      </c>
      <c r="C11" s="112"/>
    </row>
    <row r="12" spans="1:3" s="166" customFormat="1" ht="12" customHeight="1" x14ac:dyDescent="0.2">
      <c r="A12" s="223" t="s">
        <v>67</v>
      </c>
      <c r="B12" s="6" t="s">
        <v>181</v>
      </c>
      <c r="C12" s="112"/>
    </row>
    <row r="13" spans="1:3" s="166" customFormat="1" ht="12" customHeight="1" x14ac:dyDescent="0.2">
      <c r="A13" s="223" t="s">
        <v>84</v>
      </c>
      <c r="B13" s="6" t="s">
        <v>182</v>
      </c>
      <c r="C13" s="112"/>
    </row>
    <row r="14" spans="1:3" s="166" customFormat="1" ht="12" customHeight="1" x14ac:dyDescent="0.2">
      <c r="A14" s="223" t="s">
        <v>68</v>
      </c>
      <c r="B14" s="6" t="s">
        <v>337</v>
      </c>
      <c r="C14" s="112"/>
    </row>
    <row r="15" spans="1:3" s="166" customFormat="1" ht="12" customHeight="1" x14ac:dyDescent="0.2">
      <c r="A15" s="223" t="s">
        <v>69</v>
      </c>
      <c r="B15" s="5" t="s">
        <v>338</v>
      </c>
      <c r="C15" s="112"/>
    </row>
    <row r="16" spans="1:3" s="166" customFormat="1" ht="12" customHeight="1" x14ac:dyDescent="0.2">
      <c r="A16" s="223" t="s">
        <v>76</v>
      </c>
      <c r="B16" s="6" t="s">
        <v>185</v>
      </c>
      <c r="C16" s="157"/>
    </row>
    <row r="17" spans="1:3" s="231" customFormat="1" ht="12" customHeight="1" x14ac:dyDescent="0.2">
      <c r="A17" s="223" t="s">
        <v>77</v>
      </c>
      <c r="B17" s="6" t="s">
        <v>186</v>
      </c>
      <c r="C17" s="112"/>
    </row>
    <row r="18" spans="1:3" s="231" customFormat="1" ht="12" customHeight="1" thickBot="1" x14ac:dyDescent="0.25">
      <c r="A18" s="223" t="s">
        <v>78</v>
      </c>
      <c r="B18" s="5" t="s">
        <v>187</v>
      </c>
      <c r="C18" s="113"/>
    </row>
    <row r="19" spans="1:3" s="166" customFormat="1" ht="12" customHeight="1" thickBot="1" x14ac:dyDescent="0.25">
      <c r="A19" s="61" t="s">
        <v>7</v>
      </c>
      <c r="B19" s="75" t="s">
        <v>339</v>
      </c>
      <c r="C19" s="114">
        <f>SUM(C20:C22)</f>
        <v>0</v>
      </c>
    </row>
    <row r="20" spans="1:3" s="231" customFormat="1" ht="12" customHeight="1" x14ac:dyDescent="0.2">
      <c r="A20" s="223" t="s">
        <v>70</v>
      </c>
      <c r="B20" s="7" t="s">
        <v>153</v>
      </c>
      <c r="C20" s="112"/>
    </row>
    <row r="21" spans="1:3" s="231" customFormat="1" ht="12" customHeight="1" x14ac:dyDescent="0.2">
      <c r="A21" s="223" t="s">
        <v>71</v>
      </c>
      <c r="B21" s="6" t="s">
        <v>340</v>
      </c>
      <c r="C21" s="112"/>
    </row>
    <row r="22" spans="1:3" s="231" customFormat="1" ht="12" customHeight="1" x14ac:dyDescent="0.2">
      <c r="A22" s="223" t="s">
        <v>72</v>
      </c>
      <c r="B22" s="6" t="s">
        <v>341</v>
      </c>
      <c r="C22" s="112"/>
    </row>
    <row r="23" spans="1:3" s="231" customFormat="1" ht="12" customHeight="1" thickBot="1" x14ac:dyDescent="0.25">
      <c r="A23" s="223" t="s">
        <v>73</v>
      </c>
      <c r="B23" s="6" t="s">
        <v>0</v>
      </c>
      <c r="C23" s="112"/>
    </row>
    <row r="24" spans="1:3" s="231" customFormat="1" ht="12" customHeight="1" thickBot="1" x14ac:dyDescent="0.25">
      <c r="A24" s="64" t="s">
        <v>8</v>
      </c>
      <c r="B24" s="51" t="s">
        <v>97</v>
      </c>
      <c r="C24" s="141"/>
    </row>
    <row r="25" spans="1:3" s="231" customFormat="1" ht="12" customHeight="1" thickBot="1" x14ac:dyDescent="0.25">
      <c r="A25" s="64" t="s">
        <v>9</v>
      </c>
      <c r="B25" s="51" t="s">
        <v>342</v>
      </c>
      <c r="C25" s="114">
        <f>+C26+C27</f>
        <v>0</v>
      </c>
    </row>
    <row r="26" spans="1:3" s="231" customFormat="1" ht="12" customHeight="1" x14ac:dyDescent="0.2">
      <c r="A26" s="224" t="s">
        <v>163</v>
      </c>
      <c r="B26" s="225" t="s">
        <v>340</v>
      </c>
      <c r="C26" s="41"/>
    </row>
    <row r="27" spans="1:3" s="231" customFormat="1" ht="12" customHeight="1" x14ac:dyDescent="0.2">
      <c r="A27" s="224" t="s">
        <v>166</v>
      </c>
      <c r="B27" s="226" t="s">
        <v>343</v>
      </c>
      <c r="C27" s="115"/>
    </row>
    <row r="28" spans="1:3" s="231" customFormat="1" ht="12" customHeight="1" thickBot="1" x14ac:dyDescent="0.25">
      <c r="A28" s="223" t="s">
        <v>167</v>
      </c>
      <c r="B28" s="227" t="s">
        <v>344</v>
      </c>
      <c r="C28" s="44"/>
    </row>
    <row r="29" spans="1:3" s="231" customFormat="1" ht="12" customHeight="1" thickBot="1" x14ac:dyDescent="0.25">
      <c r="A29" s="64" t="s">
        <v>10</v>
      </c>
      <c r="B29" s="51" t="s">
        <v>345</v>
      </c>
      <c r="C29" s="114">
        <f>+C30+C31+C32</f>
        <v>0</v>
      </c>
    </row>
    <row r="30" spans="1:3" s="231" customFormat="1" ht="12" customHeight="1" x14ac:dyDescent="0.2">
      <c r="A30" s="224" t="s">
        <v>57</v>
      </c>
      <c r="B30" s="225" t="s">
        <v>192</v>
      </c>
      <c r="C30" s="41"/>
    </row>
    <row r="31" spans="1:3" s="231" customFormat="1" ht="12" customHeight="1" x14ac:dyDescent="0.2">
      <c r="A31" s="224" t="s">
        <v>58</v>
      </c>
      <c r="B31" s="226" t="s">
        <v>193</v>
      </c>
      <c r="C31" s="115"/>
    </row>
    <row r="32" spans="1:3" s="231" customFormat="1" ht="12" customHeight="1" thickBot="1" x14ac:dyDescent="0.25">
      <c r="A32" s="223" t="s">
        <v>59</v>
      </c>
      <c r="B32" s="54" t="s">
        <v>194</v>
      </c>
      <c r="C32" s="44"/>
    </row>
    <row r="33" spans="1:3" s="166" customFormat="1" ht="12" customHeight="1" thickBot="1" x14ac:dyDescent="0.25">
      <c r="A33" s="64" t="s">
        <v>11</v>
      </c>
      <c r="B33" s="51" t="s">
        <v>307</v>
      </c>
      <c r="C33" s="141"/>
    </row>
    <row r="34" spans="1:3" s="166" customFormat="1" ht="12" customHeight="1" thickBot="1" x14ac:dyDescent="0.25">
      <c r="A34" s="64" t="s">
        <v>12</v>
      </c>
      <c r="B34" s="51" t="s">
        <v>346</v>
      </c>
      <c r="C34" s="158"/>
    </row>
    <row r="35" spans="1:3" s="166" customFormat="1" ht="12" customHeight="1" thickBot="1" x14ac:dyDescent="0.25">
      <c r="A35" s="61" t="s">
        <v>13</v>
      </c>
      <c r="B35" s="51" t="s">
        <v>347</v>
      </c>
      <c r="C35" s="159">
        <f>+C8+C19+C24+C25+C29+C33+C34</f>
        <v>0</v>
      </c>
    </row>
    <row r="36" spans="1:3" s="166" customFormat="1" ht="12" customHeight="1" thickBot="1" x14ac:dyDescent="0.25">
      <c r="A36" s="76" t="s">
        <v>14</v>
      </c>
      <c r="B36" s="51" t="s">
        <v>348</v>
      </c>
      <c r="C36" s="159">
        <f>+C37+C38+C39</f>
        <v>87432125</v>
      </c>
    </row>
    <row r="37" spans="1:3" s="166" customFormat="1" ht="12" customHeight="1" x14ac:dyDescent="0.2">
      <c r="A37" s="224" t="s">
        <v>349</v>
      </c>
      <c r="B37" s="225" t="s">
        <v>133</v>
      </c>
      <c r="C37" s="41"/>
    </row>
    <row r="38" spans="1:3" s="166" customFormat="1" ht="12" customHeight="1" x14ac:dyDescent="0.2">
      <c r="A38" s="224" t="s">
        <v>350</v>
      </c>
      <c r="B38" s="226" t="s">
        <v>1</v>
      </c>
      <c r="C38" s="115"/>
    </row>
    <row r="39" spans="1:3" s="231" customFormat="1" ht="12" customHeight="1" thickBot="1" x14ac:dyDescent="0.25">
      <c r="A39" s="223" t="s">
        <v>351</v>
      </c>
      <c r="B39" s="54" t="s">
        <v>352</v>
      </c>
      <c r="C39" s="44">
        <f>'[5]Óvoda összesen'!$D$461-2785000</f>
        <v>87432125</v>
      </c>
    </row>
    <row r="40" spans="1:3" s="231" customFormat="1" ht="15" customHeight="1" thickBot="1" x14ac:dyDescent="0.25">
      <c r="A40" s="76" t="s">
        <v>15</v>
      </c>
      <c r="B40" s="77" t="s">
        <v>353</v>
      </c>
      <c r="C40" s="162">
        <f>+C35+C36</f>
        <v>87432125</v>
      </c>
    </row>
    <row r="41" spans="1:3" s="231" customFormat="1" ht="15" customHeight="1" x14ac:dyDescent="0.2">
      <c r="A41" s="78"/>
      <c r="B41" s="79"/>
      <c r="C41" s="160"/>
    </row>
    <row r="42" spans="1:3" ht="13.5" thickBot="1" x14ac:dyDescent="0.25">
      <c r="A42" s="80"/>
      <c r="B42" s="81"/>
      <c r="C42" s="161"/>
    </row>
    <row r="43" spans="1:3" s="230" customFormat="1" ht="16.5" customHeight="1" thickBot="1" x14ac:dyDescent="0.25">
      <c r="A43" s="82"/>
      <c r="B43" s="83" t="s">
        <v>41</v>
      </c>
      <c r="C43" s="162"/>
    </row>
    <row r="44" spans="1:3" s="232" customFormat="1" ht="12" customHeight="1" thickBot="1" x14ac:dyDescent="0.25">
      <c r="A44" s="64" t="s">
        <v>6</v>
      </c>
      <c r="B44" s="51" t="s">
        <v>354</v>
      </c>
      <c r="C44" s="114">
        <f>SUM(C45:C49)</f>
        <v>87432125</v>
      </c>
    </row>
    <row r="45" spans="1:3" ht="12" customHeight="1" x14ac:dyDescent="0.2">
      <c r="A45" s="223" t="s">
        <v>64</v>
      </c>
      <c r="B45" s="7" t="s">
        <v>36</v>
      </c>
      <c r="C45" s="41">
        <f>'[5]Óvoda összesen'!$D$54-2370000</f>
        <v>67868000</v>
      </c>
    </row>
    <row r="46" spans="1:3" ht="12" customHeight="1" x14ac:dyDescent="0.2">
      <c r="A46" s="223" t="s">
        <v>65</v>
      </c>
      <c r="B46" s="6" t="s">
        <v>106</v>
      </c>
      <c r="C46" s="41">
        <f>'[5]Óvoda összesen'!$D$62-415000</f>
        <v>11870125</v>
      </c>
    </row>
    <row r="47" spans="1:3" ht="12" customHeight="1" x14ac:dyDescent="0.2">
      <c r="A47" s="223" t="s">
        <v>66</v>
      </c>
      <c r="B47" s="6" t="s">
        <v>83</v>
      </c>
      <c r="C47" s="41">
        <f>'[5]Óvoda összesen'!$D$136</f>
        <v>7694000</v>
      </c>
    </row>
    <row r="48" spans="1:3" ht="12" customHeight="1" x14ac:dyDescent="0.2">
      <c r="A48" s="223" t="s">
        <v>67</v>
      </c>
      <c r="B48" s="6" t="s">
        <v>107</v>
      </c>
      <c r="C48" s="43"/>
    </row>
    <row r="49" spans="1:3" ht="12" customHeight="1" thickBot="1" x14ac:dyDescent="0.25">
      <c r="A49" s="223" t="s">
        <v>84</v>
      </c>
      <c r="B49" s="6" t="s">
        <v>108</v>
      </c>
      <c r="C49" s="43"/>
    </row>
    <row r="50" spans="1:3" ht="12" customHeight="1" thickBot="1" x14ac:dyDescent="0.25">
      <c r="A50" s="64" t="s">
        <v>7</v>
      </c>
      <c r="B50" s="51" t="s">
        <v>355</v>
      </c>
      <c r="C50" s="114">
        <f>SUM(C51:C53)</f>
        <v>0</v>
      </c>
    </row>
    <row r="51" spans="1:3" s="232" customFormat="1" ht="12" customHeight="1" x14ac:dyDescent="0.2">
      <c r="A51" s="223" t="s">
        <v>70</v>
      </c>
      <c r="B51" s="7" t="s">
        <v>124</v>
      </c>
      <c r="C51" s="41"/>
    </row>
    <row r="52" spans="1:3" ht="12" customHeight="1" x14ac:dyDescent="0.2">
      <c r="A52" s="223" t="s">
        <v>71</v>
      </c>
      <c r="B52" s="6" t="s">
        <v>110</v>
      </c>
      <c r="C52" s="43"/>
    </row>
    <row r="53" spans="1:3" ht="12" customHeight="1" x14ac:dyDescent="0.2">
      <c r="A53" s="223" t="s">
        <v>72</v>
      </c>
      <c r="B53" s="6" t="s">
        <v>42</v>
      </c>
      <c r="C53" s="43"/>
    </row>
    <row r="54" spans="1:3" ht="12" customHeight="1" thickBot="1" x14ac:dyDescent="0.25">
      <c r="A54" s="223" t="s">
        <v>73</v>
      </c>
      <c r="B54" s="6" t="s">
        <v>2</v>
      </c>
      <c r="C54" s="43"/>
    </row>
    <row r="55" spans="1:3" ht="15" customHeight="1" thickBot="1" x14ac:dyDescent="0.25">
      <c r="A55" s="64" t="s">
        <v>8</v>
      </c>
      <c r="B55" s="84" t="s">
        <v>356</v>
      </c>
      <c r="C55" s="163">
        <f>+C44+C50</f>
        <v>87432125</v>
      </c>
    </row>
    <row r="56" spans="1:3" x14ac:dyDescent="0.2">
      <c r="C56" s="164"/>
    </row>
  </sheetData>
  <sheetProtection formatCells="0"/>
  <phoneticPr fontId="26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zoomScale="115" zoomScaleNormal="115" workbookViewId="0">
      <selection activeCell="A2" sqref="A2:F2"/>
    </sheetView>
  </sheetViews>
  <sheetFormatPr defaultRowHeight="15.75" x14ac:dyDescent="0.25"/>
  <cols>
    <col min="1" max="1" width="9.5" style="168" customWidth="1"/>
    <col min="2" max="2" width="48.5" style="168" customWidth="1"/>
    <col min="3" max="3" width="21.6640625" style="169" customWidth="1"/>
    <col min="4" max="4" width="18.33203125" style="187" customWidth="1"/>
    <col min="5" max="5" width="14.33203125" style="187" customWidth="1"/>
    <col min="6" max="6" width="16.1640625" style="187" customWidth="1"/>
    <col min="7" max="16384" width="9.33203125" style="187"/>
  </cols>
  <sheetData>
    <row r="1" spans="1:6" x14ac:dyDescent="0.25">
      <c r="C1" s="291" t="s">
        <v>455</v>
      </c>
      <c r="D1" s="291"/>
      <c r="E1" s="291"/>
      <c r="F1" s="291"/>
    </row>
    <row r="2" spans="1:6" ht="49.5" customHeight="1" x14ac:dyDescent="0.25">
      <c r="A2" s="292" t="s">
        <v>420</v>
      </c>
      <c r="B2" s="292"/>
      <c r="C2" s="292"/>
      <c r="D2" s="292"/>
      <c r="E2" s="292"/>
      <c r="F2" s="292"/>
    </row>
    <row r="3" spans="1:6" ht="15.95" customHeight="1" x14ac:dyDescent="0.25">
      <c r="A3" s="294" t="s">
        <v>4</v>
      </c>
      <c r="B3" s="294"/>
      <c r="C3" s="294"/>
      <c r="D3" s="294"/>
      <c r="E3" s="294"/>
      <c r="F3" s="294"/>
    </row>
    <row r="4" spans="1:6" ht="15.95" customHeight="1" thickBot="1" x14ac:dyDescent="0.3">
      <c r="A4" s="290"/>
      <c r="B4" s="290"/>
      <c r="C4" s="297" t="s">
        <v>375</v>
      </c>
      <c r="D4" s="297"/>
      <c r="E4" s="297"/>
      <c r="F4" s="297"/>
    </row>
    <row r="5" spans="1:6" ht="38.1" customHeight="1" thickBot="1" x14ac:dyDescent="0.3">
      <c r="A5" s="21" t="s">
        <v>52</v>
      </c>
      <c r="B5" s="22" t="s">
        <v>5</v>
      </c>
      <c r="C5" s="28" t="s">
        <v>411</v>
      </c>
      <c r="D5" s="21" t="s">
        <v>378</v>
      </c>
      <c r="E5" s="21" t="s">
        <v>379</v>
      </c>
      <c r="F5" s="21" t="s">
        <v>380</v>
      </c>
    </row>
    <row r="6" spans="1:6" s="188" customFormat="1" ht="12" customHeight="1" thickBot="1" x14ac:dyDescent="0.25">
      <c r="A6" s="182">
        <v>1</v>
      </c>
      <c r="B6" s="183">
        <v>2</v>
      </c>
      <c r="C6" s="184">
        <v>3</v>
      </c>
      <c r="D6" s="184">
        <v>4</v>
      </c>
      <c r="E6" s="184">
        <v>5</v>
      </c>
      <c r="F6" s="184">
        <v>6</v>
      </c>
    </row>
    <row r="7" spans="1:6" s="189" customFormat="1" ht="12" customHeight="1" thickBot="1" x14ac:dyDescent="0.25">
      <c r="A7" s="18" t="s">
        <v>6</v>
      </c>
      <c r="B7" s="19" t="s">
        <v>145</v>
      </c>
      <c r="C7" s="95">
        <f>'1.sz.mell.összevont mérl.'!C7</f>
        <v>265812749</v>
      </c>
      <c r="D7" s="95">
        <f>C7</f>
        <v>265812749</v>
      </c>
      <c r="E7" s="95"/>
      <c r="F7" s="95"/>
    </row>
    <row r="8" spans="1:6" s="189" customFormat="1" ht="21.75" thickBot="1" x14ac:dyDescent="0.25">
      <c r="A8" s="18" t="s">
        <v>7</v>
      </c>
      <c r="B8" s="90" t="s">
        <v>152</v>
      </c>
      <c r="C8" s="95">
        <f>C9</f>
        <v>63200000</v>
      </c>
      <c r="D8" s="95">
        <f>D9</f>
        <v>63200000</v>
      </c>
      <c r="E8" s="95"/>
      <c r="F8" s="95"/>
    </row>
    <row r="9" spans="1:6" s="189" customFormat="1" ht="12" customHeight="1" x14ac:dyDescent="0.2">
      <c r="A9" s="12" t="s">
        <v>74</v>
      </c>
      <c r="B9" s="191" t="s">
        <v>155</v>
      </c>
      <c r="C9" s="98">
        <f>SUM(C10:C11)</f>
        <v>63200000</v>
      </c>
      <c r="D9" s="98">
        <f>SUM(D10:D11)</f>
        <v>63200000</v>
      </c>
      <c r="E9" s="98"/>
      <c r="F9" s="98"/>
    </row>
    <row r="10" spans="1:6" s="189" customFormat="1" ht="12" customHeight="1" x14ac:dyDescent="0.2">
      <c r="A10" s="14"/>
      <c r="B10" s="192" t="s">
        <v>382</v>
      </c>
      <c r="C10" s="98"/>
      <c r="D10" s="98"/>
      <c r="E10" s="98"/>
      <c r="F10" s="98"/>
    </row>
    <row r="11" spans="1:6" s="189" customFormat="1" ht="12" customHeight="1" thickBot="1" x14ac:dyDescent="0.25">
      <c r="A11" s="14"/>
      <c r="B11" s="192" t="s">
        <v>381</v>
      </c>
      <c r="C11" s="98">
        <f>'1.sz.mell.összevont mérl.'!C14</f>
        <v>63200000</v>
      </c>
      <c r="D11" s="98">
        <f>C11</f>
        <v>63200000</v>
      </c>
      <c r="E11" s="98"/>
      <c r="F11" s="98"/>
    </row>
    <row r="12" spans="1:6" s="189" customFormat="1" ht="12" customHeight="1" thickBot="1" x14ac:dyDescent="0.25">
      <c r="A12" s="18" t="s">
        <v>96</v>
      </c>
      <c r="B12" s="19" t="s">
        <v>162</v>
      </c>
      <c r="C12" s="101">
        <f>SUM(C13,C16,C17:C18)</f>
        <v>180000000</v>
      </c>
      <c r="D12" s="101">
        <f>SUM(D13,D16,D17:D18)</f>
        <v>180000000</v>
      </c>
      <c r="E12" s="101"/>
      <c r="F12" s="101"/>
    </row>
    <row r="13" spans="1:6" s="189" customFormat="1" ht="12" customHeight="1" x14ac:dyDescent="0.2">
      <c r="A13" s="13" t="s">
        <v>163</v>
      </c>
      <c r="B13" s="190" t="s">
        <v>169</v>
      </c>
      <c r="C13" s="98">
        <f>SUM(C14:C15)</f>
        <v>167000000</v>
      </c>
      <c r="D13" s="98">
        <f>C13</f>
        <v>167000000</v>
      </c>
      <c r="E13" s="98"/>
      <c r="F13" s="98"/>
    </row>
    <row r="14" spans="1:6" s="189" customFormat="1" ht="12" customHeight="1" x14ac:dyDescent="0.2">
      <c r="A14" s="12" t="s">
        <v>164</v>
      </c>
      <c r="B14" s="191" t="s">
        <v>170</v>
      </c>
      <c r="C14" s="98">
        <f>'1.sz.mell.összevont mérl.'!C30</f>
        <v>37000000</v>
      </c>
      <c r="D14" s="98">
        <f>C14</f>
        <v>37000000</v>
      </c>
      <c r="E14" s="98"/>
      <c r="F14" s="98"/>
    </row>
    <row r="15" spans="1:6" s="189" customFormat="1" ht="12" customHeight="1" x14ac:dyDescent="0.2">
      <c r="A15" s="12" t="s">
        <v>165</v>
      </c>
      <c r="B15" s="191" t="s">
        <v>171</v>
      </c>
      <c r="C15" s="98">
        <f>'1.sz.mell.összevont mérl.'!C31</f>
        <v>130000000</v>
      </c>
      <c r="D15" s="98">
        <f>C15</f>
        <v>130000000</v>
      </c>
      <c r="E15" s="98"/>
      <c r="F15" s="98"/>
    </row>
    <row r="16" spans="1:6" s="189" customFormat="1" ht="12" customHeight="1" x14ac:dyDescent="0.2">
      <c r="A16" s="12" t="s">
        <v>166</v>
      </c>
      <c r="B16" s="191" t="s">
        <v>172</v>
      </c>
      <c r="C16" s="98">
        <f>'1.sz.mell.összevont mérl.'!C32</f>
        <v>12500000</v>
      </c>
      <c r="D16" s="98">
        <f>C16</f>
        <v>12500000</v>
      </c>
      <c r="E16" s="98"/>
      <c r="F16" s="98"/>
    </row>
    <row r="17" spans="1:6" s="189" customFormat="1" ht="12" customHeight="1" x14ac:dyDescent="0.2">
      <c r="A17" s="12" t="s">
        <v>167</v>
      </c>
      <c r="B17" s="191" t="s">
        <v>173</v>
      </c>
      <c r="C17" s="98">
        <f>'5.1. sz. mell Önkorm'!C34</f>
        <v>500000</v>
      </c>
      <c r="D17" s="98">
        <f t="shared" ref="D17:D18" si="0">C17</f>
        <v>500000</v>
      </c>
      <c r="E17" s="98"/>
      <c r="F17" s="98"/>
    </row>
    <row r="18" spans="1:6" s="189" customFormat="1" ht="12" customHeight="1" thickBot="1" x14ac:dyDescent="0.25">
      <c r="A18" s="14" t="s">
        <v>168</v>
      </c>
      <c r="B18" s="192" t="s">
        <v>174</v>
      </c>
      <c r="C18" s="98">
        <f>'5.1. sz. mell Önkorm'!C35</f>
        <v>0</v>
      </c>
      <c r="D18" s="98">
        <f t="shared" si="0"/>
        <v>0</v>
      </c>
      <c r="E18" s="98"/>
      <c r="F18" s="98"/>
    </row>
    <row r="19" spans="1:6" s="189" customFormat="1" ht="12" customHeight="1" thickBot="1" x14ac:dyDescent="0.25">
      <c r="A19" s="18" t="s">
        <v>10</v>
      </c>
      <c r="B19" s="19" t="s">
        <v>175</v>
      </c>
      <c r="C19" s="95">
        <f>SUM(C27,C31)</f>
        <v>40215000</v>
      </c>
      <c r="D19" s="95">
        <f>SUM(D27,D31)</f>
        <v>40215000</v>
      </c>
      <c r="E19" s="95"/>
      <c r="F19" s="95"/>
    </row>
    <row r="20" spans="1:6" s="189" customFormat="1" ht="12" customHeight="1" x14ac:dyDescent="0.2">
      <c r="A20" s="13" t="s">
        <v>57</v>
      </c>
      <c r="B20" s="190" t="s">
        <v>383</v>
      </c>
      <c r="C20" s="98">
        <v>6500000</v>
      </c>
      <c r="D20" s="98">
        <f t="shared" ref="D20:D30" si="1">C20</f>
        <v>6500000</v>
      </c>
      <c r="E20" s="98"/>
      <c r="F20" s="98"/>
    </row>
    <row r="21" spans="1:6" s="189" customFormat="1" ht="12" customHeight="1" x14ac:dyDescent="0.2">
      <c r="A21" s="13"/>
      <c r="B21" s="190" t="s">
        <v>423</v>
      </c>
      <c r="C21" s="98">
        <v>4700000</v>
      </c>
      <c r="D21" s="98">
        <f t="shared" si="1"/>
        <v>4700000</v>
      </c>
      <c r="E21" s="98"/>
      <c r="F21" s="98"/>
    </row>
    <row r="22" spans="1:6" s="189" customFormat="1" ht="12" customHeight="1" x14ac:dyDescent="0.2">
      <c r="A22" s="13"/>
      <c r="B22" s="190" t="s">
        <v>415</v>
      </c>
      <c r="C22" s="98">
        <v>5200000</v>
      </c>
      <c r="D22" s="98">
        <f t="shared" si="1"/>
        <v>5200000</v>
      </c>
      <c r="E22" s="98"/>
      <c r="F22" s="98"/>
    </row>
    <row r="23" spans="1:6" s="189" customFormat="1" ht="12" customHeight="1" x14ac:dyDescent="0.2">
      <c r="A23" s="13"/>
      <c r="B23" s="190" t="s">
        <v>422</v>
      </c>
      <c r="C23" s="98">
        <v>6420000</v>
      </c>
      <c r="D23" s="98">
        <f t="shared" si="1"/>
        <v>6420000</v>
      </c>
      <c r="E23" s="98"/>
      <c r="F23" s="98"/>
    </row>
    <row r="24" spans="1:6" s="189" customFormat="1" ht="12" customHeight="1" x14ac:dyDescent="0.2">
      <c r="A24" s="13"/>
      <c r="B24" s="280" t="s">
        <v>428</v>
      </c>
      <c r="C24" s="98">
        <v>5740000</v>
      </c>
      <c r="D24" s="98">
        <f t="shared" si="1"/>
        <v>5740000</v>
      </c>
      <c r="E24" s="98"/>
      <c r="F24" s="98"/>
    </row>
    <row r="25" spans="1:6" s="189" customFormat="1" ht="12" customHeight="1" x14ac:dyDescent="0.2">
      <c r="A25" s="13"/>
      <c r="B25" s="191" t="s">
        <v>424</v>
      </c>
      <c r="C25" s="98">
        <v>5040000</v>
      </c>
      <c r="D25" s="98">
        <f t="shared" si="1"/>
        <v>5040000</v>
      </c>
      <c r="E25" s="98"/>
      <c r="F25" s="98"/>
    </row>
    <row r="26" spans="1:6" s="189" customFormat="1" ht="12" customHeight="1" thickBot="1" x14ac:dyDescent="0.25">
      <c r="A26" s="12" t="s">
        <v>58</v>
      </c>
      <c r="B26" s="191" t="s">
        <v>425</v>
      </c>
      <c r="C26" s="98">
        <f>1755000+1300000+2820000</f>
        <v>5875000</v>
      </c>
      <c r="D26" s="98">
        <f t="shared" si="1"/>
        <v>5875000</v>
      </c>
      <c r="E26" s="98"/>
      <c r="F26" s="98"/>
    </row>
    <row r="27" spans="1:6" s="189" customFormat="1" ht="12" customHeight="1" thickBot="1" x14ac:dyDescent="0.25">
      <c r="A27" s="18"/>
      <c r="B27" s="19" t="s">
        <v>401</v>
      </c>
      <c r="C27" s="95">
        <f>SUM(C20:C26)</f>
        <v>39475000</v>
      </c>
      <c r="D27" s="95">
        <f>SUM(D20:D26)</f>
        <v>39475000</v>
      </c>
      <c r="E27" s="95"/>
      <c r="F27" s="95"/>
    </row>
    <row r="28" spans="1:6" s="189" customFormat="1" ht="12" customHeight="1" x14ac:dyDescent="0.2">
      <c r="A28" s="12"/>
      <c r="B28" s="191" t="s">
        <v>426</v>
      </c>
      <c r="C28" s="98"/>
      <c r="D28" s="98">
        <f t="shared" si="1"/>
        <v>0</v>
      </c>
      <c r="E28" s="98"/>
      <c r="F28" s="98"/>
    </row>
    <row r="29" spans="1:6" s="189" customFormat="1" ht="12" customHeight="1" x14ac:dyDescent="0.2">
      <c r="A29" s="12"/>
      <c r="B29" s="191" t="s">
        <v>427</v>
      </c>
      <c r="C29" s="98">
        <v>740000</v>
      </c>
      <c r="D29" s="98">
        <f t="shared" si="1"/>
        <v>740000</v>
      </c>
      <c r="E29" s="98"/>
      <c r="F29" s="98"/>
    </row>
    <row r="30" spans="1:6" s="189" customFormat="1" ht="12" customHeight="1" thickBot="1" x14ac:dyDescent="0.25">
      <c r="A30" s="12"/>
      <c r="B30" s="191" t="s">
        <v>400</v>
      </c>
      <c r="C30" s="98"/>
      <c r="D30" s="98">
        <f t="shared" si="1"/>
        <v>0</v>
      </c>
      <c r="E30" s="98"/>
      <c r="F30" s="98"/>
    </row>
    <row r="31" spans="1:6" s="189" customFormat="1" ht="12" customHeight="1" thickBot="1" x14ac:dyDescent="0.25">
      <c r="A31" s="18"/>
      <c r="B31" s="19" t="s">
        <v>402</v>
      </c>
      <c r="C31" s="95">
        <f>SUM(C28:C30)</f>
        <v>740000</v>
      </c>
      <c r="D31" s="95">
        <f>SUM(D28:D30)</f>
        <v>740000</v>
      </c>
      <c r="E31" s="95"/>
      <c r="F31" s="95"/>
    </row>
    <row r="32" spans="1:6" s="189" customFormat="1" ht="12" customHeight="1" thickBot="1" x14ac:dyDescent="0.25">
      <c r="A32" s="18"/>
      <c r="B32" s="19" t="s">
        <v>307</v>
      </c>
      <c r="C32" s="95">
        <f>C33</f>
        <v>43670287</v>
      </c>
      <c r="D32" s="95">
        <f>D33</f>
        <v>43670287</v>
      </c>
      <c r="E32" s="95"/>
      <c r="F32" s="95"/>
    </row>
    <row r="33" spans="1:6" s="189" customFormat="1" ht="21" customHeight="1" thickBot="1" x14ac:dyDescent="0.25">
      <c r="A33" s="18"/>
      <c r="B33" s="278" t="s">
        <v>421</v>
      </c>
      <c r="C33" s="95">
        <v>43670287</v>
      </c>
      <c r="D33" s="98">
        <f>C33</f>
        <v>43670287</v>
      </c>
      <c r="E33" s="95"/>
      <c r="F33" s="95"/>
    </row>
    <row r="34" spans="1:6" s="189" customFormat="1" ht="12" customHeight="1" thickBot="1" x14ac:dyDescent="0.25">
      <c r="A34" s="18" t="s">
        <v>14</v>
      </c>
      <c r="B34" s="19" t="s">
        <v>209</v>
      </c>
      <c r="C34" s="101">
        <f>SUM(C7:C8,C12,C19,C32)</f>
        <v>592898036</v>
      </c>
      <c r="D34" s="101">
        <f>SUM(D7:D8,D12,D19,D32)</f>
        <v>592898036</v>
      </c>
      <c r="E34" s="101"/>
      <c r="F34" s="101"/>
    </row>
    <row r="35" spans="1:6" s="189" customFormat="1" ht="15.75" customHeight="1" thickBot="1" x14ac:dyDescent="0.25">
      <c r="A35" s="193" t="s">
        <v>241</v>
      </c>
      <c r="B35" s="198" t="s">
        <v>242</v>
      </c>
      <c r="C35" s="95">
        <v>25000000</v>
      </c>
      <c r="D35" s="95">
        <f>C35</f>
        <v>25000000</v>
      </c>
      <c r="E35" s="101"/>
      <c r="F35" s="101"/>
    </row>
    <row r="36" spans="1:6" s="189" customFormat="1" ht="16.5" customHeight="1" thickBot="1" x14ac:dyDescent="0.25">
      <c r="A36" s="199" t="s">
        <v>255</v>
      </c>
      <c r="B36" s="200" t="s">
        <v>243</v>
      </c>
      <c r="C36" s="101">
        <f>+C34+C35</f>
        <v>617898036</v>
      </c>
      <c r="D36" s="101">
        <f>+D34+D35</f>
        <v>617898036</v>
      </c>
      <c r="E36" s="101"/>
      <c r="F36" s="101"/>
    </row>
    <row r="37" spans="1:6" s="189" customFormat="1" x14ac:dyDescent="0.2">
      <c r="A37" s="3"/>
      <c r="B37" s="4"/>
      <c r="C37" s="102"/>
    </row>
    <row r="38" spans="1:6" ht="16.5" customHeight="1" x14ac:dyDescent="0.25">
      <c r="A38" s="294" t="s">
        <v>34</v>
      </c>
      <c r="B38" s="294"/>
      <c r="C38" s="294"/>
      <c r="D38" s="294"/>
      <c r="E38" s="294"/>
      <c r="F38" s="294"/>
    </row>
    <row r="39" spans="1:6" s="201" customFormat="1" ht="16.5" customHeight="1" thickBot="1" x14ac:dyDescent="0.3">
      <c r="A39" s="295"/>
      <c r="B39" s="295"/>
      <c r="C39" s="296" t="s">
        <v>376</v>
      </c>
      <c r="D39" s="296"/>
      <c r="E39" s="296"/>
      <c r="F39" s="296"/>
    </row>
    <row r="40" spans="1:6" ht="38.1" customHeight="1" thickBot="1" x14ac:dyDescent="0.3">
      <c r="A40" s="21" t="s">
        <v>52</v>
      </c>
      <c r="B40" s="22" t="s">
        <v>35</v>
      </c>
      <c r="C40" s="28" t="s">
        <v>411</v>
      </c>
      <c r="D40" s="21" t="s">
        <v>378</v>
      </c>
      <c r="E40" s="21" t="s">
        <v>379</v>
      </c>
      <c r="F40" s="21" t="s">
        <v>380</v>
      </c>
    </row>
    <row r="41" spans="1:6" s="188" customFormat="1" ht="12" customHeight="1" thickBot="1" x14ac:dyDescent="0.25">
      <c r="A41" s="25">
        <v>1</v>
      </c>
      <c r="B41" s="26">
        <v>2</v>
      </c>
      <c r="C41" s="27">
        <v>3</v>
      </c>
      <c r="D41" s="184">
        <v>4</v>
      </c>
      <c r="E41" s="184">
        <v>5</v>
      </c>
      <c r="F41" s="184">
        <v>6</v>
      </c>
    </row>
    <row r="42" spans="1:6" ht="12" customHeight="1" thickBot="1" x14ac:dyDescent="0.3">
      <c r="A42" s="20" t="s">
        <v>6</v>
      </c>
      <c r="B42" s="24" t="s">
        <v>258</v>
      </c>
      <c r="C42" s="94">
        <f>SUM(C59,C65)</f>
        <v>591124933</v>
      </c>
      <c r="D42" s="94">
        <f>SUM(D59,D65)</f>
        <v>591124933</v>
      </c>
      <c r="E42" s="94"/>
      <c r="F42" s="94"/>
    </row>
    <row r="43" spans="1:6" ht="12" customHeight="1" x14ac:dyDescent="0.25">
      <c r="A43" s="15"/>
      <c r="B43" s="8" t="s">
        <v>384</v>
      </c>
      <c r="C43" s="96">
        <v>31217390</v>
      </c>
      <c r="D43" s="96">
        <v>31217390</v>
      </c>
      <c r="E43" s="96"/>
      <c r="F43" s="96"/>
    </row>
    <row r="44" spans="1:6" ht="12" customHeight="1" x14ac:dyDescent="0.25">
      <c r="A44" s="12"/>
      <c r="B44" s="6" t="s">
        <v>398</v>
      </c>
      <c r="C44" s="97">
        <v>27000000</v>
      </c>
      <c r="D44" s="97">
        <v>27000000</v>
      </c>
      <c r="E44" s="97"/>
      <c r="F44" s="97"/>
    </row>
    <row r="45" spans="1:6" ht="12" customHeight="1" x14ac:dyDescent="0.25">
      <c r="A45" s="12"/>
      <c r="B45" s="6" t="s">
        <v>429</v>
      </c>
      <c r="C45" s="99">
        <v>70000000</v>
      </c>
      <c r="D45" s="99">
        <v>70000000</v>
      </c>
      <c r="E45" s="99"/>
      <c r="F45" s="99"/>
    </row>
    <row r="46" spans="1:6" ht="12" customHeight="1" x14ac:dyDescent="0.25">
      <c r="A46" s="12"/>
      <c r="B46" s="6" t="s">
        <v>385</v>
      </c>
      <c r="C46" s="99">
        <v>16841350</v>
      </c>
      <c r="D46" s="99">
        <v>16841350</v>
      </c>
      <c r="E46" s="99"/>
      <c r="F46" s="99"/>
    </row>
    <row r="47" spans="1:6" ht="12" customHeight="1" x14ac:dyDescent="0.25">
      <c r="A47" s="12"/>
      <c r="B47" s="9" t="s">
        <v>386</v>
      </c>
      <c r="C47" s="99">
        <v>10560400</v>
      </c>
      <c r="D47" s="99">
        <v>10560400</v>
      </c>
      <c r="E47" s="99"/>
      <c r="F47" s="99"/>
    </row>
    <row r="48" spans="1:6" ht="12" customHeight="1" x14ac:dyDescent="0.25">
      <c r="A48" s="12"/>
      <c r="B48" s="9" t="s">
        <v>437</v>
      </c>
      <c r="C48" s="99">
        <v>21163250</v>
      </c>
      <c r="D48" s="99">
        <v>21163250</v>
      </c>
      <c r="E48" s="99"/>
      <c r="F48" s="99"/>
    </row>
    <row r="49" spans="1:6" ht="12" customHeight="1" x14ac:dyDescent="0.25">
      <c r="A49" s="12"/>
      <c r="B49" s="9" t="s">
        <v>438</v>
      </c>
      <c r="C49" s="99">
        <v>9535850</v>
      </c>
      <c r="D49" s="99">
        <v>9535850</v>
      </c>
      <c r="E49" s="99"/>
      <c r="F49" s="99"/>
    </row>
    <row r="50" spans="1:6" ht="12" customHeight="1" x14ac:dyDescent="0.25">
      <c r="A50" s="12"/>
      <c r="B50" s="9" t="s">
        <v>439</v>
      </c>
      <c r="C50" s="99">
        <v>34817600</v>
      </c>
      <c r="D50" s="99">
        <v>34817600</v>
      </c>
      <c r="E50" s="99"/>
      <c r="F50" s="99"/>
    </row>
    <row r="51" spans="1:6" ht="12" customHeight="1" x14ac:dyDescent="0.25">
      <c r="A51" s="12"/>
      <c r="B51" s="9" t="s">
        <v>387</v>
      </c>
      <c r="C51" s="99">
        <v>21904700</v>
      </c>
      <c r="D51" s="99">
        <v>21904700</v>
      </c>
      <c r="E51" s="99"/>
      <c r="F51" s="99"/>
    </row>
    <row r="52" spans="1:6" ht="12" customHeight="1" x14ac:dyDescent="0.25">
      <c r="A52" s="12"/>
      <c r="B52" s="17" t="s">
        <v>430</v>
      </c>
      <c r="C52" s="99">
        <v>43720703</v>
      </c>
      <c r="D52" s="99">
        <v>43720703</v>
      </c>
      <c r="E52" s="99"/>
      <c r="F52" s="99"/>
    </row>
    <row r="53" spans="1:6" ht="12" customHeight="1" x14ac:dyDescent="0.25">
      <c r="A53" s="12"/>
      <c r="B53" s="6" t="s">
        <v>388</v>
      </c>
      <c r="C53" s="99">
        <v>13969250</v>
      </c>
      <c r="D53" s="99">
        <v>13969250</v>
      </c>
      <c r="E53" s="99"/>
      <c r="F53" s="99"/>
    </row>
    <row r="54" spans="1:6" ht="12" customHeight="1" x14ac:dyDescent="0.25">
      <c r="A54" s="12"/>
      <c r="B54" s="6" t="s">
        <v>440</v>
      </c>
      <c r="C54" s="99">
        <v>53340000</v>
      </c>
      <c r="D54" s="99">
        <v>53340000</v>
      </c>
      <c r="E54" s="99"/>
      <c r="F54" s="99"/>
    </row>
    <row r="55" spans="1:6" ht="12" customHeight="1" x14ac:dyDescent="0.25">
      <c r="A55" s="12"/>
      <c r="B55" s="6" t="s">
        <v>389</v>
      </c>
      <c r="C55" s="99">
        <v>11006000</v>
      </c>
      <c r="D55" s="99">
        <v>11006000</v>
      </c>
      <c r="E55" s="99"/>
      <c r="F55" s="99"/>
    </row>
    <row r="56" spans="1:6" ht="12" customHeight="1" x14ac:dyDescent="0.25">
      <c r="A56" s="12"/>
      <c r="B56" s="6" t="s">
        <v>390</v>
      </c>
      <c r="C56" s="99">
        <v>5428400</v>
      </c>
      <c r="D56" s="99">
        <v>5428400</v>
      </c>
      <c r="E56" s="99"/>
      <c r="F56" s="99"/>
    </row>
    <row r="57" spans="1:6" ht="12" customHeight="1" x14ac:dyDescent="0.25">
      <c r="A57" s="12"/>
      <c r="B57" s="6" t="s">
        <v>391</v>
      </c>
      <c r="C57" s="99">
        <v>7000000</v>
      </c>
      <c r="D57" s="99">
        <v>7000000</v>
      </c>
      <c r="E57" s="99"/>
      <c r="F57" s="99"/>
    </row>
    <row r="58" spans="1:6" ht="12" customHeight="1" thickBot="1" x14ac:dyDescent="0.3">
      <c r="A58" s="12"/>
      <c r="B58" s="6" t="s">
        <v>392</v>
      </c>
      <c r="C58" s="99">
        <v>5000000</v>
      </c>
      <c r="D58" s="99">
        <v>5000000</v>
      </c>
      <c r="E58" s="99"/>
      <c r="F58" s="99"/>
    </row>
    <row r="59" spans="1:6" ht="12" customHeight="1" thickBot="1" x14ac:dyDescent="0.3">
      <c r="A59" s="268"/>
      <c r="B59" s="269" t="s">
        <v>399</v>
      </c>
      <c r="C59" s="270">
        <f>SUM(C43:C58)</f>
        <v>382504893</v>
      </c>
      <c r="D59" s="270">
        <f>SUM(D43:D58)</f>
        <v>382504893</v>
      </c>
      <c r="E59" s="270"/>
      <c r="F59" s="270"/>
    </row>
    <row r="60" spans="1:6" ht="12" customHeight="1" x14ac:dyDescent="0.25">
      <c r="A60" s="13"/>
      <c r="B60" s="7" t="s">
        <v>435</v>
      </c>
      <c r="C60" s="267">
        <v>87432125</v>
      </c>
      <c r="D60" s="267">
        <v>87432125</v>
      </c>
      <c r="E60" s="267"/>
      <c r="F60" s="267"/>
    </row>
    <row r="61" spans="1:6" ht="12" hidden="1" customHeight="1" x14ac:dyDescent="0.25">
      <c r="A61" s="12"/>
      <c r="B61" s="276" t="s">
        <v>405</v>
      </c>
      <c r="C61" s="277">
        <v>0</v>
      </c>
      <c r="D61" s="277">
        <v>49118368</v>
      </c>
      <c r="E61" s="99"/>
      <c r="F61" s="99"/>
    </row>
    <row r="62" spans="1:6" ht="12" hidden="1" customHeight="1" x14ac:dyDescent="0.25">
      <c r="A62" s="12"/>
      <c r="B62" s="276" t="s">
        <v>407</v>
      </c>
      <c r="C62" s="277">
        <v>0</v>
      </c>
      <c r="D62" s="277">
        <v>12554130</v>
      </c>
      <c r="E62" s="99"/>
      <c r="F62" s="99"/>
    </row>
    <row r="63" spans="1:6" ht="12" customHeight="1" x14ac:dyDescent="0.25">
      <c r="A63" s="12"/>
      <c r="B63" s="276" t="s">
        <v>436</v>
      </c>
      <c r="C63" s="277">
        <v>23402180</v>
      </c>
      <c r="D63" s="277">
        <v>23402180</v>
      </c>
      <c r="E63" s="99"/>
      <c r="F63" s="99"/>
    </row>
    <row r="64" spans="1:6" ht="12" customHeight="1" thickBot="1" x14ac:dyDescent="0.3">
      <c r="A64" s="14"/>
      <c r="B64" s="10" t="s">
        <v>393</v>
      </c>
      <c r="C64" s="99">
        <v>97785735</v>
      </c>
      <c r="D64" s="99">
        <v>97785735</v>
      </c>
      <c r="E64" s="99"/>
      <c r="F64" s="99"/>
    </row>
    <row r="65" spans="1:6" ht="12" customHeight="1" thickBot="1" x14ac:dyDescent="0.3">
      <c r="A65" s="268"/>
      <c r="B65" s="269" t="s">
        <v>394</v>
      </c>
      <c r="C65" s="270">
        <f>SUM(C63,C60,C64)</f>
        <v>208620040</v>
      </c>
      <c r="D65" s="270">
        <f>SUM(D63,D60,D64)</f>
        <v>208620040</v>
      </c>
      <c r="E65" s="270"/>
      <c r="F65" s="270"/>
    </row>
    <row r="66" spans="1:6" ht="12" customHeight="1" thickBot="1" x14ac:dyDescent="0.3">
      <c r="A66" s="18" t="s">
        <v>7</v>
      </c>
      <c r="B66" s="23" t="s">
        <v>269</v>
      </c>
      <c r="C66" s="95">
        <f>C67+C76</f>
        <v>4027000</v>
      </c>
      <c r="D66" s="95">
        <f>D67+D76</f>
        <v>4027000</v>
      </c>
      <c r="E66" s="95"/>
      <c r="F66" s="95"/>
    </row>
    <row r="67" spans="1:6" ht="12" customHeight="1" x14ac:dyDescent="0.25">
      <c r="A67" s="13" t="s">
        <v>70</v>
      </c>
      <c r="B67" s="6" t="s">
        <v>124</v>
      </c>
      <c r="C67" s="98">
        <f>SUM(C68,C70,C72,C74)</f>
        <v>2027000</v>
      </c>
      <c r="D67" s="98">
        <f>SUM(D68,D70,D72,D74)</f>
        <v>2027000</v>
      </c>
      <c r="E67" s="98"/>
      <c r="F67" s="98"/>
    </row>
    <row r="68" spans="1:6" ht="12" customHeight="1" x14ac:dyDescent="0.25">
      <c r="A68" s="13"/>
      <c r="B68" s="10" t="s">
        <v>403</v>
      </c>
      <c r="C68" s="98">
        <f>SUM(C69:C69)</f>
        <v>127000</v>
      </c>
      <c r="D68" s="279">
        <f t="shared" ref="D68:D74" si="2">D69</f>
        <v>127000</v>
      </c>
      <c r="E68" s="98"/>
      <c r="F68" s="98"/>
    </row>
    <row r="69" spans="1:6" ht="12" customHeight="1" x14ac:dyDescent="0.25">
      <c r="A69" s="13"/>
      <c r="B69" s="272" t="s">
        <v>404</v>
      </c>
      <c r="C69" s="274">
        <v>127000</v>
      </c>
      <c r="D69" s="279">
        <v>127000</v>
      </c>
      <c r="E69" s="98"/>
      <c r="F69" s="98"/>
    </row>
    <row r="70" spans="1:6" ht="12" customHeight="1" x14ac:dyDescent="0.25">
      <c r="A70" s="13"/>
      <c r="B70" s="10" t="s">
        <v>446</v>
      </c>
      <c r="C70" s="98">
        <f>C71</f>
        <v>0</v>
      </c>
      <c r="D70" s="279">
        <f t="shared" si="2"/>
        <v>0</v>
      </c>
      <c r="E70" s="98"/>
      <c r="F70" s="98"/>
    </row>
    <row r="71" spans="1:6" s="273" customFormat="1" ht="12" customHeight="1" x14ac:dyDescent="0.25">
      <c r="A71" s="271"/>
      <c r="B71" s="272" t="s">
        <v>397</v>
      </c>
      <c r="C71" s="274">
        <v>0</v>
      </c>
      <c r="D71" s="279"/>
      <c r="E71" s="274"/>
      <c r="F71" s="274"/>
    </row>
    <row r="72" spans="1:6" s="273" customFormat="1" ht="12" customHeight="1" x14ac:dyDescent="0.25">
      <c r="A72" s="271"/>
      <c r="B72" s="284" t="s">
        <v>447</v>
      </c>
      <c r="C72" s="98">
        <f>C73</f>
        <v>1300000</v>
      </c>
      <c r="D72" s="279">
        <f t="shared" si="2"/>
        <v>1300000</v>
      </c>
      <c r="E72" s="274"/>
      <c r="F72" s="274"/>
    </row>
    <row r="73" spans="1:6" s="273" customFormat="1" ht="12" customHeight="1" x14ac:dyDescent="0.25">
      <c r="A73" s="271"/>
      <c r="B73" s="272" t="s">
        <v>448</v>
      </c>
      <c r="C73" s="274">
        <v>1300000</v>
      </c>
      <c r="D73" s="279">
        <v>1300000</v>
      </c>
      <c r="E73" s="274"/>
      <c r="F73" s="274"/>
    </row>
    <row r="74" spans="1:6" ht="12" customHeight="1" x14ac:dyDescent="0.25">
      <c r="A74" s="13"/>
      <c r="B74" s="10" t="s">
        <v>395</v>
      </c>
      <c r="C74" s="98">
        <f>C75</f>
        <v>600000</v>
      </c>
      <c r="D74" s="279">
        <f t="shared" si="2"/>
        <v>600000</v>
      </c>
      <c r="E74" s="98"/>
      <c r="F74" s="98"/>
    </row>
    <row r="75" spans="1:6" s="273" customFormat="1" ht="12" customHeight="1" x14ac:dyDescent="0.25">
      <c r="A75" s="271"/>
      <c r="B75" s="272" t="s">
        <v>396</v>
      </c>
      <c r="C75" s="274">
        <v>600000</v>
      </c>
      <c r="D75" s="279">
        <v>600000</v>
      </c>
      <c r="E75" s="274"/>
      <c r="F75" s="274"/>
    </row>
    <row r="76" spans="1:6" s="273" customFormat="1" ht="12" customHeight="1" x14ac:dyDescent="0.25">
      <c r="A76" s="271"/>
      <c r="B76" s="6" t="s">
        <v>408</v>
      </c>
      <c r="C76" s="279">
        <f>C77</f>
        <v>2000000</v>
      </c>
      <c r="D76" s="279">
        <f>D77</f>
        <v>2000000</v>
      </c>
      <c r="E76" s="279"/>
      <c r="F76" s="279"/>
    </row>
    <row r="77" spans="1:6" s="273" customFormat="1" ht="12" customHeight="1" x14ac:dyDescent="0.25">
      <c r="A77" s="271"/>
      <c r="B77" s="10" t="s">
        <v>403</v>
      </c>
      <c r="C77" s="279">
        <f>C78</f>
        <v>2000000</v>
      </c>
      <c r="D77" s="279">
        <f>D78</f>
        <v>2000000</v>
      </c>
      <c r="E77" s="279"/>
      <c r="F77" s="279"/>
    </row>
    <row r="78" spans="1:6" s="273" customFormat="1" ht="12" customHeight="1" thickBot="1" x14ac:dyDescent="0.3">
      <c r="A78" s="271"/>
      <c r="B78" s="272" t="s">
        <v>444</v>
      </c>
      <c r="C78" s="279">
        <v>2000000</v>
      </c>
      <c r="D78" s="279">
        <v>2000000</v>
      </c>
      <c r="E78" s="279"/>
      <c r="F78" s="279"/>
    </row>
    <row r="79" spans="1:6" ht="12" customHeight="1" thickBot="1" x14ac:dyDescent="0.3">
      <c r="A79" s="18" t="s">
        <v>8</v>
      </c>
      <c r="B79" s="51" t="s">
        <v>280</v>
      </c>
      <c r="C79" s="95">
        <f>+C80+C81</f>
        <v>22746103</v>
      </c>
      <c r="D79" s="95">
        <f>+D80+D81</f>
        <v>22746103</v>
      </c>
      <c r="E79" s="95"/>
      <c r="F79" s="95"/>
    </row>
    <row r="80" spans="1:6" s="273" customFormat="1" ht="12" customHeight="1" x14ac:dyDescent="0.25">
      <c r="A80" s="271" t="s">
        <v>53</v>
      </c>
      <c r="B80" s="275" t="s">
        <v>43</v>
      </c>
      <c r="C80" s="274">
        <f>'1.sz.mell.összevont mérl.'!C124</f>
        <v>22746103</v>
      </c>
      <c r="D80" s="274">
        <v>22746103</v>
      </c>
      <c r="E80" s="274"/>
      <c r="F80" s="274"/>
    </row>
    <row r="81" spans="1:6" ht="12" customHeight="1" thickBot="1" x14ac:dyDescent="0.3">
      <c r="A81" s="14" t="s">
        <v>54</v>
      </c>
      <c r="B81" s="10" t="s">
        <v>44</v>
      </c>
      <c r="C81" s="99"/>
      <c r="D81" s="99"/>
      <c r="E81" s="99"/>
      <c r="F81" s="99"/>
    </row>
    <row r="82" spans="1:6" ht="12" customHeight="1" thickBot="1" x14ac:dyDescent="0.3">
      <c r="A82" s="18" t="s">
        <v>9</v>
      </c>
      <c r="B82" s="51" t="s">
        <v>281</v>
      </c>
      <c r="C82" s="95">
        <f>+C42+C66+C79</f>
        <v>617898036</v>
      </c>
      <c r="D82" s="95">
        <f>+D42+D66+D79</f>
        <v>617898036</v>
      </c>
      <c r="E82" s="95"/>
      <c r="F82" s="95"/>
    </row>
    <row r="83" spans="1:6" ht="21.75" hidden="1" thickBot="1" x14ac:dyDescent="0.3">
      <c r="A83" s="18" t="s">
        <v>10</v>
      </c>
      <c r="B83" s="51" t="s">
        <v>282</v>
      </c>
      <c r="C83" s="95">
        <f>C84</f>
        <v>0</v>
      </c>
      <c r="D83" s="95">
        <f>D84</f>
        <v>0</v>
      </c>
      <c r="E83" s="95"/>
      <c r="F83" s="95"/>
    </row>
    <row r="84" spans="1:6" ht="12" hidden="1" customHeight="1" thickBot="1" x14ac:dyDescent="0.3">
      <c r="A84" s="18" t="s">
        <v>12</v>
      </c>
      <c r="B84" s="51" t="s">
        <v>290</v>
      </c>
      <c r="C84" s="101">
        <f>C85</f>
        <v>0</v>
      </c>
      <c r="D84" s="101">
        <f>D85</f>
        <v>0</v>
      </c>
      <c r="E84" s="101"/>
      <c r="F84" s="101"/>
    </row>
    <row r="85" spans="1:6" ht="12" hidden="1" customHeight="1" thickBot="1" x14ac:dyDescent="0.3">
      <c r="A85" s="13" t="s">
        <v>365</v>
      </c>
      <c r="B85" s="7" t="s">
        <v>293</v>
      </c>
      <c r="C85" s="88"/>
      <c r="D85" s="88"/>
      <c r="E85" s="88"/>
      <c r="F85" s="88"/>
    </row>
    <row r="86" spans="1:6" ht="15" hidden="1" customHeight="1" thickBot="1" x14ac:dyDescent="0.3">
      <c r="A86" s="18" t="s">
        <v>14</v>
      </c>
      <c r="B86" s="51" t="s">
        <v>299</v>
      </c>
      <c r="C86" s="202">
        <f>C84</f>
        <v>0</v>
      </c>
      <c r="D86" s="202">
        <f>D84</f>
        <v>0</v>
      </c>
      <c r="E86" s="202"/>
      <c r="F86" s="202"/>
    </row>
    <row r="87" spans="1:6" s="189" customFormat="1" ht="12.95" customHeight="1" thickBot="1" x14ac:dyDescent="0.25">
      <c r="A87" s="93" t="s">
        <v>15</v>
      </c>
      <c r="B87" s="167" t="s">
        <v>300</v>
      </c>
      <c r="C87" s="202">
        <f>+C82+C86</f>
        <v>617898036</v>
      </c>
      <c r="D87" s="202">
        <f>+D82+D86</f>
        <v>617898036</v>
      </c>
      <c r="E87" s="202"/>
      <c r="F87" s="202"/>
    </row>
    <row r="88" spans="1:6" ht="7.5" customHeight="1" x14ac:dyDescent="0.25"/>
  </sheetData>
  <mergeCells count="8">
    <mergeCell ref="A39:B39"/>
    <mergeCell ref="C39:F39"/>
    <mergeCell ref="C4:F4"/>
    <mergeCell ref="C1:F1"/>
    <mergeCell ref="A2:F2"/>
    <mergeCell ref="A3:F3"/>
    <mergeCell ref="A38:F38"/>
    <mergeCell ref="A4:B4"/>
  </mergeCells>
  <pageMargins left="0.7" right="0.7" top="0.75" bottom="0.75" header="0.3" footer="0.3"/>
  <pageSetup paperSize="9" scale="73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B1" zoomScale="115" zoomScaleNormal="115" zoomScaleSheetLayoutView="100" workbookViewId="0">
      <selection activeCell="A2" sqref="A2:F2"/>
    </sheetView>
  </sheetViews>
  <sheetFormatPr defaultRowHeight="12.75" x14ac:dyDescent="0.2"/>
  <cols>
    <col min="1" max="1" width="6.83203125" style="37" customWidth="1"/>
    <col min="2" max="2" width="55.1640625" style="59" customWidth="1"/>
    <col min="3" max="3" width="16.33203125" style="37" customWidth="1"/>
    <col min="4" max="4" width="55.1640625" style="37" customWidth="1"/>
    <col min="5" max="5" width="16.33203125" style="37" customWidth="1"/>
    <col min="6" max="16384" width="9.33203125" style="37"/>
  </cols>
  <sheetData>
    <row r="1" spans="1:5" ht="21.75" customHeight="1" x14ac:dyDescent="0.2">
      <c r="B1" s="301" t="s">
        <v>456</v>
      </c>
      <c r="C1" s="301"/>
      <c r="D1" s="301"/>
      <c r="E1" s="301"/>
    </row>
    <row r="2" spans="1:5" ht="55.5" customHeight="1" x14ac:dyDescent="0.2">
      <c r="B2" s="116" t="s">
        <v>434</v>
      </c>
      <c r="C2" s="258"/>
      <c r="D2" s="258"/>
      <c r="E2" s="258"/>
    </row>
    <row r="3" spans="1:5" ht="14.25" thickBot="1" x14ac:dyDescent="0.25">
      <c r="E3" s="118" t="s">
        <v>374</v>
      </c>
    </row>
    <row r="4" spans="1:5" ht="18" customHeight="1" thickBot="1" x14ac:dyDescent="0.25">
      <c r="A4" s="298" t="s">
        <v>52</v>
      </c>
      <c r="B4" s="119" t="s">
        <v>40</v>
      </c>
      <c r="C4" s="120"/>
      <c r="D4" s="119" t="s">
        <v>41</v>
      </c>
      <c r="E4" s="121"/>
    </row>
    <row r="5" spans="1:5" s="122" customFormat="1" ht="35.25" customHeight="1" thickBot="1" x14ac:dyDescent="0.25">
      <c r="A5" s="299"/>
      <c r="B5" s="60" t="s">
        <v>45</v>
      </c>
      <c r="C5" s="28" t="s">
        <v>411</v>
      </c>
      <c r="D5" s="60" t="s">
        <v>45</v>
      </c>
      <c r="E5" s="28" t="s">
        <v>411</v>
      </c>
    </row>
    <row r="6" spans="1:5" s="127" customFormat="1" ht="12" customHeight="1" thickBot="1" x14ac:dyDescent="0.25">
      <c r="A6" s="123">
        <v>1</v>
      </c>
      <c r="B6" s="124">
        <v>2</v>
      </c>
      <c r="C6" s="125" t="s">
        <v>8</v>
      </c>
      <c r="D6" s="124" t="s">
        <v>9</v>
      </c>
      <c r="E6" s="126" t="s">
        <v>10</v>
      </c>
    </row>
    <row r="7" spans="1:5" ht="12.95" customHeight="1" x14ac:dyDescent="0.2">
      <c r="A7" s="128" t="s">
        <v>6</v>
      </c>
      <c r="B7" s="129" t="s">
        <v>305</v>
      </c>
      <c r="C7" s="105">
        <f>'1.sz.mell.összevont mérl.'!C7</f>
        <v>265812749</v>
      </c>
      <c r="D7" s="129" t="s">
        <v>46</v>
      </c>
      <c r="E7" s="111">
        <f>'1.sz.mell.összevont mérl.'!C94</f>
        <v>212823200</v>
      </c>
    </row>
    <row r="8" spans="1:5" ht="12.95" customHeight="1" x14ac:dyDescent="0.2">
      <c r="A8" s="130" t="s">
        <v>7</v>
      </c>
      <c r="B8" s="131" t="s">
        <v>306</v>
      </c>
      <c r="C8" s="106">
        <f>'1.sz.mell.összevont mérl.'!C14</f>
        <v>63200000</v>
      </c>
      <c r="D8" s="131" t="s">
        <v>106</v>
      </c>
      <c r="E8" s="111">
        <f>'1.sz.mell.összevont mérl.'!C95</f>
        <v>37467280</v>
      </c>
    </row>
    <row r="9" spans="1:5" ht="12.95" customHeight="1" x14ac:dyDescent="0.2">
      <c r="A9" s="130" t="s">
        <v>8</v>
      </c>
      <c r="B9" s="131" t="s">
        <v>332</v>
      </c>
      <c r="C9" s="106"/>
      <c r="D9" s="131" t="s">
        <v>129</v>
      </c>
      <c r="E9" s="111">
        <f>'1.sz.mell.összevont mérl.'!C96</f>
        <v>229834452.5</v>
      </c>
    </row>
    <row r="10" spans="1:5" ht="12.95" customHeight="1" x14ac:dyDescent="0.2">
      <c r="A10" s="130" t="s">
        <v>9</v>
      </c>
      <c r="B10" s="131" t="s">
        <v>97</v>
      </c>
      <c r="C10" s="106">
        <f>'1.sz.mell.összevont mérl.'!C28</f>
        <v>180000000</v>
      </c>
      <c r="D10" s="131" t="s">
        <v>107</v>
      </c>
      <c r="E10" s="111">
        <f>'1.sz.mell.összevont mérl.'!C97</f>
        <v>7000000</v>
      </c>
    </row>
    <row r="11" spans="1:5" ht="12.95" customHeight="1" x14ac:dyDescent="0.2">
      <c r="A11" s="130" t="s">
        <v>10</v>
      </c>
      <c r="B11" s="132" t="s">
        <v>307</v>
      </c>
      <c r="C11" s="106">
        <f>'1.sz.mell.összevont mérl.'!C52</f>
        <v>43670287</v>
      </c>
      <c r="D11" s="131" t="s">
        <v>108</v>
      </c>
      <c r="E11" s="111">
        <f>'1.sz.mell.összevont mérl.'!C98</f>
        <v>104000000</v>
      </c>
    </row>
    <row r="12" spans="1:5" ht="12.95" customHeight="1" x14ac:dyDescent="0.2">
      <c r="A12" s="130" t="s">
        <v>11</v>
      </c>
      <c r="B12" s="131" t="s">
        <v>308</v>
      </c>
      <c r="C12" s="107"/>
      <c r="D12" s="131" t="s">
        <v>37</v>
      </c>
      <c r="E12" s="112">
        <f>'1.sz.mell.összevont mérl.'!C123</f>
        <v>22746103</v>
      </c>
    </row>
    <row r="13" spans="1:5" ht="12.95" customHeight="1" x14ac:dyDescent="0.2">
      <c r="A13" s="130" t="s">
        <v>12</v>
      </c>
      <c r="B13" s="131" t="s">
        <v>187</v>
      </c>
      <c r="C13" s="106">
        <f>'1.sz.mell.összevont mérl.'!C35</f>
        <v>40215000</v>
      </c>
      <c r="D13" s="32"/>
      <c r="E13" s="112"/>
    </row>
    <row r="14" spans="1:5" ht="12.95" customHeight="1" x14ac:dyDescent="0.2">
      <c r="A14" s="130" t="s">
        <v>13</v>
      </c>
      <c r="B14" s="32"/>
      <c r="C14" s="106"/>
      <c r="D14" s="32"/>
      <c r="E14" s="112"/>
    </row>
    <row r="15" spans="1:5" ht="12.95" customHeight="1" x14ac:dyDescent="0.2">
      <c r="A15" s="130" t="s">
        <v>14</v>
      </c>
      <c r="B15" s="206"/>
      <c r="C15" s="107"/>
      <c r="D15" s="32"/>
      <c r="E15" s="112"/>
    </row>
    <row r="16" spans="1:5" ht="12.95" customHeight="1" x14ac:dyDescent="0.2">
      <c r="A16" s="130" t="s">
        <v>15</v>
      </c>
      <c r="B16" s="32"/>
      <c r="C16" s="106"/>
      <c r="D16" s="32"/>
      <c r="E16" s="112"/>
    </row>
    <row r="17" spans="1:5" ht="12.95" customHeight="1" x14ac:dyDescent="0.2">
      <c r="A17" s="130" t="s">
        <v>16</v>
      </c>
      <c r="B17" s="32"/>
      <c r="C17" s="106"/>
      <c r="D17" s="32"/>
      <c r="E17" s="112"/>
    </row>
    <row r="18" spans="1:5" ht="12.95" customHeight="1" thickBot="1" x14ac:dyDescent="0.25">
      <c r="A18" s="130" t="s">
        <v>17</v>
      </c>
      <c r="B18" s="38"/>
      <c r="C18" s="108"/>
      <c r="D18" s="32"/>
      <c r="E18" s="113"/>
    </row>
    <row r="19" spans="1:5" ht="15.95" customHeight="1" thickBot="1" x14ac:dyDescent="0.25">
      <c r="A19" s="133" t="s">
        <v>18</v>
      </c>
      <c r="B19" s="52" t="s">
        <v>333</v>
      </c>
      <c r="C19" s="109">
        <f>+C7+C8+C10+C11+C13+C14+C15+C16+C17+C18</f>
        <v>592898036</v>
      </c>
      <c r="D19" s="52" t="s">
        <v>315</v>
      </c>
      <c r="E19" s="114">
        <f>SUM(E7:E18)</f>
        <v>613871035.5</v>
      </c>
    </row>
    <row r="20" spans="1:5" ht="12.95" customHeight="1" x14ac:dyDescent="0.2">
      <c r="A20" s="134" t="s">
        <v>19</v>
      </c>
      <c r="B20" s="135" t="s">
        <v>310</v>
      </c>
      <c r="C20" s="235">
        <f>+C21+C22+C23+C24</f>
        <v>232753040</v>
      </c>
      <c r="D20" s="136" t="s">
        <v>114</v>
      </c>
      <c r="E20" s="115"/>
    </row>
    <row r="21" spans="1:5" ht="12.95" customHeight="1" x14ac:dyDescent="0.2">
      <c r="A21" s="137" t="s">
        <v>20</v>
      </c>
      <c r="B21" s="136" t="s">
        <v>122</v>
      </c>
      <c r="C21" s="42">
        <v>22973000</v>
      </c>
      <c r="D21" s="136" t="s">
        <v>314</v>
      </c>
      <c r="E21" s="43"/>
    </row>
    <row r="22" spans="1:5" ht="12.95" customHeight="1" x14ac:dyDescent="0.2">
      <c r="A22" s="137" t="s">
        <v>21</v>
      </c>
      <c r="B22" s="136" t="s">
        <v>123</v>
      </c>
      <c r="C22" s="42"/>
      <c r="D22" s="136" t="s">
        <v>90</v>
      </c>
      <c r="E22" s="43"/>
    </row>
    <row r="23" spans="1:5" ht="12.95" customHeight="1" x14ac:dyDescent="0.2">
      <c r="A23" s="137" t="s">
        <v>22</v>
      </c>
      <c r="B23" s="136" t="s">
        <v>127</v>
      </c>
      <c r="C23" s="42"/>
      <c r="D23" s="136" t="s">
        <v>91</v>
      </c>
      <c r="E23" s="43"/>
    </row>
    <row r="24" spans="1:5" ht="12.95" customHeight="1" x14ac:dyDescent="0.2">
      <c r="A24" s="137" t="s">
        <v>23</v>
      </c>
      <c r="B24" s="136" t="s">
        <v>128</v>
      </c>
      <c r="C24" s="42">
        <f>'1.sz.mell.összevont mérl.'!C79</f>
        <v>209780040</v>
      </c>
      <c r="D24" s="135" t="s">
        <v>130</v>
      </c>
      <c r="E24" s="43"/>
    </row>
    <row r="25" spans="1:5" ht="12.95" customHeight="1" x14ac:dyDescent="0.2">
      <c r="A25" s="137" t="s">
        <v>24</v>
      </c>
      <c r="B25" s="136" t="s">
        <v>311</v>
      </c>
      <c r="C25" s="138">
        <f>+C26+C27</f>
        <v>0</v>
      </c>
      <c r="D25" s="136" t="s">
        <v>115</v>
      </c>
      <c r="E25" s="43"/>
    </row>
    <row r="26" spans="1:5" ht="12.95" customHeight="1" x14ac:dyDescent="0.2">
      <c r="A26" s="134" t="s">
        <v>25</v>
      </c>
      <c r="B26" s="135" t="s">
        <v>309</v>
      </c>
      <c r="C26" s="110"/>
      <c r="D26" s="129" t="s">
        <v>116</v>
      </c>
      <c r="E26" s="115"/>
    </row>
    <row r="27" spans="1:5" ht="12.95" customHeight="1" thickBot="1" x14ac:dyDescent="0.25">
      <c r="A27" s="137" t="s">
        <v>26</v>
      </c>
      <c r="B27" s="145" t="s">
        <v>139</v>
      </c>
      <c r="C27" s="42"/>
      <c r="D27" s="32" t="s">
        <v>366</v>
      </c>
      <c r="E27" s="43">
        <f>'1.sz.mell.összevont mérl.'!C139</f>
        <v>209780040</v>
      </c>
    </row>
    <row r="28" spans="1:5" ht="15.95" customHeight="1" thickBot="1" x14ac:dyDescent="0.25">
      <c r="A28" s="133" t="s">
        <v>27</v>
      </c>
      <c r="B28" s="52" t="s">
        <v>312</v>
      </c>
      <c r="C28" s="109">
        <f>+C20+C25</f>
        <v>232753040</v>
      </c>
      <c r="D28" s="52" t="s">
        <v>316</v>
      </c>
      <c r="E28" s="114">
        <f>SUM(E20:E27)</f>
        <v>209780040</v>
      </c>
    </row>
    <row r="29" spans="1:5" ht="13.5" thickBot="1" x14ac:dyDescent="0.25">
      <c r="A29" s="133" t="s">
        <v>28</v>
      </c>
      <c r="B29" s="139" t="s">
        <v>313</v>
      </c>
      <c r="C29" s="140">
        <f>+C19+C28</f>
        <v>825651076</v>
      </c>
      <c r="D29" s="139" t="s">
        <v>317</v>
      </c>
      <c r="E29" s="140">
        <f>+E19+E28</f>
        <v>823651075.5</v>
      </c>
    </row>
    <row r="30" spans="1:5" ht="13.5" thickBot="1" x14ac:dyDescent="0.25">
      <c r="A30" s="133" t="s">
        <v>29</v>
      </c>
      <c r="B30" s="139" t="s">
        <v>92</v>
      </c>
      <c r="C30" s="140">
        <f>IF(C19-E19&lt;0,E19-C19,"-")</f>
        <v>20972999.5</v>
      </c>
      <c r="D30" s="139" t="s">
        <v>93</v>
      </c>
      <c r="E30" s="140" t="str">
        <f>IF(C19-E19&gt;0,C19-E19,"-")</f>
        <v>-</v>
      </c>
    </row>
    <row r="31" spans="1:5" ht="13.5" thickBot="1" x14ac:dyDescent="0.25">
      <c r="A31" s="133" t="s">
        <v>30</v>
      </c>
      <c r="B31" s="139" t="s">
        <v>131</v>
      </c>
      <c r="C31" s="140" t="str">
        <f>IF(C19+C20-E29&lt;0,E29-(C19+C20),"-")</f>
        <v>-</v>
      </c>
      <c r="D31" s="139" t="s">
        <v>132</v>
      </c>
      <c r="E31" s="140">
        <f>IF(C19+C20-E29&gt;0,C19+C20-E29,"-")</f>
        <v>2000000.5</v>
      </c>
    </row>
    <row r="32" spans="1:5" ht="18.75" x14ac:dyDescent="0.2">
      <c r="B32" s="300"/>
      <c r="C32" s="300"/>
      <c r="D32" s="300"/>
    </row>
  </sheetData>
  <mergeCells count="3">
    <mergeCell ref="A4:A5"/>
    <mergeCell ref="B32:D32"/>
    <mergeCell ref="B1:E1"/>
  </mergeCells>
  <phoneticPr fontId="0" type="noConversion"/>
  <printOptions horizontalCentered="1"/>
  <pageMargins left="0.31496062992125984" right="0.47244094488188981" top="0.51181102362204722" bottom="0.51181102362204722" header="0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Normal="100" zoomScaleSheetLayoutView="115" workbookViewId="0">
      <selection activeCell="A2" sqref="A2:F2"/>
    </sheetView>
  </sheetViews>
  <sheetFormatPr defaultRowHeight="12.75" x14ac:dyDescent="0.2"/>
  <cols>
    <col min="1" max="1" width="6.83203125" style="37" customWidth="1"/>
    <col min="2" max="2" width="55.1640625" style="59" customWidth="1"/>
    <col min="3" max="3" width="16.33203125" style="37" customWidth="1"/>
    <col min="4" max="4" width="55.1640625" style="37" customWidth="1"/>
    <col min="5" max="5" width="16.33203125" style="37" customWidth="1"/>
    <col min="6" max="16384" width="9.33203125" style="37"/>
  </cols>
  <sheetData>
    <row r="1" spans="1:5" ht="21.75" customHeight="1" x14ac:dyDescent="0.2">
      <c r="B1" s="301" t="s">
        <v>457</v>
      </c>
      <c r="C1" s="301"/>
      <c r="D1" s="301"/>
      <c r="E1" s="301"/>
    </row>
    <row r="2" spans="1:5" ht="52.5" customHeight="1" x14ac:dyDescent="0.2">
      <c r="B2" s="116" t="s">
        <v>453</v>
      </c>
      <c r="C2" s="117"/>
      <c r="D2" s="117"/>
      <c r="E2" s="117"/>
    </row>
    <row r="3" spans="1:5" ht="14.25" thickBot="1" x14ac:dyDescent="0.25">
      <c r="E3" s="118" t="s">
        <v>374</v>
      </c>
    </row>
    <row r="4" spans="1:5" ht="13.5" thickBot="1" x14ac:dyDescent="0.25">
      <c r="A4" s="302" t="s">
        <v>52</v>
      </c>
      <c r="B4" s="119" t="s">
        <v>40</v>
      </c>
      <c r="C4" s="120"/>
      <c r="D4" s="119" t="s">
        <v>41</v>
      </c>
      <c r="E4" s="121"/>
    </row>
    <row r="5" spans="1:5" s="122" customFormat="1" ht="24.75" thickBot="1" x14ac:dyDescent="0.25">
      <c r="A5" s="303"/>
      <c r="B5" s="60" t="s">
        <v>45</v>
      </c>
      <c r="C5" s="28" t="s">
        <v>411</v>
      </c>
      <c r="D5" s="60" t="s">
        <v>45</v>
      </c>
      <c r="E5" s="28" t="s">
        <v>411</v>
      </c>
    </row>
    <row r="6" spans="1:5" s="122" customFormat="1" ht="13.5" thickBot="1" x14ac:dyDescent="0.25">
      <c r="A6" s="123">
        <v>1</v>
      </c>
      <c r="B6" s="124">
        <v>2</v>
      </c>
      <c r="C6" s="125">
        <v>3</v>
      </c>
      <c r="D6" s="124">
        <v>4</v>
      </c>
      <c r="E6" s="126">
        <v>5</v>
      </c>
    </row>
    <row r="7" spans="1:5" ht="12.95" customHeight="1" x14ac:dyDescent="0.2">
      <c r="A7" s="128" t="s">
        <v>6</v>
      </c>
      <c r="B7" s="129" t="s">
        <v>318</v>
      </c>
      <c r="C7" s="105"/>
      <c r="D7" s="129" t="s">
        <v>124</v>
      </c>
      <c r="E7" s="111">
        <f>'1.sz.mell.összevont mérl.'!C110</f>
        <v>2027000</v>
      </c>
    </row>
    <row r="8" spans="1:5" x14ac:dyDescent="0.2">
      <c r="A8" s="130" t="s">
        <v>7</v>
      </c>
      <c r="B8" s="131" t="s">
        <v>319</v>
      </c>
      <c r="C8" s="106"/>
      <c r="D8" s="131" t="s">
        <v>324</v>
      </c>
      <c r="E8" s="112"/>
    </row>
    <row r="9" spans="1:5" ht="12.95" customHeight="1" x14ac:dyDescent="0.2">
      <c r="A9" s="130" t="s">
        <v>8</v>
      </c>
      <c r="B9" s="131" t="s">
        <v>3</v>
      </c>
      <c r="C9" s="106"/>
      <c r="D9" s="131" t="s">
        <v>110</v>
      </c>
      <c r="E9" s="112">
        <f>'1.sz.mell.összevont mérl.'!C112</f>
        <v>0</v>
      </c>
    </row>
    <row r="10" spans="1:5" ht="12.95" customHeight="1" x14ac:dyDescent="0.2">
      <c r="A10" s="130" t="s">
        <v>9</v>
      </c>
      <c r="B10" s="131" t="s">
        <v>320</v>
      </c>
      <c r="C10" s="106"/>
      <c r="D10" s="131" t="s">
        <v>325</v>
      </c>
      <c r="E10" s="112"/>
    </row>
    <row r="11" spans="1:5" ht="12.75" customHeight="1" x14ac:dyDescent="0.2">
      <c r="A11" s="130" t="s">
        <v>10</v>
      </c>
      <c r="B11" s="131" t="s">
        <v>321</v>
      </c>
      <c r="C11" s="106"/>
      <c r="D11" s="131" t="s">
        <v>126</v>
      </c>
      <c r="E11" s="112">
        <v>2000000</v>
      </c>
    </row>
    <row r="12" spans="1:5" ht="12.95" customHeight="1" x14ac:dyDescent="0.2">
      <c r="A12" s="130" t="s">
        <v>11</v>
      </c>
      <c r="B12" s="131" t="s">
        <v>322</v>
      </c>
      <c r="C12" s="107"/>
      <c r="D12" s="32"/>
      <c r="E12" s="112"/>
    </row>
    <row r="13" spans="1:5" ht="12.95" customHeight="1" x14ac:dyDescent="0.2">
      <c r="A13" s="130" t="s">
        <v>12</v>
      </c>
      <c r="B13" s="32"/>
      <c r="C13" s="106"/>
      <c r="D13" s="32"/>
      <c r="E13" s="112"/>
    </row>
    <row r="14" spans="1:5" ht="12.95" customHeight="1" x14ac:dyDescent="0.2">
      <c r="A14" s="130" t="s">
        <v>13</v>
      </c>
      <c r="B14" s="32"/>
      <c r="C14" s="106"/>
      <c r="D14" s="32"/>
      <c r="E14" s="112"/>
    </row>
    <row r="15" spans="1:5" ht="12.95" customHeight="1" x14ac:dyDescent="0.2">
      <c r="A15" s="130" t="s">
        <v>14</v>
      </c>
      <c r="B15" s="32"/>
      <c r="C15" s="107"/>
      <c r="D15" s="32"/>
      <c r="E15" s="112"/>
    </row>
    <row r="16" spans="1:5" x14ac:dyDescent="0.2">
      <c r="A16" s="130" t="s">
        <v>15</v>
      </c>
      <c r="B16" s="32"/>
      <c r="C16" s="107"/>
      <c r="D16" s="32"/>
      <c r="E16" s="112"/>
    </row>
    <row r="17" spans="1:5" ht="12.95" customHeight="1" thickBot="1" x14ac:dyDescent="0.25">
      <c r="A17" s="176" t="s">
        <v>16</v>
      </c>
      <c r="B17" s="207"/>
      <c r="C17" s="178"/>
      <c r="D17" s="177" t="s">
        <v>37</v>
      </c>
      <c r="E17" s="157"/>
    </row>
    <row r="18" spans="1:5" ht="15.95" customHeight="1" thickBot="1" x14ac:dyDescent="0.25">
      <c r="A18" s="133" t="s">
        <v>17</v>
      </c>
      <c r="B18" s="52" t="s">
        <v>334</v>
      </c>
      <c r="C18" s="109">
        <f>+C7+C9+C10+C12+C13+C14+C15+C16+C17</f>
        <v>0</v>
      </c>
      <c r="D18" s="52" t="s">
        <v>335</v>
      </c>
      <c r="E18" s="114">
        <f>+E7+E9+E11+E12+E13+E14+E15+E16+E17</f>
        <v>4027000</v>
      </c>
    </row>
    <row r="19" spans="1:5" ht="12.95" customHeight="1" x14ac:dyDescent="0.2">
      <c r="A19" s="128" t="s">
        <v>18</v>
      </c>
      <c r="B19" s="143" t="s">
        <v>144</v>
      </c>
      <c r="C19" s="150">
        <f>+C20+C21+C22+C23+C24</f>
        <v>2027000</v>
      </c>
      <c r="D19" s="136" t="s">
        <v>114</v>
      </c>
      <c r="E19" s="41"/>
    </row>
    <row r="20" spans="1:5" ht="12.95" customHeight="1" x14ac:dyDescent="0.2">
      <c r="A20" s="130" t="s">
        <v>19</v>
      </c>
      <c r="B20" s="144" t="s">
        <v>133</v>
      </c>
      <c r="C20" s="42">
        <v>2027000</v>
      </c>
      <c r="D20" s="136" t="s">
        <v>117</v>
      </c>
      <c r="E20" s="43"/>
    </row>
    <row r="21" spans="1:5" ht="12.95" customHeight="1" x14ac:dyDescent="0.2">
      <c r="A21" s="128" t="s">
        <v>20</v>
      </c>
      <c r="B21" s="144" t="s">
        <v>134</v>
      </c>
      <c r="C21" s="42"/>
      <c r="D21" s="136" t="s">
        <v>90</v>
      </c>
      <c r="E21" s="43"/>
    </row>
    <row r="22" spans="1:5" ht="12.95" customHeight="1" x14ac:dyDescent="0.2">
      <c r="A22" s="130" t="s">
        <v>21</v>
      </c>
      <c r="B22" s="144" t="s">
        <v>135</v>
      </c>
      <c r="C22" s="42"/>
      <c r="D22" s="136" t="s">
        <v>91</v>
      </c>
      <c r="E22" s="43"/>
    </row>
    <row r="23" spans="1:5" ht="12.95" customHeight="1" x14ac:dyDescent="0.2">
      <c r="A23" s="128" t="s">
        <v>22</v>
      </c>
      <c r="B23" s="144" t="s">
        <v>136</v>
      </c>
      <c r="C23" s="42"/>
      <c r="D23" s="135" t="s">
        <v>130</v>
      </c>
      <c r="E23" s="43"/>
    </row>
    <row r="24" spans="1:5" ht="12.95" customHeight="1" x14ac:dyDescent="0.2">
      <c r="A24" s="130" t="s">
        <v>23</v>
      </c>
      <c r="B24" s="145" t="s">
        <v>137</v>
      </c>
      <c r="C24" s="42"/>
      <c r="D24" s="136" t="s">
        <v>118</v>
      </c>
      <c r="E24" s="43"/>
    </row>
    <row r="25" spans="1:5" ht="12.95" customHeight="1" x14ac:dyDescent="0.2">
      <c r="A25" s="128" t="s">
        <v>24</v>
      </c>
      <c r="B25" s="146" t="s">
        <v>138</v>
      </c>
      <c r="C25" s="138">
        <f>+C26+C27+C28+C29+C30</f>
        <v>0</v>
      </c>
      <c r="D25" s="147" t="s">
        <v>116</v>
      </c>
      <c r="E25" s="43"/>
    </row>
    <row r="26" spans="1:5" ht="12.95" customHeight="1" x14ac:dyDescent="0.2">
      <c r="A26" s="130" t="s">
        <v>25</v>
      </c>
      <c r="B26" s="145" t="s">
        <v>139</v>
      </c>
      <c r="C26" s="42">
        <f>'5.1. sz. mell Önkorm'!C65</f>
        <v>0</v>
      </c>
      <c r="D26" s="147" t="s">
        <v>326</v>
      </c>
      <c r="E26" s="43">
        <f>'1.sz.mell.összevont mérl.'!C141</f>
        <v>0</v>
      </c>
    </row>
    <row r="27" spans="1:5" ht="12.95" customHeight="1" x14ac:dyDescent="0.2">
      <c r="A27" s="128" t="s">
        <v>26</v>
      </c>
      <c r="B27" s="145" t="s">
        <v>140</v>
      </c>
      <c r="C27" s="42"/>
      <c r="D27" s="142"/>
      <c r="E27" s="43"/>
    </row>
    <row r="28" spans="1:5" ht="12.95" customHeight="1" x14ac:dyDescent="0.2">
      <c r="A28" s="130" t="s">
        <v>27</v>
      </c>
      <c r="B28" s="144" t="s">
        <v>141</v>
      </c>
      <c r="C28" s="42"/>
      <c r="D28" s="50"/>
      <c r="E28" s="43"/>
    </row>
    <row r="29" spans="1:5" ht="12.95" customHeight="1" x14ac:dyDescent="0.2">
      <c r="A29" s="128" t="s">
        <v>28</v>
      </c>
      <c r="B29" s="148" t="s">
        <v>142</v>
      </c>
      <c r="C29" s="42"/>
      <c r="D29" s="32"/>
      <c r="E29" s="43"/>
    </row>
    <row r="30" spans="1:5" ht="12.95" customHeight="1" thickBot="1" x14ac:dyDescent="0.25">
      <c r="A30" s="130" t="s">
        <v>29</v>
      </c>
      <c r="B30" s="149" t="s">
        <v>143</v>
      </c>
      <c r="C30" s="42"/>
      <c r="D30" s="50"/>
      <c r="E30" s="43"/>
    </row>
    <row r="31" spans="1:5" ht="21.75" customHeight="1" thickBot="1" x14ac:dyDescent="0.25">
      <c r="A31" s="133" t="s">
        <v>30</v>
      </c>
      <c r="B31" s="52" t="s">
        <v>323</v>
      </c>
      <c r="C31" s="109">
        <f>+C19+C25</f>
        <v>2027000</v>
      </c>
      <c r="D31" s="52" t="s">
        <v>327</v>
      </c>
      <c r="E31" s="114">
        <f>SUM(E19:E30)</f>
        <v>0</v>
      </c>
    </row>
    <row r="32" spans="1:5" ht="13.5" thickBot="1" x14ac:dyDescent="0.25">
      <c r="A32" s="133" t="s">
        <v>31</v>
      </c>
      <c r="B32" s="139" t="s">
        <v>328</v>
      </c>
      <c r="C32" s="140">
        <f>+C18+C31</f>
        <v>2027000</v>
      </c>
      <c r="D32" s="139" t="s">
        <v>329</v>
      </c>
      <c r="E32" s="140">
        <f>+E18+E31</f>
        <v>4027000</v>
      </c>
    </row>
    <row r="33" spans="1:5" ht="13.5" thickBot="1" x14ac:dyDescent="0.25">
      <c r="A33" s="133" t="s">
        <v>32</v>
      </c>
      <c r="B33" s="139" t="s">
        <v>92</v>
      </c>
      <c r="C33" s="140">
        <f>IF(C18-E18&lt;0,E18-C18,"-")</f>
        <v>4027000</v>
      </c>
      <c r="D33" s="139" t="s">
        <v>93</v>
      </c>
      <c r="E33" s="140" t="str">
        <f>IF(C18-E18&gt;0,C18-E18,"-")</f>
        <v>-</v>
      </c>
    </row>
    <row r="34" spans="1:5" ht="13.5" thickBot="1" x14ac:dyDescent="0.25">
      <c r="A34" s="133" t="s">
        <v>33</v>
      </c>
      <c r="B34" s="139" t="s">
        <v>131</v>
      </c>
      <c r="C34" s="140">
        <f>IF(C18+C19-E32&lt;0,E32-(C18+C19),"-")</f>
        <v>2000000</v>
      </c>
      <c r="D34" s="139" t="s">
        <v>132</v>
      </c>
      <c r="E34" s="140" t="str">
        <f>IF(C18+C19-E32&gt;0,C18+C19-E32,"-")</f>
        <v>-</v>
      </c>
    </row>
  </sheetData>
  <mergeCells count="2">
    <mergeCell ref="A4:A5"/>
    <mergeCell ref="B1:E1"/>
  </mergeCells>
  <phoneticPr fontId="0" type="noConversion"/>
  <printOptions horizontalCentered="1"/>
  <pageMargins left="0.59055118110236227" right="0.59055118110236227" top="0.39370078740157483" bottom="0.39370078740157483" header="0.47244094488188981" footer="0.78740157480314965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pane xSplit="1" ySplit="5" topLeftCell="B6" activePane="bottomRight" state="frozen"/>
      <selection activeCell="A2" sqref="A2:F2"/>
      <selection pane="topRight" activeCell="A2" sqref="A2:F2"/>
      <selection pane="bottomLeft" activeCell="A2" sqref="A2:F2"/>
      <selection pane="bottomRight" activeCell="A2" sqref="A2:F2"/>
    </sheetView>
  </sheetViews>
  <sheetFormatPr defaultRowHeight="12.75" x14ac:dyDescent="0.2"/>
  <cols>
    <col min="1" max="1" width="48" style="30" customWidth="1"/>
    <col min="2" max="2" width="17.1640625" style="29" bestFit="1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37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x14ac:dyDescent="0.2">
      <c r="B1" s="305" t="s">
        <v>458</v>
      </c>
      <c r="C1" s="305"/>
      <c r="D1" s="305"/>
      <c r="E1" s="305"/>
      <c r="F1" s="305"/>
    </row>
    <row r="2" spans="1:6" ht="37.5" customHeight="1" x14ac:dyDescent="0.2">
      <c r="A2" s="304" t="s">
        <v>431</v>
      </c>
      <c r="B2" s="304"/>
      <c r="C2" s="304"/>
      <c r="D2" s="304"/>
      <c r="E2" s="304"/>
      <c r="F2" s="304"/>
    </row>
    <row r="3" spans="1:6" ht="14.25" thickBot="1" x14ac:dyDescent="0.3">
      <c r="A3" s="59"/>
      <c r="B3" s="37"/>
      <c r="C3" s="37"/>
      <c r="D3" s="37"/>
      <c r="E3" s="37"/>
      <c r="F3" s="33" t="s">
        <v>373</v>
      </c>
    </row>
    <row r="4" spans="1:6" s="31" customFormat="1" ht="44.25" customHeight="1" thickBot="1" x14ac:dyDescent="0.25">
      <c r="A4" s="241" t="s">
        <v>48</v>
      </c>
      <c r="B4" s="242" t="s">
        <v>49</v>
      </c>
      <c r="C4" s="242" t="s">
        <v>50</v>
      </c>
      <c r="D4" s="242" t="s">
        <v>414</v>
      </c>
      <c r="E4" s="28" t="s">
        <v>411</v>
      </c>
      <c r="F4" s="243" t="s">
        <v>413</v>
      </c>
    </row>
    <row r="5" spans="1:6" s="37" customFormat="1" ht="12" customHeight="1" thickBot="1" x14ac:dyDescent="0.25">
      <c r="A5" s="34">
        <v>1</v>
      </c>
      <c r="B5" s="35">
        <v>2</v>
      </c>
      <c r="C5" s="35">
        <v>3</v>
      </c>
      <c r="D5" s="35">
        <v>4</v>
      </c>
      <c r="E5" s="35">
        <v>5</v>
      </c>
      <c r="F5" s="36" t="s">
        <v>367</v>
      </c>
    </row>
    <row r="6" spans="1:6" ht="18" customHeight="1" thickBot="1" x14ac:dyDescent="0.25">
      <c r="A6" s="264" t="s">
        <v>419</v>
      </c>
      <c r="B6" s="249"/>
      <c r="C6" s="250"/>
      <c r="D6" s="249"/>
      <c r="E6" s="249"/>
      <c r="F6" s="251">
        <f>B6-E6</f>
        <v>0</v>
      </c>
    </row>
    <row r="7" spans="1:6" ht="15.75" x14ac:dyDescent="0.2">
      <c r="A7" s="244" t="s">
        <v>406</v>
      </c>
      <c r="B7" s="245">
        <v>0</v>
      </c>
      <c r="C7" s="246" t="s">
        <v>432</v>
      </c>
      <c r="D7" s="245"/>
      <c r="E7" s="245">
        <v>127000</v>
      </c>
      <c r="F7" s="247"/>
    </row>
    <row r="8" spans="1:6" ht="15.75" x14ac:dyDescent="0.2">
      <c r="A8" s="244"/>
      <c r="B8" s="245">
        <v>0</v>
      </c>
      <c r="C8" s="246" t="s">
        <v>432</v>
      </c>
      <c r="D8" s="245"/>
      <c r="E8" s="245">
        <v>0</v>
      </c>
      <c r="F8" s="247"/>
    </row>
    <row r="9" spans="1:6" ht="16.5" thickBot="1" x14ac:dyDescent="0.25">
      <c r="A9" s="244"/>
      <c r="B9" s="245">
        <v>0</v>
      </c>
      <c r="C9" s="246" t="s">
        <v>432</v>
      </c>
      <c r="D9" s="245"/>
      <c r="E9" s="245">
        <v>0</v>
      </c>
      <c r="F9" s="247"/>
    </row>
    <row r="10" spans="1:6" ht="36.75" customHeight="1" thickBot="1" x14ac:dyDescent="0.25">
      <c r="A10" s="255" t="s">
        <v>441</v>
      </c>
      <c r="B10" s="256">
        <f>SUM(B7:B9)</f>
        <v>0</v>
      </c>
      <c r="C10" s="265">
        <f>SUM(C7:C9)</f>
        <v>0</v>
      </c>
      <c r="D10" s="256">
        <f>SUM(D7:D9)</f>
        <v>0</v>
      </c>
      <c r="E10" s="256">
        <f>SUM(E7:E9)</f>
        <v>127000</v>
      </c>
      <c r="F10" s="257">
        <f>SUM(F7:F9)</f>
        <v>0</v>
      </c>
    </row>
    <row r="11" spans="1:6" ht="16.5" thickBot="1" x14ac:dyDescent="0.25">
      <c r="A11" s="264" t="s">
        <v>370</v>
      </c>
      <c r="B11" s="252"/>
      <c r="C11" s="253"/>
      <c r="D11" s="252"/>
      <c r="E11" s="252"/>
      <c r="F11" s="254">
        <f>B11-E11</f>
        <v>0</v>
      </c>
    </row>
    <row r="12" spans="1:6" ht="15.75" x14ac:dyDescent="0.2">
      <c r="A12" s="244" t="s">
        <v>449</v>
      </c>
      <c r="B12" s="245">
        <v>0</v>
      </c>
      <c r="C12" s="246" t="s">
        <v>416</v>
      </c>
      <c r="D12" s="245"/>
      <c r="E12" s="245">
        <v>600000</v>
      </c>
      <c r="F12" s="247"/>
    </row>
    <row r="13" spans="1:6" ht="15.75" x14ac:dyDescent="0.2">
      <c r="A13" s="244"/>
      <c r="B13" s="245"/>
      <c r="C13" s="246"/>
      <c r="D13" s="245"/>
      <c r="E13" s="245"/>
      <c r="F13" s="247"/>
    </row>
    <row r="14" spans="1:6" ht="16.5" thickBot="1" x14ac:dyDescent="0.25">
      <c r="A14" s="244"/>
      <c r="B14" s="245"/>
      <c r="C14" s="246"/>
      <c r="D14" s="245"/>
      <c r="E14" s="245"/>
      <c r="F14" s="247"/>
    </row>
    <row r="15" spans="1:6" ht="36.75" customHeight="1" thickBot="1" x14ac:dyDescent="0.25">
      <c r="A15" s="255" t="s">
        <v>371</v>
      </c>
      <c r="B15" s="256">
        <f>SUM(B12:B14)</f>
        <v>0</v>
      </c>
      <c r="C15" s="265">
        <f>SUM(C12:C14)</f>
        <v>0</v>
      </c>
      <c r="D15" s="256">
        <f>SUM(D12:D14)</f>
        <v>0</v>
      </c>
      <c r="E15" s="256">
        <f>SUM(E12:E14)</f>
        <v>600000</v>
      </c>
      <c r="F15" s="257">
        <f>SUM(F12:F14)</f>
        <v>0</v>
      </c>
    </row>
    <row r="16" spans="1:6" ht="16.5" thickBot="1" x14ac:dyDescent="0.25">
      <c r="A16" s="264" t="s">
        <v>450</v>
      </c>
      <c r="B16" s="263"/>
      <c r="C16" s="253"/>
      <c r="D16" s="252"/>
      <c r="E16" s="252"/>
      <c r="F16" s="254"/>
    </row>
    <row r="17" spans="1:6" ht="16.5" thickBot="1" x14ac:dyDescent="0.25">
      <c r="A17" s="244" t="s">
        <v>451</v>
      </c>
      <c r="B17" s="245"/>
      <c r="C17" s="246"/>
      <c r="D17" s="245"/>
      <c r="E17" s="245">
        <v>1300000</v>
      </c>
      <c r="F17" s="247"/>
    </row>
    <row r="18" spans="1:6" ht="36.75" customHeight="1" thickBot="1" x14ac:dyDescent="0.25">
      <c r="A18" s="255" t="s">
        <v>452</v>
      </c>
      <c r="B18" s="285"/>
      <c r="C18" s="286"/>
      <c r="D18" s="287"/>
      <c r="E18" s="287">
        <f>E17</f>
        <v>1300000</v>
      </c>
      <c r="F18" s="288"/>
    </row>
    <row r="19" spans="1:6" ht="16.5" thickBot="1" x14ac:dyDescent="0.25">
      <c r="A19" s="264" t="s">
        <v>442</v>
      </c>
      <c r="B19" s="263"/>
      <c r="C19" s="253"/>
      <c r="D19" s="252"/>
      <c r="E19" s="252"/>
      <c r="F19" s="254">
        <f>B19-E19</f>
        <v>0</v>
      </c>
    </row>
    <row r="20" spans="1:6" ht="15.75" x14ac:dyDescent="0.2">
      <c r="A20" s="244" t="s">
        <v>377</v>
      </c>
      <c r="B20" s="245">
        <v>0</v>
      </c>
      <c r="C20" s="246" t="s">
        <v>416</v>
      </c>
      <c r="D20" s="245"/>
      <c r="E20" s="245">
        <v>0</v>
      </c>
      <c r="F20" s="247"/>
    </row>
    <row r="21" spans="1:6" ht="16.5" thickBot="1" x14ac:dyDescent="0.25">
      <c r="A21" s="244"/>
      <c r="B21" s="245"/>
      <c r="C21" s="246"/>
      <c r="D21" s="245"/>
      <c r="E21" s="245"/>
      <c r="F21" s="247">
        <f>B21-E21</f>
        <v>0</v>
      </c>
    </row>
    <row r="22" spans="1:6" ht="36.75" customHeight="1" thickBot="1" x14ac:dyDescent="0.25">
      <c r="A22" s="255" t="s">
        <v>443</v>
      </c>
      <c r="B22" s="256">
        <f>SUM(B20:B21)</f>
        <v>0</v>
      </c>
      <c r="C22" s="265">
        <f>SUM(C21:C21)</f>
        <v>0</v>
      </c>
      <c r="D22" s="256">
        <f>SUM(D20:D21)</f>
        <v>0</v>
      </c>
      <c r="E22" s="256">
        <f>SUM(E20:E21)</f>
        <v>0</v>
      </c>
      <c r="F22" s="257">
        <f>SUM(F21:F21)</f>
        <v>0</v>
      </c>
    </row>
    <row r="23" spans="1:6" ht="36.75" customHeight="1" thickBot="1" x14ac:dyDescent="0.25">
      <c r="A23" s="261" t="s">
        <v>372</v>
      </c>
      <c r="B23" s="262">
        <f>SUM(B22,B15,B10)</f>
        <v>0</v>
      </c>
      <c r="C23" s="262">
        <f>SUM(C22,C15,C10)</f>
        <v>0</v>
      </c>
      <c r="D23" s="262">
        <f>SUM(D22,D15,D10)</f>
        <v>0</v>
      </c>
      <c r="E23" s="262">
        <f>SUM(E22,E18,E15,E10)</f>
        <v>2027000</v>
      </c>
      <c r="F23" s="266">
        <f>SUM(F22,F15,F10)</f>
        <v>0</v>
      </c>
    </row>
  </sheetData>
  <mergeCells count="2">
    <mergeCell ref="A2:F2"/>
    <mergeCell ref="B1:F1"/>
  </mergeCells>
  <phoneticPr fontId="0" type="noConversion"/>
  <printOptions horizontalCentered="1"/>
  <pageMargins left="0" right="0" top="0.39370078740157483" bottom="0.39370078740157483" header="0.39370078740157483" footer="0.19685039370078741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A2" sqref="A2:F2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5.5" customHeight="1" x14ac:dyDescent="0.2">
      <c r="B1" s="305" t="s">
        <v>459</v>
      </c>
      <c r="C1" s="305"/>
      <c r="D1" s="305"/>
      <c r="E1" s="305"/>
      <c r="F1" s="305"/>
    </row>
    <row r="2" spans="1:6" ht="64.5" customHeight="1" x14ac:dyDescent="0.2">
      <c r="A2" s="304" t="s">
        <v>433</v>
      </c>
      <c r="B2" s="304"/>
      <c r="C2" s="304"/>
      <c r="D2" s="304"/>
      <c r="E2" s="304"/>
      <c r="F2" s="304"/>
    </row>
    <row r="3" spans="1:6" ht="23.25" customHeight="1" thickBot="1" x14ac:dyDescent="0.3">
      <c r="A3" s="59"/>
      <c r="B3" s="37"/>
      <c r="C3" s="37"/>
      <c r="D3" s="37"/>
      <c r="E3" s="37"/>
      <c r="F3" s="33" t="s">
        <v>373</v>
      </c>
    </row>
    <row r="4" spans="1:6" s="31" customFormat="1" ht="48.75" customHeight="1" thickBot="1" x14ac:dyDescent="0.25">
      <c r="A4" s="241" t="s">
        <v>51</v>
      </c>
      <c r="B4" s="242" t="s">
        <v>49</v>
      </c>
      <c r="C4" s="242" t="s">
        <v>50</v>
      </c>
      <c r="D4" s="242" t="s">
        <v>414</v>
      </c>
      <c r="E4" s="28" t="s">
        <v>411</v>
      </c>
      <c r="F4" s="243" t="s">
        <v>413</v>
      </c>
    </row>
    <row r="5" spans="1:6" s="37" customFormat="1" ht="15" customHeight="1" thickBot="1" x14ac:dyDescent="0.25">
      <c r="A5" s="34">
        <v>1</v>
      </c>
      <c r="B5" s="35">
        <v>2</v>
      </c>
      <c r="C5" s="35">
        <v>3</v>
      </c>
      <c r="D5" s="35">
        <v>4</v>
      </c>
      <c r="E5" s="35">
        <v>5</v>
      </c>
      <c r="F5" s="36">
        <v>6</v>
      </c>
    </row>
    <row r="6" spans="1:6" ht="40.5" customHeight="1" thickBot="1" x14ac:dyDescent="0.25">
      <c r="A6" s="248"/>
      <c r="B6" s="245"/>
      <c r="C6" s="246"/>
      <c r="D6" s="245">
        <v>0</v>
      </c>
      <c r="E6" s="245"/>
      <c r="F6" s="247">
        <f>B6-E6</f>
        <v>0</v>
      </c>
    </row>
    <row r="7" spans="1:6" s="39" customFormat="1" ht="30.75" customHeight="1" thickBot="1" x14ac:dyDescent="0.25">
      <c r="A7" s="237" t="s">
        <v>47</v>
      </c>
      <c r="B7" s="238">
        <f>SUM(B6:B6)</f>
        <v>0</v>
      </c>
      <c r="C7" s="239"/>
      <c r="D7" s="238">
        <f>SUM(D6:D6)</f>
        <v>0</v>
      </c>
      <c r="E7" s="238">
        <f>SUM(E6:E6)</f>
        <v>0</v>
      </c>
      <c r="F7" s="240">
        <f>SUM(F6:F6)</f>
        <v>0</v>
      </c>
    </row>
  </sheetData>
  <mergeCells count="2">
    <mergeCell ref="A2:F2"/>
    <mergeCell ref="B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48"/>
  <sheetViews>
    <sheetView zoomScale="130" zoomScaleNormal="130" zoomScaleSheetLayoutView="85" workbookViewId="0">
      <selection activeCell="A2" sqref="A2:F2"/>
    </sheetView>
  </sheetViews>
  <sheetFormatPr defaultRowHeight="12.75" x14ac:dyDescent="0.2"/>
  <cols>
    <col min="1" max="1" width="9" style="173" customWidth="1"/>
    <col min="2" max="2" width="71.1640625" style="174" customWidth="1"/>
    <col min="3" max="3" width="22.5" style="175" customWidth="1"/>
    <col min="4" max="16384" width="9.33203125" style="2"/>
  </cols>
  <sheetData>
    <row r="1" spans="1:3" s="1" customFormat="1" ht="16.5" customHeight="1" thickBot="1" x14ac:dyDescent="0.25">
      <c r="A1" s="65"/>
      <c r="B1" s="67"/>
      <c r="C1" s="259" t="s">
        <v>460</v>
      </c>
    </row>
    <row r="2" spans="1:3" s="45" customFormat="1" ht="21" customHeight="1" x14ac:dyDescent="0.2">
      <c r="A2" s="180" t="s">
        <v>45</v>
      </c>
      <c r="B2" s="151" t="s">
        <v>419</v>
      </c>
      <c r="C2" s="236"/>
    </row>
    <row r="3" spans="1:3" s="45" customFormat="1" ht="36.75" thickBot="1" x14ac:dyDescent="0.25">
      <c r="A3" s="281" t="s">
        <v>119</v>
      </c>
      <c r="B3" s="152" t="s">
        <v>412</v>
      </c>
      <c r="C3" s="153"/>
    </row>
    <row r="4" spans="1:3" s="46" customFormat="1" ht="15.95" customHeight="1" thickBot="1" x14ac:dyDescent="0.3">
      <c r="A4" s="68"/>
      <c r="B4" s="68"/>
      <c r="C4" s="69" t="s">
        <v>373</v>
      </c>
    </row>
    <row r="5" spans="1:3" ht="13.5" thickBot="1" x14ac:dyDescent="0.25">
      <c r="A5" s="181" t="s">
        <v>121</v>
      </c>
      <c r="B5" s="70" t="s">
        <v>38</v>
      </c>
      <c r="C5" s="154" t="s">
        <v>39</v>
      </c>
    </row>
    <row r="6" spans="1:3" s="40" customFormat="1" ht="12.95" customHeight="1" thickBot="1" x14ac:dyDescent="0.25">
      <c r="A6" s="61">
        <v>1</v>
      </c>
      <c r="B6" s="62">
        <v>2</v>
      </c>
      <c r="C6" s="63">
        <v>3</v>
      </c>
    </row>
    <row r="7" spans="1:3" s="40" customFormat="1" ht="15.95" customHeight="1" thickBot="1" x14ac:dyDescent="0.25">
      <c r="A7" s="72"/>
      <c r="B7" s="73" t="s">
        <v>40</v>
      </c>
      <c r="C7" s="155"/>
    </row>
    <row r="8" spans="1:3" s="40" customFormat="1" ht="12" customHeight="1" thickBot="1" x14ac:dyDescent="0.25">
      <c r="A8" s="25" t="s">
        <v>6</v>
      </c>
      <c r="B8" s="19" t="s">
        <v>145</v>
      </c>
      <c r="C8" s="95">
        <f>+C9+C10+C11+C12+C13+C14</f>
        <v>265812749</v>
      </c>
    </row>
    <row r="9" spans="1:3" s="47" customFormat="1" ht="12" customHeight="1" x14ac:dyDescent="0.2">
      <c r="A9" s="208" t="s">
        <v>64</v>
      </c>
      <c r="B9" s="190" t="s">
        <v>146</v>
      </c>
      <c r="C9" s="98">
        <f>[1]Összesítő!$D305</f>
        <v>120181134</v>
      </c>
    </row>
    <row r="10" spans="1:3" s="48" customFormat="1" ht="12" customHeight="1" x14ac:dyDescent="0.2">
      <c r="A10" s="209" t="s">
        <v>65</v>
      </c>
      <c r="B10" s="191" t="s">
        <v>147</v>
      </c>
      <c r="C10" s="98">
        <f>[1]Összesítő!$D306</f>
        <v>82141650</v>
      </c>
    </row>
    <row r="11" spans="1:3" s="48" customFormat="1" ht="12" customHeight="1" x14ac:dyDescent="0.2">
      <c r="A11" s="209" t="s">
        <v>66</v>
      </c>
      <c r="B11" s="191" t="s">
        <v>148</v>
      </c>
      <c r="C11" s="98">
        <f>[1]Összesítő!$D307</f>
        <v>57607763</v>
      </c>
    </row>
    <row r="12" spans="1:3" s="48" customFormat="1" ht="12" customHeight="1" x14ac:dyDescent="0.2">
      <c r="A12" s="209" t="s">
        <v>67</v>
      </c>
      <c r="B12" s="191" t="s">
        <v>149</v>
      </c>
      <c r="C12" s="98">
        <f>[1]Összesítő!$D308</f>
        <v>5882202</v>
      </c>
    </row>
    <row r="13" spans="1:3" s="48" customFormat="1" ht="12" customHeight="1" x14ac:dyDescent="0.2">
      <c r="A13" s="209" t="s">
        <v>84</v>
      </c>
      <c r="B13" s="191" t="s">
        <v>150</v>
      </c>
      <c r="C13" s="98"/>
    </row>
    <row r="14" spans="1:3" s="47" customFormat="1" ht="12" customHeight="1" thickBot="1" x14ac:dyDescent="0.25">
      <c r="A14" s="210" t="s">
        <v>68</v>
      </c>
      <c r="B14" s="192" t="s">
        <v>151</v>
      </c>
      <c r="C14" s="98"/>
    </row>
    <row r="15" spans="1:3" s="47" customFormat="1" ht="12" customHeight="1" thickBot="1" x14ac:dyDescent="0.25">
      <c r="A15" s="25" t="s">
        <v>7</v>
      </c>
      <c r="B15" s="90" t="s">
        <v>152</v>
      </c>
      <c r="C15" s="95">
        <f>+C16+C17+C18+C19+C20</f>
        <v>63200000</v>
      </c>
    </row>
    <row r="16" spans="1:3" s="47" customFormat="1" ht="12" customHeight="1" x14ac:dyDescent="0.2">
      <c r="A16" s="208" t="s">
        <v>70</v>
      </c>
      <c r="B16" s="190" t="s">
        <v>153</v>
      </c>
      <c r="C16" s="98"/>
    </row>
    <row r="17" spans="1:3" s="47" customFormat="1" ht="12" customHeight="1" x14ac:dyDescent="0.2">
      <c r="A17" s="209" t="s">
        <v>71</v>
      </c>
      <c r="B17" s="191" t="s">
        <v>154</v>
      </c>
      <c r="C17" s="98"/>
    </row>
    <row r="18" spans="1:3" s="47" customFormat="1" ht="12" customHeight="1" x14ac:dyDescent="0.2">
      <c r="A18" s="209" t="s">
        <v>72</v>
      </c>
      <c r="B18" s="191" t="s">
        <v>358</v>
      </c>
      <c r="C18" s="98"/>
    </row>
    <row r="19" spans="1:3" s="47" customFormat="1" ht="12" customHeight="1" x14ac:dyDescent="0.2">
      <c r="A19" s="209" t="s">
        <v>73</v>
      </c>
      <c r="B19" s="191" t="s">
        <v>359</v>
      </c>
      <c r="C19" s="98"/>
    </row>
    <row r="20" spans="1:3" s="47" customFormat="1" ht="12" customHeight="1" x14ac:dyDescent="0.2">
      <c r="A20" s="209" t="s">
        <v>74</v>
      </c>
      <c r="B20" s="191" t="s">
        <v>155</v>
      </c>
      <c r="C20" s="98">
        <f>[1]Összesítő!$D329</f>
        <v>63200000</v>
      </c>
    </row>
    <row r="21" spans="1:3" s="48" customFormat="1" ht="12" customHeight="1" thickBot="1" x14ac:dyDescent="0.25">
      <c r="A21" s="210" t="s">
        <v>80</v>
      </c>
      <c r="B21" s="192" t="s">
        <v>156</v>
      </c>
      <c r="C21" s="98"/>
    </row>
    <row r="22" spans="1:3" s="48" customFormat="1" ht="12" customHeight="1" thickBot="1" x14ac:dyDescent="0.25">
      <c r="A22" s="25" t="s">
        <v>8</v>
      </c>
      <c r="B22" s="19" t="s">
        <v>157</v>
      </c>
      <c r="C22" s="95">
        <f>+C23+C24+C25+C26+C27</f>
        <v>0</v>
      </c>
    </row>
    <row r="23" spans="1:3" s="48" customFormat="1" ht="12" customHeight="1" x14ac:dyDescent="0.2">
      <c r="A23" s="208" t="s">
        <v>53</v>
      </c>
      <c r="B23" s="190" t="s">
        <v>158</v>
      </c>
      <c r="C23" s="98"/>
    </row>
    <row r="24" spans="1:3" s="47" customFormat="1" ht="12" customHeight="1" x14ac:dyDescent="0.2">
      <c r="A24" s="209" t="s">
        <v>54</v>
      </c>
      <c r="B24" s="191" t="s">
        <v>159</v>
      </c>
      <c r="C24" s="98"/>
    </row>
    <row r="25" spans="1:3" s="48" customFormat="1" ht="12" customHeight="1" x14ac:dyDescent="0.2">
      <c r="A25" s="209" t="s">
        <v>55</v>
      </c>
      <c r="B25" s="191" t="s">
        <v>360</v>
      </c>
      <c r="C25" s="98"/>
    </row>
    <row r="26" spans="1:3" s="48" customFormat="1" ht="12" customHeight="1" x14ac:dyDescent="0.2">
      <c r="A26" s="209" t="s">
        <v>56</v>
      </c>
      <c r="B26" s="191" t="s">
        <v>361</v>
      </c>
      <c r="C26" s="98"/>
    </row>
    <row r="27" spans="1:3" s="48" customFormat="1" ht="12" customHeight="1" x14ac:dyDescent="0.2">
      <c r="A27" s="209" t="s">
        <v>94</v>
      </c>
      <c r="B27" s="191" t="s">
        <v>160</v>
      </c>
      <c r="C27" s="98"/>
    </row>
    <row r="28" spans="1:3" s="48" customFormat="1" ht="12" customHeight="1" thickBot="1" x14ac:dyDescent="0.25">
      <c r="A28" s="210" t="s">
        <v>95</v>
      </c>
      <c r="B28" s="192" t="s">
        <v>161</v>
      </c>
      <c r="C28" s="98"/>
    </row>
    <row r="29" spans="1:3" s="48" customFormat="1" ht="12" customHeight="1" thickBot="1" x14ac:dyDescent="0.25">
      <c r="A29" s="25" t="s">
        <v>96</v>
      </c>
      <c r="B29" s="19" t="s">
        <v>162</v>
      </c>
      <c r="C29" s="101">
        <f>+C30+C33+C34+C35</f>
        <v>180000000</v>
      </c>
    </row>
    <row r="30" spans="1:3" s="48" customFormat="1" ht="12" customHeight="1" x14ac:dyDescent="0.2">
      <c r="A30" s="208" t="s">
        <v>163</v>
      </c>
      <c r="B30" s="190" t="s">
        <v>169</v>
      </c>
      <c r="C30" s="185">
        <f>SUM(C31:C32)</f>
        <v>167000000</v>
      </c>
    </row>
    <row r="31" spans="1:3" s="48" customFormat="1" ht="12" customHeight="1" x14ac:dyDescent="0.2">
      <c r="A31" s="209" t="s">
        <v>164</v>
      </c>
      <c r="B31" s="191" t="s">
        <v>170</v>
      </c>
      <c r="C31" s="97">
        <f>[1]Összesítő!$D$355</f>
        <v>37000000</v>
      </c>
    </row>
    <row r="32" spans="1:3" s="48" customFormat="1" ht="12" customHeight="1" x14ac:dyDescent="0.2">
      <c r="A32" s="209" t="s">
        <v>165</v>
      </c>
      <c r="B32" s="191" t="s">
        <v>171</v>
      </c>
      <c r="C32" s="97">
        <f>[1]Összesítő!$D$356</f>
        <v>130000000</v>
      </c>
    </row>
    <row r="33" spans="1:3" s="48" customFormat="1" ht="12" customHeight="1" x14ac:dyDescent="0.2">
      <c r="A33" s="209" t="s">
        <v>166</v>
      </c>
      <c r="B33" s="191" t="s">
        <v>172</v>
      </c>
      <c r="C33" s="97">
        <f>[1]Összesítő!$D$362</f>
        <v>12500000</v>
      </c>
    </row>
    <row r="34" spans="1:3" s="48" customFormat="1" ht="12" customHeight="1" x14ac:dyDescent="0.2">
      <c r="A34" s="209" t="s">
        <v>167</v>
      </c>
      <c r="B34" s="191" t="s">
        <v>173</v>
      </c>
      <c r="C34" s="97">
        <f>[1]Összesítő!$D$364</f>
        <v>500000</v>
      </c>
    </row>
    <row r="35" spans="1:3" s="48" customFormat="1" ht="12" customHeight="1" thickBot="1" x14ac:dyDescent="0.25">
      <c r="A35" s="210" t="s">
        <v>168</v>
      </c>
      <c r="B35" s="192" t="s">
        <v>174</v>
      </c>
      <c r="C35" s="97"/>
    </row>
    <row r="36" spans="1:3" s="48" customFormat="1" ht="12" customHeight="1" thickBot="1" x14ac:dyDescent="0.25">
      <c r="A36" s="25" t="s">
        <v>10</v>
      </c>
      <c r="B36" s="19" t="s">
        <v>175</v>
      </c>
      <c r="C36" s="95">
        <f>SUM(C37:C46)</f>
        <v>39475000</v>
      </c>
    </row>
    <row r="37" spans="1:3" s="48" customFormat="1" ht="12" customHeight="1" x14ac:dyDescent="0.2">
      <c r="A37" s="208" t="s">
        <v>57</v>
      </c>
      <c r="B37" s="190" t="s">
        <v>178</v>
      </c>
      <c r="C37" s="98">
        <f>[1]Összesítő!$D$375</f>
        <v>5000000</v>
      </c>
    </row>
    <row r="38" spans="1:3" s="48" customFormat="1" ht="12" customHeight="1" x14ac:dyDescent="0.2">
      <c r="A38" s="209" t="s">
        <v>58</v>
      </c>
      <c r="B38" s="191" t="s">
        <v>179</v>
      </c>
      <c r="C38" s="97">
        <f>[1]Összesítő!$D$376+[1]Összesítő!$D$379-250000</f>
        <v>12200000</v>
      </c>
    </row>
    <row r="39" spans="1:3" s="48" customFormat="1" ht="12" customHeight="1" x14ac:dyDescent="0.2">
      <c r="A39" s="209" t="s">
        <v>59</v>
      </c>
      <c r="B39" s="191" t="s">
        <v>180</v>
      </c>
      <c r="C39" s="97">
        <f>[1]Összesítő!$D$382</f>
        <v>5200000</v>
      </c>
    </row>
    <row r="40" spans="1:3" s="48" customFormat="1" ht="12" customHeight="1" x14ac:dyDescent="0.2">
      <c r="A40" s="209" t="s">
        <v>98</v>
      </c>
      <c r="B40" s="191" t="s">
        <v>181</v>
      </c>
      <c r="C40" s="97"/>
    </row>
    <row r="41" spans="1:3" s="48" customFormat="1" ht="12" customHeight="1" x14ac:dyDescent="0.2">
      <c r="A41" s="209" t="s">
        <v>99</v>
      </c>
      <c r="B41" s="191" t="s">
        <v>182</v>
      </c>
      <c r="C41" s="97">
        <f>[1]Összesítő!$D$387</f>
        <v>11200000</v>
      </c>
    </row>
    <row r="42" spans="1:3" s="48" customFormat="1" ht="12" customHeight="1" x14ac:dyDescent="0.2">
      <c r="A42" s="209" t="s">
        <v>100</v>
      </c>
      <c r="B42" s="191" t="s">
        <v>183</v>
      </c>
      <c r="C42" s="97">
        <f>[1]Összesítő!$D$388</f>
        <v>5875000</v>
      </c>
    </row>
    <row r="43" spans="1:3" s="48" customFormat="1" ht="12" customHeight="1" x14ac:dyDescent="0.2">
      <c r="A43" s="209" t="s">
        <v>101</v>
      </c>
      <c r="B43" s="191" t="s">
        <v>184</v>
      </c>
      <c r="C43" s="97"/>
    </row>
    <row r="44" spans="1:3" s="48" customFormat="1" ht="12" customHeight="1" x14ac:dyDescent="0.2">
      <c r="A44" s="209" t="s">
        <v>102</v>
      </c>
      <c r="B44" s="191" t="s">
        <v>185</v>
      </c>
      <c r="C44" s="97"/>
    </row>
    <row r="45" spans="1:3" s="48" customFormat="1" ht="12" customHeight="1" x14ac:dyDescent="0.2">
      <c r="A45" s="209" t="s">
        <v>176</v>
      </c>
      <c r="B45" s="191" t="s">
        <v>186</v>
      </c>
      <c r="C45" s="100"/>
    </row>
    <row r="46" spans="1:3" s="48" customFormat="1" ht="12" customHeight="1" thickBot="1" x14ac:dyDescent="0.25">
      <c r="A46" s="210" t="s">
        <v>177</v>
      </c>
      <c r="B46" s="192" t="s">
        <v>187</v>
      </c>
      <c r="C46" s="179"/>
    </row>
    <row r="47" spans="1:3" s="48" customFormat="1" ht="12" customHeight="1" thickBot="1" x14ac:dyDescent="0.25">
      <c r="A47" s="25" t="s">
        <v>11</v>
      </c>
      <c r="B47" s="19" t="s">
        <v>188</v>
      </c>
      <c r="C47" s="95">
        <f>SUM(C48:C52)</f>
        <v>0</v>
      </c>
    </row>
    <row r="48" spans="1:3" s="48" customFormat="1" ht="12" customHeight="1" x14ac:dyDescent="0.2">
      <c r="A48" s="208" t="s">
        <v>60</v>
      </c>
      <c r="B48" s="190" t="s">
        <v>192</v>
      </c>
      <c r="C48" s="233"/>
    </row>
    <row r="49" spans="1:3" s="48" customFormat="1" ht="12" customHeight="1" x14ac:dyDescent="0.2">
      <c r="A49" s="209" t="s">
        <v>61</v>
      </c>
      <c r="B49" s="191" t="s">
        <v>193</v>
      </c>
      <c r="C49" s="100"/>
    </row>
    <row r="50" spans="1:3" s="48" customFormat="1" ht="12" customHeight="1" x14ac:dyDescent="0.2">
      <c r="A50" s="209" t="s">
        <v>189</v>
      </c>
      <c r="B50" s="191" t="s">
        <v>194</v>
      </c>
      <c r="C50" s="100"/>
    </row>
    <row r="51" spans="1:3" s="48" customFormat="1" ht="12" customHeight="1" x14ac:dyDescent="0.2">
      <c r="A51" s="209" t="s">
        <v>190</v>
      </c>
      <c r="B51" s="191" t="s">
        <v>195</v>
      </c>
      <c r="C51" s="100"/>
    </row>
    <row r="52" spans="1:3" s="48" customFormat="1" ht="12" customHeight="1" thickBot="1" x14ac:dyDescent="0.25">
      <c r="A52" s="210" t="s">
        <v>191</v>
      </c>
      <c r="B52" s="192" t="s">
        <v>196</v>
      </c>
      <c r="C52" s="179"/>
    </row>
    <row r="53" spans="1:3" s="48" customFormat="1" ht="12" customHeight="1" thickBot="1" x14ac:dyDescent="0.25">
      <c r="A53" s="25" t="s">
        <v>103</v>
      </c>
      <c r="B53" s="19" t="s">
        <v>197</v>
      </c>
      <c r="C53" s="95">
        <f>SUM(C54:C56)</f>
        <v>43670287</v>
      </c>
    </row>
    <row r="54" spans="1:3" s="48" customFormat="1" ht="12" customHeight="1" x14ac:dyDescent="0.2">
      <c r="A54" s="208" t="s">
        <v>62</v>
      </c>
      <c r="B54" s="190" t="s">
        <v>198</v>
      </c>
      <c r="C54" s="98"/>
    </row>
    <row r="55" spans="1:3" s="48" customFormat="1" ht="12" customHeight="1" x14ac:dyDescent="0.2">
      <c r="A55" s="209" t="s">
        <v>63</v>
      </c>
      <c r="B55" s="191" t="s">
        <v>362</v>
      </c>
      <c r="C55" s="97"/>
    </row>
    <row r="56" spans="1:3" s="48" customFormat="1" ht="12" customHeight="1" x14ac:dyDescent="0.2">
      <c r="A56" s="209" t="s">
        <v>202</v>
      </c>
      <c r="B56" s="191" t="s">
        <v>200</v>
      </c>
      <c r="C56" s="97">
        <f>[1]Összesítő!$D$424</f>
        <v>43670287</v>
      </c>
    </row>
    <row r="57" spans="1:3" s="48" customFormat="1" ht="12" customHeight="1" thickBot="1" x14ac:dyDescent="0.25">
      <c r="A57" s="210" t="s">
        <v>203</v>
      </c>
      <c r="B57" s="192" t="s">
        <v>201</v>
      </c>
      <c r="C57" s="99"/>
    </row>
    <row r="58" spans="1:3" s="48" customFormat="1" ht="12" customHeight="1" thickBot="1" x14ac:dyDescent="0.25">
      <c r="A58" s="25" t="s">
        <v>13</v>
      </c>
      <c r="B58" s="90" t="s">
        <v>204</v>
      </c>
      <c r="C58" s="95">
        <f>SUM(C59:C61)</f>
        <v>0</v>
      </c>
    </row>
    <row r="59" spans="1:3" s="48" customFormat="1" ht="12" customHeight="1" x14ac:dyDescent="0.2">
      <c r="A59" s="208" t="s">
        <v>104</v>
      </c>
      <c r="B59" s="190" t="s">
        <v>206</v>
      </c>
      <c r="C59" s="100"/>
    </row>
    <row r="60" spans="1:3" s="48" customFormat="1" ht="12" customHeight="1" x14ac:dyDescent="0.2">
      <c r="A60" s="209" t="s">
        <v>105</v>
      </c>
      <c r="B60" s="191" t="s">
        <v>363</v>
      </c>
      <c r="C60" s="100"/>
    </row>
    <row r="61" spans="1:3" s="48" customFormat="1" ht="12" customHeight="1" x14ac:dyDescent="0.2">
      <c r="A61" s="209" t="s">
        <v>125</v>
      </c>
      <c r="B61" s="191" t="s">
        <v>207</v>
      </c>
      <c r="C61" s="100"/>
    </row>
    <row r="62" spans="1:3" s="48" customFormat="1" ht="12" customHeight="1" thickBot="1" x14ac:dyDescent="0.25">
      <c r="A62" s="210" t="s">
        <v>205</v>
      </c>
      <c r="B62" s="192" t="s">
        <v>208</v>
      </c>
      <c r="C62" s="100"/>
    </row>
    <row r="63" spans="1:3" s="48" customFormat="1" ht="12" customHeight="1" thickBot="1" x14ac:dyDescent="0.25">
      <c r="A63" s="25" t="s">
        <v>14</v>
      </c>
      <c r="B63" s="19" t="s">
        <v>209</v>
      </c>
      <c r="C63" s="101">
        <f>+C8+C15+C22+C29+C36+C47+C53+C58</f>
        <v>592158036</v>
      </c>
    </row>
    <row r="64" spans="1:3" s="48" customFormat="1" ht="12" customHeight="1" thickBot="1" x14ac:dyDescent="0.2">
      <c r="A64" s="211" t="s">
        <v>331</v>
      </c>
      <c r="B64" s="90" t="s">
        <v>211</v>
      </c>
      <c r="C64" s="95">
        <f>SUM(C65:C67)</f>
        <v>0</v>
      </c>
    </row>
    <row r="65" spans="1:3" s="48" customFormat="1" ht="12" customHeight="1" x14ac:dyDescent="0.2">
      <c r="A65" s="208" t="s">
        <v>244</v>
      </c>
      <c r="B65" s="190" t="s">
        <v>212</v>
      </c>
      <c r="C65" s="100"/>
    </row>
    <row r="66" spans="1:3" s="48" customFormat="1" ht="12" customHeight="1" x14ac:dyDescent="0.2">
      <c r="A66" s="209" t="s">
        <v>253</v>
      </c>
      <c r="B66" s="191" t="s">
        <v>213</v>
      </c>
      <c r="C66" s="100"/>
    </row>
    <row r="67" spans="1:3" s="48" customFormat="1" ht="12" customHeight="1" thickBot="1" x14ac:dyDescent="0.25">
      <c r="A67" s="210" t="s">
        <v>254</v>
      </c>
      <c r="B67" s="194" t="s">
        <v>214</v>
      </c>
      <c r="C67" s="100"/>
    </row>
    <row r="68" spans="1:3" s="48" customFormat="1" ht="12" customHeight="1" thickBot="1" x14ac:dyDescent="0.2">
      <c r="A68" s="211" t="s">
        <v>215</v>
      </c>
      <c r="B68" s="90" t="s">
        <v>216</v>
      </c>
      <c r="C68" s="95">
        <f>SUM(C69:C72)</f>
        <v>0</v>
      </c>
    </row>
    <row r="69" spans="1:3" s="48" customFormat="1" ht="12" customHeight="1" x14ac:dyDescent="0.2">
      <c r="A69" s="208" t="s">
        <v>85</v>
      </c>
      <c r="B69" s="190" t="s">
        <v>217</v>
      </c>
      <c r="C69" s="100"/>
    </row>
    <row r="70" spans="1:3" s="48" customFormat="1" ht="12" customHeight="1" x14ac:dyDescent="0.2">
      <c r="A70" s="209" t="s">
        <v>86</v>
      </c>
      <c r="B70" s="191" t="s">
        <v>218</v>
      </c>
      <c r="C70" s="100"/>
    </row>
    <row r="71" spans="1:3" s="48" customFormat="1" ht="12" customHeight="1" x14ac:dyDescent="0.2">
      <c r="A71" s="209" t="s">
        <v>245</v>
      </c>
      <c r="B71" s="191" t="s">
        <v>219</v>
      </c>
      <c r="C71" s="100"/>
    </row>
    <row r="72" spans="1:3" s="48" customFormat="1" ht="12" customHeight="1" thickBot="1" x14ac:dyDescent="0.25">
      <c r="A72" s="210" t="s">
        <v>246</v>
      </c>
      <c r="B72" s="192" t="s">
        <v>220</v>
      </c>
      <c r="C72" s="100"/>
    </row>
    <row r="73" spans="1:3" s="48" customFormat="1" ht="12" customHeight="1" thickBot="1" x14ac:dyDescent="0.2">
      <c r="A73" s="211" t="s">
        <v>221</v>
      </c>
      <c r="B73" s="90" t="s">
        <v>222</v>
      </c>
      <c r="C73" s="95">
        <f>SUM(C74:C75)</f>
        <v>25000000</v>
      </c>
    </row>
    <row r="74" spans="1:3" s="48" customFormat="1" ht="12" customHeight="1" x14ac:dyDescent="0.2">
      <c r="A74" s="208" t="s">
        <v>247</v>
      </c>
      <c r="B74" s="190" t="s">
        <v>223</v>
      </c>
      <c r="C74" s="100">
        <v>25000000</v>
      </c>
    </row>
    <row r="75" spans="1:3" s="48" customFormat="1" ht="12" customHeight="1" thickBot="1" x14ac:dyDescent="0.25">
      <c r="A75" s="210" t="s">
        <v>248</v>
      </c>
      <c r="B75" s="192" t="s">
        <v>224</v>
      </c>
      <c r="C75" s="100"/>
    </row>
    <row r="76" spans="1:3" s="47" customFormat="1" ht="12" customHeight="1" thickBot="1" x14ac:dyDescent="0.2">
      <c r="A76" s="211" t="s">
        <v>225</v>
      </c>
      <c r="B76" s="90" t="s">
        <v>226</v>
      </c>
      <c r="C76" s="95">
        <f>SUM(C77:C79)</f>
        <v>0</v>
      </c>
    </row>
    <row r="77" spans="1:3" s="48" customFormat="1" ht="12" customHeight="1" x14ac:dyDescent="0.2">
      <c r="A77" s="208" t="s">
        <v>249</v>
      </c>
      <c r="B77" s="190" t="s">
        <v>227</v>
      </c>
      <c r="C77" s="100"/>
    </row>
    <row r="78" spans="1:3" s="48" customFormat="1" ht="12" customHeight="1" x14ac:dyDescent="0.2">
      <c r="A78" s="209" t="s">
        <v>250</v>
      </c>
      <c r="B78" s="191" t="s">
        <v>228</v>
      </c>
      <c r="C78" s="100"/>
    </row>
    <row r="79" spans="1:3" s="48" customFormat="1" ht="12" customHeight="1" thickBot="1" x14ac:dyDescent="0.25">
      <c r="A79" s="210" t="s">
        <v>251</v>
      </c>
      <c r="B79" s="192" t="s">
        <v>229</v>
      </c>
      <c r="C79" s="100"/>
    </row>
    <row r="80" spans="1:3" s="48" customFormat="1" ht="12" customHeight="1" thickBot="1" x14ac:dyDescent="0.2">
      <c r="A80" s="211" t="s">
        <v>230</v>
      </c>
      <c r="B80" s="90" t="s">
        <v>252</v>
      </c>
      <c r="C80" s="95">
        <f>SUM(C81:C84)</f>
        <v>0</v>
      </c>
    </row>
    <row r="81" spans="1:3" s="48" customFormat="1" ht="12" customHeight="1" x14ac:dyDescent="0.2">
      <c r="A81" s="212" t="s">
        <v>231</v>
      </c>
      <c r="B81" s="190" t="s">
        <v>232</v>
      </c>
      <c r="C81" s="100"/>
    </row>
    <row r="82" spans="1:3" s="48" customFormat="1" ht="12" customHeight="1" x14ac:dyDescent="0.2">
      <c r="A82" s="213" t="s">
        <v>233</v>
      </c>
      <c r="B82" s="191" t="s">
        <v>234</v>
      </c>
      <c r="C82" s="100"/>
    </row>
    <row r="83" spans="1:3" s="48" customFormat="1" ht="12" customHeight="1" x14ac:dyDescent="0.2">
      <c r="A83" s="213" t="s">
        <v>235</v>
      </c>
      <c r="B83" s="191" t="s">
        <v>236</v>
      </c>
      <c r="C83" s="100"/>
    </row>
    <row r="84" spans="1:3" s="47" customFormat="1" ht="12" customHeight="1" thickBot="1" x14ac:dyDescent="0.25">
      <c r="A84" s="214" t="s">
        <v>237</v>
      </c>
      <c r="B84" s="192" t="s">
        <v>238</v>
      </c>
      <c r="C84" s="100"/>
    </row>
    <row r="85" spans="1:3" s="47" customFormat="1" ht="12" customHeight="1" thickBot="1" x14ac:dyDescent="0.2">
      <c r="A85" s="211" t="s">
        <v>239</v>
      </c>
      <c r="B85" s="90" t="s">
        <v>240</v>
      </c>
      <c r="C85" s="234"/>
    </row>
    <row r="86" spans="1:3" s="47" customFormat="1" ht="12" customHeight="1" thickBot="1" x14ac:dyDescent="0.2">
      <c r="A86" s="211" t="s">
        <v>241</v>
      </c>
      <c r="B86" s="198" t="s">
        <v>242</v>
      </c>
      <c r="C86" s="101">
        <f>+C64+C68+C73+C76+C80+C85</f>
        <v>25000000</v>
      </c>
    </row>
    <row r="87" spans="1:3" s="47" customFormat="1" ht="12" customHeight="1" thickBot="1" x14ac:dyDescent="0.2">
      <c r="A87" s="215" t="s">
        <v>255</v>
      </c>
      <c r="B87" s="200" t="s">
        <v>357</v>
      </c>
      <c r="C87" s="101">
        <f>+C63+C86</f>
        <v>617158036</v>
      </c>
    </row>
    <row r="88" spans="1:3" ht="13.5" thickBot="1" x14ac:dyDescent="0.25">
      <c r="A88" s="216"/>
      <c r="B88" s="81"/>
      <c r="C88" s="161"/>
    </row>
    <row r="89" spans="1:3" s="40" customFormat="1" ht="16.5" customHeight="1" thickBot="1" x14ac:dyDescent="0.25">
      <c r="A89" s="82"/>
      <c r="B89" s="83" t="s">
        <v>41</v>
      </c>
      <c r="C89" s="162"/>
    </row>
    <row r="90" spans="1:3" s="49" customFormat="1" ht="12" customHeight="1" thickBot="1" x14ac:dyDescent="0.25">
      <c r="A90" s="182" t="s">
        <v>6</v>
      </c>
      <c r="B90" s="24" t="s">
        <v>258</v>
      </c>
      <c r="C90" s="94">
        <f>SUM(C91:C95)</f>
        <v>382504892.5</v>
      </c>
    </row>
    <row r="91" spans="1:3" ht="12" customHeight="1" thickBot="1" x14ac:dyDescent="0.25">
      <c r="A91" s="217" t="s">
        <v>64</v>
      </c>
      <c r="B91" s="8" t="s">
        <v>36</v>
      </c>
      <c r="C91" s="96">
        <f>[1]Összesítő!$D54</f>
        <v>68488000</v>
      </c>
    </row>
    <row r="92" spans="1:3" ht="12" customHeight="1" thickBot="1" x14ac:dyDescent="0.25">
      <c r="A92" s="209" t="s">
        <v>65</v>
      </c>
      <c r="B92" s="6" t="s">
        <v>106</v>
      </c>
      <c r="C92" s="96">
        <f>[1]Összesítő!$D62</f>
        <v>11491000</v>
      </c>
    </row>
    <row r="93" spans="1:3" ht="12" customHeight="1" thickBot="1" x14ac:dyDescent="0.25">
      <c r="A93" s="209" t="s">
        <v>66</v>
      </c>
      <c r="B93" s="6" t="s">
        <v>83</v>
      </c>
      <c r="C93" s="96">
        <f>[1]Összesítő!$D136-40640</f>
        <v>191525892.5</v>
      </c>
    </row>
    <row r="94" spans="1:3" ht="12" customHeight="1" x14ac:dyDescent="0.2">
      <c r="A94" s="209" t="s">
        <v>67</v>
      </c>
      <c r="B94" s="9" t="s">
        <v>107</v>
      </c>
      <c r="C94" s="96">
        <f>[1]Összesítő!$D161</f>
        <v>7000000</v>
      </c>
    </row>
    <row r="95" spans="1:3" ht="12" customHeight="1" x14ac:dyDescent="0.2">
      <c r="A95" s="209" t="s">
        <v>75</v>
      </c>
      <c r="B95" s="17" t="s">
        <v>108</v>
      </c>
      <c r="C95" s="99">
        <f>SUM(C96:C105)</f>
        <v>104000000</v>
      </c>
    </row>
    <row r="96" spans="1:3" ht="12" customHeight="1" x14ac:dyDescent="0.2">
      <c r="A96" s="209" t="s">
        <v>68</v>
      </c>
      <c r="B96" s="6" t="s">
        <v>259</v>
      </c>
      <c r="C96" s="99"/>
    </row>
    <row r="97" spans="1:3" ht="12" customHeight="1" x14ac:dyDescent="0.2">
      <c r="A97" s="209" t="s">
        <v>69</v>
      </c>
      <c r="B97" s="55" t="s">
        <v>260</v>
      </c>
      <c r="C97" s="99"/>
    </row>
    <row r="98" spans="1:3" ht="12" customHeight="1" x14ac:dyDescent="0.2">
      <c r="A98" s="209" t="s">
        <v>76</v>
      </c>
      <c r="B98" s="56" t="s">
        <v>261</v>
      </c>
      <c r="C98" s="99"/>
    </row>
    <row r="99" spans="1:3" ht="12" customHeight="1" x14ac:dyDescent="0.2">
      <c r="A99" s="209" t="s">
        <v>77</v>
      </c>
      <c r="B99" s="56" t="s">
        <v>262</v>
      </c>
      <c r="C99" s="99"/>
    </row>
    <row r="100" spans="1:3" ht="12" customHeight="1" x14ac:dyDescent="0.2">
      <c r="A100" s="209" t="s">
        <v>78</v>
      </c>
      <c r="B100" s="55" t="s">
        <v>263</v>
      </c>
      <c r="C100" s="99">
        <f>[1]Összesítő!$D$181</f>
        <v>27000000</v>
      </c>
    </row>
    <row r="101" spans="1:3" ht="12" customHeight="1" x14ac:dyDescent="0.2">
      <c r="A101" s="209" t="s">
        <v>79</v>
      </c>
      <c r="B101" s="55" t="s">
        <v>264</v>
      </c>
      <c r="C101" s="99"/>
    </row>
    <row r="102" spans="1:3" ht="12" customHeight="1" x14ac:dyDescent="0.2">
      <c r="A102" s="209" t="s">
        <v>81</v>
      </c>
      <c r="B102" s="56" t="s">
        <v>265</v>
      </c>
      <c r="C102" s="99">
        <v>2000000</v>
      </c>
    </row>
    <row r="103" spans="1:3" ht="12" customHeight="1" x14ac:dyDescent="0.2">
      <c r="A103" s="218" t="s">
        <v>109</v>
      </c>
      <c r="B103" s="57" t="s">
        <v>266</v>
      </c>
      <c r="C103" s="99"/>
    </row>
    <row r="104" spans="1:3" ht="12" customHeight="1" x14ac:dyDescent="0.2">
      <c r="A104" s="209" t="s">
        <v>256</v>
      </c>
      <c r="B104" s="57" t="s">
        <v>267</v>
      </c>
      <c r="C104" s="88"/>
    </row>
    <row r="105" spans="1:3" ht="12" customHeight="1" thickBot="1" x14ac:dyDescent="0.25">
      <c r="A105" s="219" t="s">
        <v>257</v>
      </c>
      <c r="B105" s="58" t="s">
        <v>268</v>
      </c>
      <c r="C105" s="89">
        <f>[1]Összesítő!$D$201-C102</f>
        <v>75000000</v>
      </c>
    </row>
    <row r="106" spans="1:3" ht="12" customHeight="1" thickBot="1" x14ac:dyDescent="0.25">
      <c r="A106" s="25" t="s">
        <v>7</v>
      </c>
      <c r="B106" s="23" t="s">
        <v>269</v>
      </c>
      <c r="C106" s="95">
        <f>+C107+C109+C111</f>
        <v>2127000</v>
      </c>
    </row>
    <row r="107" spans="1:3" ht="12" customHeight="1" x14ac:dyDescent="0.2">
      <c r="A107" s="208" t="s">
        <v>70</v>
      </c>
      <c r="B107" s="6" t="s">
        <v>124</v>
      </c>
      <c r="C107" s="98">
        <v>127000</v>
      </c>
    </row>
    <row r="108" spans="1:3" ht="12" customHeight="1" x14ac:dyDescent="0.2">
      <c r="A108" s="208" t="s">
        <v>71</v>
      </c>
      <c r="B108" s="10" t="s">
        <v>273</v>
      </c>
      <c r="C108" s="98" t="s">
        <v>410</v>
      </c>
    </row>
    <row r="109" spans="1:3" ht="12" customHeight="1" x14ac:dyDescent="0.2">
      <c r="A109" s="208" t="s">
        <v>72</v>
      </c>
      <c r="B109" s="10" t="s">
        <v>110</v>
      </c>
      <c r="C109" s="97">
        <f>[2]Összesítő!$D$226</f>
        <v>0</v>
      </c>
    </row>
    <row r="110" spans="1:3" ht="12" customHeight="1" x14ac:dyDescent="0.2">
      <c r="A110" s="208" t="s">
        <v>73</v>
      </c>
      <c r="B110" s="10" t="s">
        <v>274</v>
      </c>
      <c r="C110" s="88"/>
    </row>
    <row r="111" spans="1:3" ht="12" customHeight="1" x14ac:dyDescent="0.2">
      <c r="A111" s="208" t="s">
        <v>74</v>
      </c>
      <c r="B111" s="92" t="s">
        <v>126</v>
      </c>
      <c r="C111" s="88">
        <f>SUM(C112:C119)</f>
        <v>2000000</v>
      </c>
    </row>
    <row r="112" spans="1:3" ht="12" customHeight="1" x14ac:dyDescent="0.2">
      <c r="A112" s="208" t="s">
        <v>80</v>
      </c>
      <c r="B112" s="91" t="s">
        <v>364</v>
      </c>
      <c r="C112" s="88"/>
    </row>
    <row r="113" spans="1:3" ht="12" customHeight="1" x14ac:dyDescent="0.2">
      <c r="A113" s="208" t="s">
        <v>82</v>
      </c>
      <c r="B113" s="186" t="s">
        <v>279</v>
      </c>
      <c r="C113" s="88"/>
    </row>
    <row r="114" spans="1:3" ht="12" customHeight="1" x14ac:dyDescent="0.2">
      <c r="A114" s="208" t="s">
        <v>111</v>
      </c>
      <c r="B114" s="56" t="s">
        <v>262</v>
      </c>
      <c r="C114" s="88"/>
    </row>
    <row r="115" spans="1:3" ht="12" customHeight="1" x14ac:dyDescent="0.2">
      <c r="A115" s="208" t="s">
        <v>112</v>
      </c>
      <c r="B115" s="56" t="s">
        <v>278</v>
      </c>
      <c r="C115" s="88"/>
    </row>
    <row r="116" spans="1:3" ht="12" customHeight="1" x14ac:dyDescent="0.2">
      <c r="A116" s="208" t="s">
        <v>113</v>
      </c>
      <c r="B116" s="56" t="s">
        <v>277</v>
      </c>
      <c r="C116" s="88"/>
    </row>
    <row r="117" spans="1:3" ht="12" customHeight="1" x14ac:dyDescent="0.2">
      <c r="A117" s="208" t="s">
        <v>270</v>
      </c>
      <c r="B117" s="56" t="s">
        <v>265</v>
      </c>
      <c r="C117" s="88">
        <v>2000000</v>
      </c>
    </row>
    <row r="118" spans="1:3" ht="12" customHeight="1" x14ac:dyDescent="0.2">
      <c r="A118" s="208" t="s">
        <v>271</v>
      </c>
      <c r="B118" s="56" t="s">
        <v>276</v>
      </c>
      <c r="C118" s="88"/>
    </row>
    <row r="119" spans="1:3" ht="12" customHeight="1" thickBot="1" x14ac:dyDescent="0.25">
      <c r="A119" s="218" t="s">
        <v>272</v>
      </c>
      <c r="B119" s="56" t="s">
        <v>275</v>
      </c>
      <c r="C119" s="89"/>
    </row>
    <row r="120" spans="1:3" ht="12" customHeight="1" thickBot="1" x14ac:dyDescent="0.25">
      <c r="A120" s="25" t="s">
        <v>8</v>
      </c>
      <c r="B120" s="51" t="s">
        <v>280</v>
      </c>
      <c r="C120" s="95">
        <f>+C121+C122</f>
        <v>22746103</v>
      </c>
    </row>
    <row r="121" spans="1:3" ht="12" customHeight="1" x14ac:dyDescent="0.2">
      <c r="A121" s="208" t="s">
        <v>53</v>
      </c>
      <c r="B121" s="7" t="s">
        <v>43</v>
      </c>
      <c r="C121" s="98">
        <f>[1]Összesítő!$D$203+22467080</f>
        <v>22746103</v>
      </c>
    </row>
    <row r="122" spans="1:3" ht="12" customHeight="1" thickBot="1" x14ac:dyDescent="0.25">
      <c r="A122" s="210" t="s">
        <v>54</v>
      </c>
      <c r="B122" s="10" t="s">
        <v>44</v>
      </c>
      <c r="C122" s="98">
        <f>[2]Összesítő!$D$204</f>
        <v>0</v>
      </c>
    </row>
    <row r="123" spans="1:3" ht="12" customHeight="1" thickBot="1" x14ac:dyDescent="0.25">
      <c r="A123" s="25" t="s">
        <v>9</v>
      </c>
      <c r="B123" s="51" t="s">
        <v>281</v>
      </c>
      <c r="C123" s="95">
        <f>+C90+C106+C120</f>
        <v>407377995.5</v>
      </c>
    </row>
    <row r="124" spans="1:3" ht="12" customHeight="1" thickBot="1" x14ac:dyDescent="0.25">
      <c r="A124" s="25" t="s">
        <v>10</v>
      </c>
      <c r="B124" s="51" t="s">
        <v>282</v>
      </c>
      <c r="C124" s="95">
        <f>+C125+C126+C127</f>
        <v>0</v>
      </c>
    </row>
    <row r="125" spans="1:3" s="49" customFormat="1" ht="12" customHeight="1" x14ac:dyDescent="0.2">
      <c r="A125" s="208" t="s">
        <v>57</v>
      </c>
      <c r="B125" s="7" t="s">
        <v>283</v>
      </c>
      <c r="C125" s="88"/>
    </row>
    <row r="126" spans="1:3" ht="12" customHeight="1" x14ac:dyDescent="0.2">
      <c r="A126" s="208" t="s">
        <v>58</v>
      </c>
      <c r="B126" s="7" t="s">
        <v>284</v>
      </c>
      <c r="C126" s="88"/>
    </row>
    <row r="127" spans="1:3" ht="12" customHeight="1" thickBot="1" x14ac:dyDescent="0.25">
      <c r="A127" s="218" t="s">
        <v>59</v>
      </c>
      <c r="B127" s="5" t="s">
        <v>285</v>
      </c>
      <c r="C127" s="88"/>
    </row>
    <row r="128" spans="1:3" ht="12" customHeight="1" thickBot="1" x14ac:dyDescent="0.25">
      <c r="A128" s="25" t="s">
        <v>11</v>
      </c>
      <c r="B128" s="51" t="s">
        <v>330</v>
      </c>
      <c r="C128" s="95">
        <f>+C129+C130+C131+C132</f>
        <v>0</v>
      </c>
    </row>
    <row r="129" spans="1:11" ht="12" customHeight="1" x14ac:dyDescent="0.2">
      <c r="A129" s="208" t="s">
        <v>60</v>
      </c>
      <c r="B129" s="7" t="s">
        <v>286</v>
      </c>
      <c r="C129" s="88"/>
    </row>
    <row r="130" spans="1:11" ht="12" customHeight="1" x14ac:dyDescent="0.2">
      <c r="A130" s="208" t="s">
        <v>61</v>
      </c>
      <c r="B130" s="7" t="s">
        <v>287</v>
      </c>
      <c r="C130" s="88"/>
    </row>
    <row r="131" spans="1:11" ht="12" customHeight="1" x14ac:dyDescent="0.2">
      <c r="A131" s="208" t="s">
        <v>189</v>
      </c>
      <c r="B131" s="7" t="s">
        <v>288</v>
      </c>
      <c r="C131" s="88"/>
    </row>
    <row r="132" spans="1:11" s="49" customFormat="1" ht="12" customHeight="1" thickBot="1" x14ac:dyDescent="0.25">
      <c r="A132" s="218" t="s">
        <v>190</v>
      </c>
      <c r="B132" s="5" t="s">
        <v>289</v>
      </c>
      <c r="C132" s="88"/>
    </row>
    <row r="133" spans="1:11" ht="12" customHeight="1" thickBot="1" x14ac:dyDescent="0.25">
      <c r="A133" s="25" t="s">
        <v>12</v>
      </c>
      <c r="B133" s="51" t="s">
        <v>290</v>
      </c>
      <c r="C133" s="101">
        <f>+C134+C135+C136+C137+C138</f>
        <v>209780040</v>
      </c>
      <c r="K133" s="87"/>
    </row>
    <row r="134" spans="1:11" x14ac:dyDescent="0.2">
      <c r="A134" s="208" t="s">
        <v>62</v>
      </c>
      <c r="B134" s="7" t="s">
        <v>291</v>
      </c>
      <c r="C134" s="88"/>
    </row>
    <row r="135" spans="1:11" ht="12" customHeight="1" x14ac:dyDescent="0.2">
      <c r="A135" s="208" t="s">
        <v>63</v>
      </c>
      <c r="B135" s="7" t="s">
        <v>301</v>
      </c>
      <c r="C135" s="88"/>
    </row>
    <row r="136" spans="1:11" ht="12" customHeight="1" x14ac:dyDescent="0.2">
      <c r="A136" s="208" t="s">
        <v>202</v>
      </c>
      <c r="B136" s="7" t="s">
        <v>366</v>
      </c>
      <c r="C136" s="99">
        <f>[1]Összesítő!$D$296+2196560</f>
        <v>209780040</v>
      </c>
    </row>
    <row r="137" spans="1:11" s="49" customFormat="1" ht="12" customHeight="1" x14ac:dyDescent="0.2">
      <c r="A137" s="208" t="s">
        <v>203</v>
      </c>
      <c r="B137" s="7" t="s">
        <v>292</v>
      </c>
      <c r="C137" s="88"/>
    </row>
    <row r="138" spans="1:11" s="49" customFormat="1" ht="12" customHeight="1" thickBot="1" x14ac:dyDescent="0.25">
      <c r="A138" s="218" t="s">
        <v>365</v>
      </c>
      <c r="B138" s="5" t="s">
        <v>293</v>
      </c>
      <c r="C138" s="88"/>
    </row>
    <row r="139" spans="1:11" s="49" customFormat="1" ht="12" customHeight="1" thickBot="1" x14ac:dyDescent="0.25">
      <c r="A139" s="25" t="s">
        <v>13</v>
      </c>
      <c r="B139" s="51" t="s">
        <v>294</v>
      </c>
      <c r="C139" s="103">
        <f>+C140+C141+C142+C143</f>
        <v>0</v>
      </c>
    </row>
    <row r="140" spans="1:11" s="49" customFormat="1" ht="12" customHeight="1" x14ac:dyDescent="0.2">
      <c r="A140" s="208" t="s">
        <v>104</v>
      </c>
      <c r="B140" s="7" t="s">
        <v>295</v>
      </c>
      <c r="C140" s="88"/>
    </row>
    <row r="141" spans="1:11" s="49" customFormat="1" ht="12" customHeight="1" x14ac:dyDescent="0.2">
      <c r="A141" s="208" t="s">
        <v>105</v>
      </c>
      <c r="B141" s="7" t="s">
        <v>296</v>
      </c>
      <c r="C141" s="88"/>
    </row>
    <row r="142" spans="1:11" s="49" customFormat="1" ht="12" customHeight="1" x14ac:dyDescent="0.2">
      <c r="A142" s="208" t="s">
        <v>125</v>
      </c>
      <c r="B142" s="7" t="s">
        <v>297</v>
      </c>
      <c r="C142" s="88"/>
    </row>
    <row r="143" spans="1:11" ht="12.75" customHeight="1" thickBot="1" x14ac:dyDescent="0.25">
      <c r="A143" s="208" t="s">
        <v>205</v>
      </c>
      <c r="B143" s="7" t="s">
        <v>298</v>
      </c>
      <c r="C143" s="88"/>
    </row>
    <row r="144" spans="1:11" ht="12" customHeight="1" thickBot="1" x14ac:dyDescent="0.25">
      <c r="A144" s="25" t="s">
        <v>14</v>
      </c>
      <c r="B144" s="51" t="s">
        <v>299</v>
      </c>
      <c r="C144" s="202">
        <f>+C124+C128+C133+C139</f>
        <v>209780040</v>
      </c>
    </row>
    <row r="145" spans="1:3" ht="15" customHeight="1" thickBot="1" x14ac:dyDescent="0.25">
      <c r="A145" s="220" t="s">
        <v>15</v>
      </c>
      <c r="B145" s="167" t="s">
        <v>300</v>
      </c>
      <c r="C145" s="202">
        <f>+C123+C144</f>
        <v>617158035.5</v>
      </c>
    </row>
    <row r="146" spans="1:3" x14ac:dyDescent="0.2">
      <c r="A146" s="170"/>
      <c r="B146" s="171"/>
      <c r="C146" s="172"/>
    </row>
    <row r="148" spans="1:3" x14ac:dyDescent="0.2">
      <c r="A148" s="283"/>
    </row>
  </sheetData>
  <sheetProtection formatCells="0"/>
  <phoneticPr fontId="0" type="noConversion"/>
  <printOptions horizontalCentered="1"/>
  <pageMargins left="0.43307086614173229" right="0.43307086614173229" top="0.35433070866141736" bottom="0.35433070866141736" header="0.31496062992125984" footer="0.31496062992125984"/>
  <pageSetup paperSize="9" orientation="portrait" verticalDpi="300" r:id="rId1"/>
  <headerFooter alignWithMargins="0"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zoomScaleNormal="100" workbookViewId="0">
      <selection activeCell="A2" sqref="A2:F2"/>
    </sheetView>
  </sheetViews>
  <sheetFormatPr defaultRowHeight="12.75" x14ac:dyDescent="0.2"/>
  <cols>
    <col min="1" max="1" width="19.1640625" style="85" customWidth="1"/>
    <col min="2" max="2" width="79.1640625" style="86" customWidth="1"/>
    <col min="3" max="3" width="25" style="86" customWidth="1"/>
    <col min="4" max="16384" width="9.33203125" style="86"/>
  </cols>
  <sheetData>
    <row r="1" spans="1:3" s="66" customFormat="1" ht="21" customHeight="1" thickBot="1" x14ac:dyDescent="0.25">
      <c r="A1" s="65"/>
      <c r="B1" s="67"/>
      <c r="C1" s="260" t="s">
        <v>461</v>
      </c>
    </row>
    <row r="2" spans="1:3" s="228" customFormat="1" ht="25.5" customHeight="1" x14ac:dyDescent="0.2">
      <c r="A2" s="180" t="s">
        <v>120</v>
      </c>
      <c r="B2" s="151" t="s">
        <v>418</v>
      </c>
      <c r="C2" s="236"/>
    </row>
    <row r="3" spans="1:3" s="228" customFormat="1" ht="24.75" thickBot="1" x14ac:dyDescent="0.25">
      <c r="A3" s="221" t="s">
        <v>119</v>
      </c>
      <c r="B3" s="152" t="s">
        <v>409</v>
      </c>
      <c r="C3" s="165"/>
    </row>
    <row r="4" spans="1:3" s="229" customFormat="1" ht="15.95" customHeight="1" thickBot="1" x14ac:dyDescent="0.3">
      <c r="A4" s="68"/>
      <c r="B4" s="68"/>
      <c r="C4" s="69" t="s">
        <v>373</v>
      </c>
    </row>
    <row r="5" spans="1:3" ht="13.5" thickBot="1" x14ac:dyDescent="0.25">
      <c r="A5" s="181" t="s">
        <v>121</v>
      </c>
      <c r="B5" s="70" t="s">
        <v>38</v>
      </c>
      <c r="C5" s="71" t="s">
        <v>39</v>
      </c>
    </row>
    <row r="6" spans="1:3" s="230" customFormat="1" ht="12.95" customHeight="1" thickBot="1" x14ac:dyDescent="0.25">
      <c r="A6" s="61">
        <v>1</v>
      </c>
      <c r="B6" s="62">
        <v>2</v>
      </c>
      <c r="C6" s="63">
        <v>3</v>
      </c>
    </row>
    <row r="7" spans="1:3" s="230" customFormat="1" ht="15.95" customHeight="1" thickBot="1" x14ac:dyDescent="0.25">
      <c r="A7" s="72"/>
      <c r="B7" s="73" t="s">
        <v>40</v>
      </c>
      <c r="C7" s="74"/>
    </row>
    <row r="8" spans="1:3" s="166" customFormat="1" ht="12" customHeight="1" thickBot="1" x14ac:dyDescent="0.25">
      <c r="A8" s="61" t="s">
        <v>6</v>
      </c>
      <c r="B8" s="75" t="s">
        <v>336</v>
      </c>
      <c r="C8" s="114">
        <f>SUM(C9:C18)</f>
        <v>0</v>
      </c>
    </row>
    <row r="9" spans="1:3" s="166" customFormat="1" ht="12" customHeight="1" x14ac:dyDescent="0.2">
      <c r="A9" s="222" t="s">
        <v>64</v>
      </c>
      <c r="B9" s="8" t="s">
        <v>178</v>
      </c>
      <c r="C9" s="156"/>
    </row>
    <row r="10" spans="1:3" s="166" customFormat="1" ht="12" customHeight="1" x14ac:dyDescent="0.2">
      <c r="A10" s="223" t="s">
        <v>65</v>
      </c>
      <c r="B10" s="6" t="s">
        <v>179</v>
      </c>
      <c r="C10" s="112"/>
    </row>
    <row r="11" spans="1:3" s="166" customFormat="1" ht="12" customHeight="1" x14ac:dyDescent="0.2">
      <c r="A11" s="223" t="s">
        <v>66</v>
      </c>
      <c r="B11" s="6" t="s">
        <v>180</v>
      </c>
      <c r="C11" s="112"/>
    </row>
    <row r="12" spans="1:3" s="166" customFormat="1" ht="12" customHeight="1" x14ac:dyDescent="0.2">
      <c r="A12" s="223" t="s">
        <v>67</v>
      </c>
      <c r="B12" s="6" t="s">
        <v>181</v>
      </c>
      <c r="C12" s="112"/>
    </row>
    <row r="13" spans="1:3" s="166" customFormat="1" ht="12" customHeight="1" x14ac:dyDescent="0.2">
      <c r="A13" s="223" t="s">
        <v>84</v>
      </c>
      <c r="B13" s="6" t="s">
        <v>182</v>
      </c>
      <c r="C13" s="112"/>
    </row>
    <row r="14" spans="1:3" s="166" customFormat="1" ht="12" customHeight="1" x14ac:dyDescent="0.2">
      <c r="A14" s="223" t="s">
        <v>68</v>
      </c>
      <c r="B14" s="6" t="s">
        <v>337</v>
      </c>
      <c r="C14" s="112"/>
    </row>
    <row r="15" spans="1:3" s="166" customFormat="1" ht="12" customHeight="1" x14ac:dyDescent="0.2">
      <c r="A15" s="223" t="s">
        <v>69</v>
      </c>
      <c r="B15" s="5" t="s">
        <v>338</v>
      </c>
      <c r="C15" s="112"/>
    </row>
    <row r="16" spans="1:3" s="166" customFormat="1" ht="12" customHeight="1" x14ac:dyDescent="0.2">
      <c r="A16" s="223" t="s">
        <v>76</v>
      </c>
      <c r="B16" s="6" t="s">
        <v>185</v>
      </c>
      <c r="C16" s="157"/>
    </row>
    <row r="17" spans="1:3" s="231" customFormat="1" ht="12" customHeight="1" x14ac:dyDescent="0.2">
      <c r="A17" s="223" t="s">
        <v>77</v>
      </c>
      <c r="B17" s="6" t="s">
        <v>186</v>
      </c>
      <c r="C17" s="112"/>
    </row>
    <row r="18" spans="1:3" s="231" customFormat="1" ht="12" customHeight="1" thickBot="1" x14ac:dyDescent="0.25">
      <c r="A18" s="223" t="s">
        <v>78</v>
      </c>
      <c r="B18" s="5" t="s">
        <v>187</v>
      </c>
      <c r="C18" s="113"/>
    </row>
    <row r="19" spans="1:3" s="166" customFormat="1" ht="12" customHeight="1" thickBot="1" x14ac:dyDescent="0.25">
      <c r="A19" s="61" t="s">
        <v>7</v>
      </c>
      <c r="B19" s="75" t="s">
        <v>339</v>
      </c>
      <c r="C19" s="114">
        <f>SUM(C20:C22)</f>
        <v>0</v>
      </c>
    </row>
    <row r="20" spans="1:3" s="231" customFormat="1" ht="12" customHeight="1" x14ac:dyDescent="0.2">
      <c r="A20" s="223" t="s">
        <v>70</v>
      </c>
      <c r="B20" s="7" t="s">
        <v>153</v>
      </c>
      <c r="C20" s="112"/>
    </row>
    <row r="21" spans="1:3" s="231" customFormat="1" ht="12" customHeight="1" x14ac:dyDescent="0.2">
      <c r="A21" s="223" t="s">
        <v>71</v>
      </c>
      <c r="B21" s="6" t="s">
        <v>340</v>
      </c>
      <c r="C21" s="112"/>
    </row>
    <row r="22" spans="1:3" s="231" customFormat="1" ht="12" customHeight="1" x14ac:dyDescent="0.2">
      <c r="A22" s="223" t="s">
        <v>72</v>
      </c>
      <c r="B22" s="6" t="s">
        <v>341</v>
      </c>
      <c r="C22" s="112"/>
    </row>
    <row r="23" spans="1:3" s="231" customFormat="1" ht="12" customHeight="1" thickBot="1" x14ac:dyDescent="0.25">
      <c r="A23" s="223" t="s">
        <v>73</v>
      </c>
      <c r="B23" s="6" t="s">
        <v>0</v>
      </c>
      <c r="C23" s="112"/>
    </row>
    <row r="24" spans="1:3" s="231" customFormat="1" ht="12" customHeight="1" thickBot="1" x14ac:dyDescent="0.25">
      <c r="A24" s="64" t="s">
        <v>8</v>
      </c>
      <c r="B24" s="51" t="s">
        <v>97</v>
      </c>
      <c r="C24" s="141"/>
    </row>
    <row r="25" spans="1:3" s="231" customFormat="1" ht="12" customHeight="1" thickBot="1" x14ac:dyDescent="0.25">
      <c r="A25" s="64" t="s">
        <v>9</v>
      </c>
      <c r="B25" s="51" t="s">
        <v>342</v>
      </c>
      <c r="C25" s="114">
        <f>+C26+C27</f>
        <v>0</v>
      </c>
    </row>
    <row r="26" spans="1:3" s="231" customFormat="1" ht="12" customHeight="1" x14ac:dyDescent="0.2">
      <c r="A26" s="224" t="s">
        <v>163</v>
      </c>
      <c r="B26" s="225" t="s">
        <v>340</v>
      </c>
      <c r="C26" s="41"/>
    </row>
    <row r="27" spans="1:3" s="231" customFormat="1" ht="12" customHeight="1" x14ac:dyDescent="0.2">
      <c r="A27" s="224" t="s">
        <v>166</v>
      </c>
      <c r="B27" s="226" t="s">
        <v>343</v>
      </c>
      <c r="C27" s="115"/>
    </row>
    <row r="28" spans="1:3" s="231" customFormat="1" ht="12" customHeight="1" thickBot="1" x14ac:dyDescent="0.25">
      <c r="A28" s="223" t="s">
        <v>167</v>
      </c>
      <c r="B28" s="227" t="s">
        <v>344</v>
      </c>
      <c r="C28" s="44"/>
    </row>
    <row r="29" spans="1:3" s="231" customFormat="1" ht="12" customHeight="1" thickBot="1" x14ac:dyDescent="0.25">
      <c r="A29" s="64" t="s">
        <v>10</v>
      </c>
      <c r="B29" s="51" t="s">
        <v>345</v>
      </c>
      <c r="C29" s="114">
        <f>+C30+C31+C32</f>
        <v>0</v>
      </c>
    </row>
    <row r="30" spans="1:3" s="231" customFormat="1" ht="12" customHeight="1" x14ac:dyDescent="0.2">
      <c r="A30" s="224" t="s">
        <v>57</v>
      </c>
      <c r="B30" s="225" t="s">
        <v>192</v>
      </c>
      <c r="C30" s="41"/>
    </row>
    <row r="31" spans="1:3" s="231" customFormat="1" ht="12" customHeight="1" x14ac:dyDescent="0.2">
      <c r="A31" s="224" t="s">
        <v>58</v>
      </c>
      <c r="B31" s="226" t="s">
        <v>193</v>
      </c>
      <c r="C31" s="115"/>
    </row>
    <row r="32" spans="1:3" s="231" customFormat="1" ht="12" customHeight="1" thickBot="1" x14ac:dyDescent="0.25">
      <c r="A32" s="223" t="s">
        <v>59</v>
      </c>
      <c r="B32" s="54" t="s">
        <v>194</v>
      </c>
      <c r="C32" s="44"/>
    </row>
    <row r="33" spans="1:3" s="166" customFormat="1" ht="12" customHeight="1" thickBot="1" x14ac:dyDescent="0.25">
      <c r="A33" s="64" t="s">
        <v>11</v>
      </c>
      <c r="B33" s="51" t="s">
        <v>307</v>
      </c>
      <c r="C33" s="141"/>
    </row>
    <row r="34" spans="1:3" s="166" customFormat="1" ht="12" customHeight="1" thickBot="1" x14ac:dyDescent="0.25">
      <c r="A34" s="64" t="s">
        <v>12</v>
      </c>
      <c r="B34" s="51" t="s">
        <v>346</v>
      </c>
      <c r="C34" s="158"/>
    </row>
    <row r="35" spans="1:3" s="166" customFormat="1" ht="12" customHeight="1" thickBot="1" x14ac:dyDescent="0.25">
      <c r="A35" s="61" t="s">
        <v>13</v>
      </c>
      <c r="B35" s="51" t="s">
        <v>347</v>
      </c>
      <c r="C35" s="159">
        <f>+C8+C19+C24+C25+C29+C33+C34</f>
        <v>0</v>
      </c>
    </row>
    <row r="36" spans="1:3" s="166" customFormat="1" ht="12" customHeight="1" thickBot="1" x14ac:dyDescent="0.25">
      <c r="A36" s="76" t="s">
        <v>14</v>
      </c>
      <c r="B36" s="51" t="s">
        <v>348</v>
      </c>
      <c r="C36" s="159">
        <f>+C37+C38+C39</f>
        <v>98385735</v>
      </c>
    </row>
    <row r="37" spans="1:3" s="166" customFormat="1" ht="12" customHeight="1" x14ac:dyDescent="0.2">
      <c r="A37" s="224" t="s">
        <v>349</v>
      </c>
      <c r="B37" s="225" t="s">
        <v>133</v>
      </c>
      <c r="C37" s="41"/>
    </row>
    <row r="38" spans="1:3" s="166" customFormat="1" ht="12" customHeight="1" x14ac:dyDescent="0.2">
      <c r="A38" s="224" t="s">
        <v>350</v>
      </c>
      <c r="B38" s="226" t="s">
        <v>1</v>
      </c>
      <c r="C38" s="115"/>
    </row>
    <row r="39" spans="1:3" s="231" customFormat="1" ht="12" customHeight="1" thickBot="1" x14ac:dyDescent="0.25">
      <c r="A39" s="223" t="s">
        <v>351</v>
      </c>
      <c r="B39" s="54" t="s">
        <v>352</v>
      </c>
      <c r="C39" s="112">
        <f>'[3]011 130'!$D$461+3681560</f>
        <v>98385735</v>
      </c>
    </row>
    <row r="40" spans="1:3" s="231" customFormat="1" ht="15" customHeight="1" thickBot="1" x14ac:dyDescent="0.25">
      <c r="A40" s="76" t="s">
        <v>15</v>
      </c>
      <c r="B40" s="77" t="s">
        <v>353</v>
      </c>
      <c r="C40" s="162">
        <f>+C35+C36</f>
        <v>98385735</v>
      </c>
    </row>
    <row r="41" spans="1:3" s="231" customFormat="1" ht="15" customHeight="1" x14ac:dyDescent="0.2">
      <c r="A41" s="78"/>
      <c r="B41" s="79"/>
      <c r="C41" s="160"/>
    </row>
    <row r="42" spans="1:3" ht="13.5" thickBot="1" x14ac:dyDescent="0.25">
      <c r="A42" s="80"/>
      <c r="B42" s="81"/>
      <c r="C42" s="161"/>
    </row>
    <row r="43" spans="1:3" s="230" customFormat="1" ht="16.5" customHeight="1" thickBot="1" x14ac:dyDescent="0.25">
      <c r="A43" s="82"/>
      <c r="B43" s="83" t="s">
        <v>41</v>
      </c>
      <c r="C43" s="162"/>
    </row>
    <row r="44" spans="1:3" s="232" customFormat="1" ht="12" customHeight="1" thickBot="1" x14ac:dyDescent="0.25">
      <c r="A44" s="64" t="s">
        <v>6</v>
      </c>
      <c r="B44" s="51" t="s">
        <v>354</v>
      </c>
      <c r="C44" s="114">
        <f>SUM(C45:C49)</f>
        <v>97785735</v>
      </c>
    </row>
    <row r="45" spans="1:3" ht="12" customHeight="1" x14ac:dyDescent="0.2">
      <c r="A45" s="223" t="s">
        <v>64</v>
      </c>
      <c r="B45" s="7" t="s">
        <v>36</v>
      </c>
      <c r="C45" s="112">
        <f>'[3]011 130'!$D$54+2160000</f>
        <v>72298000</v>
      </c>
    </row>
    <row r="46" spans="1:3" ht="12" customHeight="1" x14ac:dyDescent="0.2">
      <c r="A46" s="223" t="s">
        <v>65</v>
      </c>
      <c r="B46" s="6" t="s">
        <v>106</v>
      </c>
      <c r="C46" s="112">
        <f>'[3]011 130'!$D$62+378000</f>
        <v>13292175</v>
      </c>
    </row>
    <row r="47" spans="1:3" ht="12" customHeight="1" x14ac:dyDescent="0.2">
      <c r="A47" s="223" t="s">
        <v>66</v>
      </c>
      <c r="B47" s="6" t="s">
        <v>83</v>
      </c>
      <c r="C47" s="112">
        <f>'[3]011 130'!$D$136+543560</f>
        <v>12195560</v>
      </c>
    </row>
    <row r="48" spans="1:3" ht="12" customHeight="1" x14ac:dyDescent="0.2">
      <c r="A48" s="223" t="s">
        <v>67</v>
      </c>
      <c r="B48" s="6" t="s">
        <v>107</v>
      </c>
      <c r="C48" s="43"/>
    </row>
    <row r="49" spans="1:3" ht="12" customHeight="1" thickBot="1" x14ac:dyDescent="0.25">
      <c r="A49" s="223" t="s">
        <v>84</v>
      </c>
      <c r="B49" s="6" t="s">
        <v>108</v>
      </c>
      <c r="C49" s="43"/>
    </row>
    <row r="50" spans="1:3" ht="12" customHeight="1" thickBot="1" x14ac:dyDescent="0.25">
      <c r="A50" s="64" t="s">
        <v>7</v>
      </c>
      <c r="B50" s="51" t="s">
        <v>355</v>
      </c>
      <c r="C50" s="114">
        <f>SUM(C51:C53)</f>
        <v>600000</v>
      </c>
    </row>
    <row r="51" spans="1:3" s="232" customFormat="1" ht="12" customHeight="1" x14ac:dyDescent="0.2">
      <c r="A51" s="223" t="s">
        <v>70</v>
      </c>
      <c r="B51" s="7" t="s">
        <v>124</v>
      </c>
      <c r="C51" s="112">
        <v>600000</v>
      </c>
    </row>
    <row r="52" spans="1:3" ht="12" customHeight="1" x14ac:dyDescent="0.2">
      <c r="A52" s="223" t="s">
        <v>71</v>
      </c>
      <c r="B52" s="6" t="s">
        <v>110</v>
      </c>
      <c r="C52" s="43"/>
    </row>
    <row r="53" spans="1:3" ht="12" customHeight="1" x14ac:dyDescent="0.2">
      <c r="A53" s="223" t="s">
        <v>72</v>
      </c>
      <c r="B53" s="6" t="s">
        <v>42</v>
      </c>
      <c r="C53" s="43"/>
    </row>
    <row r="54" spans="1:3" ht="12" customHeight="1" thickBot="1" x14ac:dyDescent="0.25">
      <c r="A54" s="223" t="s">
        <v>73</v>
      </c>
      <c r="B54" s="6" t="s">
        <v>2</v>
      </c>
      <c r="C54" s="43"/>
    </row>
    <row r="55" spans="1:3" ht="15" customHeight="1" thickBot="1" x14ac:dyDescent="0.25">
      <c r="A55" s="64" t="s">
        <v>8</v>
      </c>
      <c r="B55" s="84" t="s">
        <v>356</v>
      </c>
      <c r="C55" s="163">
        <f>+C44+C50</f>
        <v>98385735</v>
      </c>
    </row>
    <row r="56" spans="1:3" x14ac:dyDescent="0.2">
      <c r="C56" s="164"/>
    </row>
  </sheetData>
  <sheetProtection formatCells="0"/>
  <phoneticPr fontId="26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8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A2" sqref="A2:F2"/>
    </sheetView>
  </sheetViews>
  <sheetFormatPr defaultRowHeight="12.75" x14ac:dyDescent="0.2"/>
  <cols>
    <col min="1" max="1" width="16.83203125" style="85" customWidth="1"/>
    <col min="2" max="2" width="62.5" style="86" customWidth="1"/>
    <col min="3" max="3" width="25" style="86" customWidth="1"/>
    <col min="4" max="16384" width="9.33203125" style="86"/>
  </cols>
  <sheetData>
    <row r="1" spans="1:3" s="66" customFormat="1" ht="21" customHeight="1" thickBot="1" x14ac:dyDescent="0.25">
      <c r="A1" s="65"/>
      <c r="B1" s="67"/>
      <c r="C1" s="260" t="s">
        <v>462</v>
      </c>
    </row>
    <row r="2" spans="1:3" s="228" customFormat="1" ht="37.5" customHeight="1" x14ac:dyDescent="0.2">
      <c r="A2" s="180" t="s">
        <v>120</v>
      </c>
      <c r="B2" s="151" t="s">
        <v>417</v>
      </c>
      <c r="C2" s="236"/>
    </row>
    <row r="3" spans="1:3" s="228" customFormat="1" ht="24.75" thickBot="1" x14ac:dyDescent="0.25">
      <c r="A3" s="221" t="s">
        <v>119</v>
      </c>
      <c r="B3" s="152" t="s">
        <v>409</v>
      </c>
      <c r="C3" s="165"/>
    </row>
    <row r="4" spans="1:3" s="229" customFormat="1" ht="15.95" customHeight="1" thickBot="1" x14ac:dyDescent="0.3">
      <c r="A4" s="68"/>
      <c r="B4" s="68"/>
      <c r="C4" s="69" t="s">
        <v>373</v>
      </c>
    </row>
    <row r="5" spans="1:3" ht="13.5" thickBot="1" x14ac:dyDescent="0.25">
      <c r="A5" s="181" t="s">
        <v>121</v>
      </c>
      <c r="B5" s="70" t="s">
        <v>38</v>
      </c>
      <c r="C5" s="71" t="s">
        <v>39</v>
      </c>
    </row>
    <row r="6" spans="1:3" s="230" customFormat="1" ht="12.95" customHeight="1" thickBot="1" x14ac:dyDescent="0.25">
      <c r="A6" s="61">
        <v>1</v>
      </c>
      <c r="B6" s="62">
        <v>2</v>
      </c>
      <c r="C6" s="63">
        <v>3</v>
      </c>
    </row>
    <row r="7" spans="1:3" s="230" customFormat="1" ht="15.95" customHeight="1" thickBot="1" x14ac:dyDescent="0.25">
      <c r="A7" s="72"/>
      <c r="B7" s="73" t="s">
        <v>40</v>
      </c>
      <c r="C7" s="74"/>
    </row>
    <row r="8" spans="1:3" s="166" customFormat="1" ht="12" customHeight="1" thickBot="1" x14ac:dyDescent="0.25">
      <c r="A8" s="61" t="s">
        <v>6</v>
      </c>
      <c r="B8" s="75" t="s">
        <v>336</v>
      </c>
      <c r="C8" s="114">
        <f>SUM(C9:C18)</f>
        <v>740000</v>
      </c>
    </row>
    <row r="9" spans="1:3" s="166" customFormat="1" ht="12" customHeight="1" thickBot="1" x14ac:dyDescent="0.25">
      <c r="A9" s="222" t="s">
        <v>64</v>
      </c>
      <c r="B9" s="8" t="s">
        <v>178</v>
      </c>
      <c r="C9" s="156">
        <f>'[4]Műv-Ház'!$D375</f>
        <v>40000</v>
      </c>
    </row>
    <row r="10" spans="1:3" s="166" customFormat="1" ht="12" customHeight="1" thickBot="1" x14ac:dyDescent="0.25">
      <c r="A10" s="223" t="s">
        <v>65</v>
      </c>
      <c r="B10" s="6" t="s">
        <v>179</v>
      </c>
      <c r="C10" s="156">
        <f>'[4]Műv-Ház'!$D380</f>
        <v>700000</v>
      </c>
    </row>
    <row r="11" spans="1:3" s="166" customFormat="1" ht="12" customHeight="1" thickBot="1" x14ac:dyDescent="0.25">
      <c r="A11" s="223" t="s">
        <v>66</v>
      </c>
      <c r="B11" s="6" t="s">
        <v>180</v>
      </c>
      <c r="C11" s="156">
        <f>'[4]Műv-Ház'!$D377</f>
        <v>0</v>
      </c>
    </row>
    <row r="12" spans="1:3" s="166" customFormat="1" ht="12" customHeight="1" thickBot="1" x14ac:dyDescent="0.25">
      <c r="A12" s="223" t="s">
        <v>67</v>
      </c>
      <c r="B12" s="6" t="s">
        <v>181</v>
      </c>
      <c r="C12" s="156">
        <f>'[4]Műv-Ház'!$D378</f>
        <v>0</v>
      </c>
    </row>
    <row r="13" spans="1:3" s="166" customFormat="1" ht="12" customHeight="1" thickBot="1" x14ac:dyDescent="0.25">
      <c r="A13" s="223" t="s">
        <v>84</v>
      </c>
      <c r="B13" s="6" t="s">
        <v>182</v>
      </c>
      <c r="C13" s="156"/>
    </row>
    <row r="14" spans="1:3" s="166" customFormat="1" ht="12" customHeight="1" x14ac:dyDescent="0.2">
      <c r="A14" s="223" t="s">
        <v>68</v>
      </c>
      <c r="B14" s="6" t="s">
        <v>337</v>
      </c>
      <c r="C14" s="156"/>
    </row>
    <row r="15" spans="1:3" s="166" customFormat="1" ht="12" customHeight="1" x14ac:dyDescent="0.2">
      <c r="A15" s="223" t="s">
        <v>69</v>
      </c>
      <c r="B15" s="5" t="s">
        <v>338</v>
      </c>
      <c r="C15" s="112"/>
    </row>
    <row r="16" spans="1:3" s="166" customFormat="1" ht="12" customHeight="1" x14ac:dyDescent="0.2">
      <c r="A16" s="223" t="s">
        <v>76</v>
      </c>
      <c r="B16" s="6" t="s">
        <v>185</v>
      </c>
      <c r="C16" s="157"/>
    </row>
    <row r="17" spans="1:3" s="231" customFormat="1" ht="12" customHeight="1" x14ac:dyDescent="0.2">
      <c r="A17" s="223" t="s">
        <v>77</v>
      </c>
      <c r="B17" s="6" t="s">
        <v>186</v>
      </c>
      <c r="C17" s="112"/>
    </row>
    <row r="18" spans="1:3" s="231" customFormat="1" ht="12" customHeight="1" thickBot="1" x14ac:dyDescent="0.25">
      <c r="A18" s="223" t="s">
        <v>78</v>
      </c>
      <c r="B18" s="5" t="s">
        <v>187</v>
      </c>
      <c r="C18" s="113"/>
    </row>
    <row r="19" spans="1:3" s="166" customFormat="1" ht="12" customHeight="1" thickBot="1" x14ac:dyDescent="0.25">
      <c r="A19" s="61" t="s">
        <v>7</v>
      </c>
      <c r="B19" s="75" t="s">
        <v>339</v>
      </c>
      <c r="C19" s="114">
        <f>SUM(C20:C22)</f>
        <v>0</v>
      </c>
    </row>
    <row r="20" spans="1:3" s="231" customFormat="1" ht="12" customHeight="1" x14ac:dyDescent="0.2">
      <c r="A20" s="223" t="s">
        <v>70</v>
      </c>
      <c r="B20" s="7" t="s">
        <v>153</v>
      </c>
      <c r="C20" s="112"/>
    </row>
    <row r="21" spans="1:3" s="231" customFormat="1" ht="12" customHeight="1" x14ac:dyDescent="0.2">
      <c r="A21" s="223" t="s">
        <v>71</v>
      </c>
      <c r="B21" s="6" t="s">
        <v>340</v>
      </c>
      <c r="C21" s="112"/>
    </row>
    <row r="22" spans="1:3" s="231" customFormat="1" ht="12" customHeight="1" x14ac:dyDescent="0.2">
      <c r="A22" s="223" t="s">
        <v>72</v>
      </c>
      <c r="B22" s="6" t="s">
        <v>341</v>
      </c>
      <c r="C22" s="112"/>
    </row>
    <row r="23" spans="1:3" s="231" customFormat="1" ht="12" customHeight="1" thickBot="1" x14ac:dyDescent="0.25">
      <c r="A23" s="223" t="s">
        <v>73</v>
      </c>
      <c r="B23" s="6" t="s">
        <v>0</v>
      </c>
      <c r="C23" s="112"/>
    </row>
    <row r="24" spans="1:3" s="231" customFormat="1" ht="12" customHeight="1" thickBot="1" x14ac:dyDescent="0.25">
      <c r="A24" s="64" t="s">
        <v>8</v>
      </c>
      <c r="B24" s="51" t="s">
        <v>97</v>
      </c>
      <c r="C24" s="141"/>
    </row>
    <row r="25" spans="1:3" s="231" customFormat="1" ht="12" customHeight="1" thickBot="1" x14ac:dyDescent="0.25">
      <c r="A25" s="64" t="s">
        <v>9</v>
      </c>
      <c r="B25" s="51" t="s">
        <v>342</v>
      </c>
      <c r="C25" s="114">
        <f>+C26+C27</f>
        <v>0</v>
      </c>
    </row>
    <row r="26" spans="1:3" s="231" customFormat="1" ht="12" customHeight="1" x14ac:dyDescent="0.2">
      <c r="A26" s="224" t="s">
        <v>163</v>
      </c>
      <c r="B26" s="225" t="s">
        <v>340</v>
      </c>
      <c r="C26" s="41"/>
    </row>
    <row r="27" spans="1:3" s="231" customFormat="1" ht="12" customHeight="1" x14ac:dyDescent="0.2">
      <c r="A27" s="224" t="s">
        <v>166</v>
      </c>
      <c r="B27" s="226" t="s">
        <v>343</v>
      </c>
      <c r="C27" s="115"/>
    </row>
    <row r="28" spans="1:3" s="231" customFormat="1" ht="12" customHeight="1" thickBot="1" x14ac:dyDescent="0.25">
      <c r="A28" s="223" t="s">
        <v>167</v>
      </c>
      <c r="B28" s="227" t="s">
        <v>344</v>
      </c>
      <c r="C28" s="44"/>
    </row>
    <row r="29" spans="1:3" s="231" customFormat="1" ht="12" customHeight="1" thickBot="1" x14ac:dyDescent="0.25">
      <c r="A29" s="64" t="s">
        <v>10</v>
      </c>
      <c r="B29" s="51" t="s">
        <v>345</v>
      </c>
      <c r="C29" s="114">
        <f>+C30+C31+C32</f>
        <v>0</v>
      </c>
    </row>
    <row r="30" spans="1:3" s="231" customFormat="1" ht="12" customHeight="1" x14ac:dyDescent="0.2">
      <c r="A30" s="224" t="s">
        <v>57</v>
      </c>
      <c r="B30" s="225" t="s">
        <v>192</v>
      </c>
      <c r="C30" s="41"/>
    </row>
    <row r="31" spans="1:3" s="231" customFormat="1" ht="12" customHeight="1" x14ac:dyDescent="0.2">
      <c r="A31" s="224" t="s">
        <v>58</v>
      </c>
      <c r="B31" s="226" t="s">
        <v>193</v>
      </c>
      <c r="C31" s="115"/>
    </row>
    <row r="32" spans="1:3" s="231" customFormat="1" ht="12" customHeight="1" thickBot="1" x14ac:dyDescent="0.25">
      <c r="A32" s="223" t="s">
        <v>59</v>
      </c>
      <c r="B32" s="54" t="s">
        <v>194</v>
      </c>
      <c r="C32" s="44"/>
    </row>
    <row r="33" spans="1:3" s="166" customFormat="1" ht="12" customHeight="1" thickBot="1" x14ac:dyDescent="0.25">
      <c r="A33" s="64" t="s">
        <v>11</v>
      </c>
      <c r="B33" s="51" t="s">
        <v>307</v>
      </c>
      <c r="C33" s="141"/>
    </row>
    <row r="34" spans="1:3" s="166" customFormat="1" ht="12" customHeight="1" thickBot="1" x14ac:dyDescent="0.25">
      <c r="A34" s="64" t="s">
        <v>12</v>
      </c>
      <c r="B34" s="51" t="s">
        <v>346</v>
      </c>
      <c r="C34" s="158"/>
    </row>
    <row r="35" spans="1:3" s="166" customFormat="1" ht="12" customHeight="1" thickBot="1" x14ac:dyDescent="0.25">
      <c r="A35" s="61" t="s">
        <v>13</v>
      </c>
      <c r="B35" s="51" t="s">
        <v>347</v>
      </c>
      <c r="C35" s="159">
        <f>+C8+C19+C24+C25+C29+C33+C34</f>
        <v>740000</v>
      </c>
    </row>
    <row r="36" spans="1:3" s="166" customFormat="1" ht="12" customHeight="1" thickBot="1" x14ac:dyDescent="0.25">
      <c r="A36" s="76" t="s">
        <v>14</v>
      </c>
      <c r="B36" s="51" t="s">
        <v>348</v>
      </c>
      <c r="C36" s="159">
        <f>+C37+C38+C39</f>
        <v>23962180</v>
      </c>
    </row>
    <row r="37" spans="1:3" s="166" customFormat="1" ht="12" customHeight="1" x14ac:dyDescent="0.2">
      <c r="A37" s="224" t="s">
        <v>349</v>
      </c>
      <c r="B37" s="225" t="s">
        <v>133</v>
      </c>
      <c r="C37" s="41"/>
    </row>
    <row r="38" spans="1:3" s="166" customFormat="1" ht="12" customHeight="1" x14ac:dyDescent="0.2">
      <c r="A38" s="224" t="s">
        <v>350</v>
      </c>
      <c r="B38" s="226" t="s">
        <v>1</v>
      </c>
      <c r="C38" s="115"/>
    </row>
    <row r="39" spans="1:3" s="231" customFormat="1" ht="12" customHeight="1" thickBot="1" x14ac:dyDescent="0.25">
      <c r="A39" s="223" t="s">
        <v>351</v>
      </c>
      <c r="B39" s="54" t="s">
        <v>352</v>
      </c>
      <c r="C39" s="112">
        <v>23962180</v>
      </c>
    </row>
    <row r="40" spans="1:3" s="231" customFormat="1" ht="15" customHeight="1" thickBot="1" x14ac:dyDescent="0.25">
      <c r="A40" s="76" t="s">
        <v>15</v>
      </c>
      <c r="B40" s="77" t="s">
        <v>353</v>
      </c>
      <c r="C40" s="162">
        <f>+C35+C36</f>
        <v>24702180</v>
      </c>
    </row>
    <row r="41" spans="1:3" s="231" customFormat="1" ht="15" customHeight="1" x14ac:dyDescent="0.2">
      <c r="A41" s="78"/>
      <c r="B41" s="79"/>
      <c r="C41" s="160"/>
    </row>
    <row r="42" spans="1:3" ht="13.5" thickBot="1" x14ac:dyDescent="0.25">
      <c r="A42" s="80"/>
      <c r="B42" s="81"/>
      <c r="C42" s="161"/>
    </row>
    <row r="43" spans="1:3" s="230" customFormat="1" ht="16.5" customHeight="1" thickBot="1" x14ac:dyDescent="0.25">
      <c r="A43" s="82"/>
      <c r="B43" s="83" t="s">
        <v>41</v>
      </c>
      <c r="C43" s="162"/>
    </row>
    <row r="44" spans="1:3" s="232" customFormat="1" ht="12" customHeight="1" thickBot="1" x14ac:dyDescent="0.25">
      <c r="A44" s="64" t="s">
        <v>6</v>
      </c>
      <c r="B44" s="51" t="s">
        <v>354</v>
      </c>
      <c r="C44" s="114">
        <f>SUM(C45:C49)</f>
        <v>23402180</v>
      </c>
    </row>
    <row r="45" spans="1:3" ht="12" customHeight="1" x14ac:dyDescent="0.2">
      <c r="A45" s="223" t="s">
        <v>64</v>
      </c>
      <c r="B45" s="7" t="s">
        <v>36</v>
      </c>
      <c r="C45" s="112">
        <f>'[4]Műv-Ház'!$D$54</f>
        <v>4169200</v>
      </c>
    </row>
    <row r="46" spans="1:3" ht="12" customHeight="1" x14ac:dyDescent="0.2">
      <c r="A46" s="223" t="s">
        <v>65</v>
      </c>
      <c r="B46" s="6" t="s">
        <v>106</v>
      </c>
      <c r="C46" s="112">
        <f>'[4]Műv-Ház'!$D$62</f>
        <v>813980</v>
      </c>
    </row>
    <row r="47" spans="1:3" ht="12" customHeight="1" x14ac:dyDescent="0.2">
      <c r="A47" s="223" t="s">
        <v>66</v>
      </c>
      <c r="B47" s="6" t="s">
        <v>83</v>
      </c>
      <c r="C47" s="112">
        <f>'[4]Műv-Ház'!$D$136</f>
        <v>18419000</v>
      </c>
    </row>
    <row r="48" spans="1:3" ht="12" customHeight="1" x14ac:dyDescent="0.2">
      <c r="A48" s="223" t="s">
        <v>67</v>
      </c>
      <c r="B48" s="6" t="s">
        <v>107</v>
      </c>
      <c r="C48" s="112"/>
    </row>
    <row r="49" spans="1:3" ht="12" customHeight="1" thickBot="1" x14ac:dyDescent="0.25">
      <c r="A49" s="223" t="s">
        <v>84</v>
      </c>
      <c r="B49" s="6" t="s">
        <v>108</v>
      </c>
      <c r="C49" s="43"/>
    </row>
    <row r="50" spans="1:3" ht="12" customHeight="1" thickBot="1" x14ac:dyDescent="0.25">
      <c r="A50" s="64" t="s">
        <v>7</v>
      </c>
      <c r="B50" s="51" t="s">
        <v>355</v>
      </c>
      <c r="C50" s="114">
        <f>SUM(C51:C53)</f>
        <v>1300000</v>
      </c>
    </row>
    <row r="51" spans="1:3" s="232" customFormat="1" ht="12" customHeight="1" x14ac:dyDescent="0.2">
      <c r="A51" s="223" t="s">
        <v>70</v>
      </c>
      <c r="B51" s="7" t="s">
        <v>124</v>
      </c>
      <c r="C51" s="112">
        <v>1300000</v>
      </c>
    </row>
    <row r="52" spans="1:3" ht="12" customHeight="1" x14ac:dyDescent="0.2">
      <c r="A52" s="223" t="s">
        <v>71</v>
      </c>
      <c r="B52" s="6" t="s">
        <v>110</v>
      </c>
      <c r="C52" s="43"/>
    </row>
    <row r="53" spans="1:3" ht="12" customHeight="1" x14ac:dyDescent="0.2">
      <c r="A53" s="223" t="s">
        <v>72</v>
      </c>
      <c r="B53" s="6" t="s">
        <v>42</v>
      </c>
      <c r="C53" s="43"/>
    </row>
    <row r="54" spans="1:3" ht="12" customHeight="1" thickBot="1" x14ac:dyDescent="0.25">
      <c r="A54" s="223" t="s">
        <v>73</v>
      </c>
      <c r="B54" s="6" t="s">
        <v>2</v>
      </c>
      <c r="C54" s="43"/>
    </row>
    <row r="55" spans="1:3" ht="15" customHeight="1" thickBot="1" x14ac:dyDescent="0.25">
      <c r="A55" s="64" t="s">
        <v>8</v>
      </c>
      <c r="B55" s="84" t="s">
        <v>356</v>
      </c>
      <c r="C55" s="163">
        <f>+C44+C50</f>
        <v>24702180</v>
      </c>
    </row>
    <row r="56" spans="1:3" x14ac:dyDescent="0.2">
      <c r="C56" s="164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1.sz.mell.összevont mérl.</vt:lpstr>
      <vt:lpstr>2.sz.mell.feladatbontás</vt:lpstr>
      <vt:lpstr>2.1.sz.mell_műk_mérl. </vt:lpstr>
      <vt:lpstr>2.2.sz.mell_felh_mérl. </vt:lpstr>
      <vt:lpstr>3.sz.mell.Beruh.</vt:lpstr>
      <vt:lpstr>4.sz.mell.Felúj.</vt:lpstr>
      <vt:lpstr>5.1. sz. mell Önkorm</vt:lpstr>
      <vt:lpstr>5.2. sz. mell-Hivatal</vt:lpstr>
      <vt:lpstr>5.3. sz. mell-Művház</vt:lpstr>
      <vt:lpstr>5.4. sz. mell-Óvoda</vt:lpstr>
      <vt:lpstr>'1.sz.mell.összevont mérl.'!Nyomtatási_cím</vt:lpstr>
      <vt:lpstr>'3.sz.mell.Beruh.'!Nyomtatási_cím</vt:lpstr>
      <vt:lpstr>'5.1. sz. mell Önkorm'!Nyomtatási_cím</vt:lpstr>
      <vt:lpstr>'5.2. sz. mell-Hivatal'!Nyomtatási_cím</vt:lpstr>
      <vt:lpstr>'5.4. sz. mell-Óvoda'!Nyomtatási_cím</vt:lpstr>
      <vt:lpstr>'1.sz.mell.összevont mérl.'!Nyomtatási_terület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2020-02-11T14:20:51Z</cp:lastPrinted>
  <dcterms:created xsi:type="dcterms:W3CDTF">1999-10-30T10:30:45Z</dcterms:created>
  <dcterms:modified xsi:type="dcterms:W3CDTF">2020-03-13T07:40:18Z</dcterms:modified>
</cp:coreProperties>
</file>