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0" windowWidth="9435" windowHeight="3270" tabRatio="863" firstSheet="7" activeTab="13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a.sz.m.intfejl (2)" sheetId="51" r:id="rId7"/>
    <sheet name="6.b.sz.m.fejlesztés (2)" sheetId="50" r:id="rId8"/>
    <sheet name="7.sz.m.Dologi kiadás (2)" sheetId="52" r:id="rId9"/>
    <sheet name="8.sz.m.szociális kiadások" sheetId="53" r:id="rId10"/>
    <sheet name="9.sz.m.átadott pe (2)" sheetId="54" r:id="rId11"/>
    <sheet name="10.sz.m. Létszám (2)" sheetId="49" r:id="rId12"/>
    <sheet name="11.sz.maradvány" sheetId="56" r:id="rId13"/>
    <sheet name="12. sz.mérleg" sheetId="59" r:id="rId14"/>
    <sheet name="13. sz.m. közvetett tám." sheetId="58" r:id="rId15"/>
    <sheet name="14. sz.m. állami" sheetId="63" r:id="rId16"/>
    <sheet name="15.sz.m. tartozás" sheetId="57" state="hidden" r:id="rId17"/>
    <sheet name="üres lap" sheetId="40" r:id="rId18"/>
    <sheet name="üres lap2" sheetId="37" r:id="rId19"/>
  </sheets>
  <definedNames>
    <definedName name="_xlnm.Print_Area" localSheetId="1">'1 .sz.m.önk.össz.kiad.'!$A$1:$AC$65</definedName>
    <definedName name="_xlnm.Print_Area" localSheetId="0">'1.sz.m-önk.össze.bev'!$A$1:$V$61</definedName>
    <definedName name="_xlnm.Print_Area" localSheetId="11">'10.sz.m. Létszám (2)'!$A$1:$K$14</definedName>
    <definedName name="_xlnm.Print_Area" localSheetId="13">'12. sz.mérleg'!$A$1:$O$5</definedName>
    <definedName name="_xlnm.Print_Area" localSheetId="2">'2.sz.m.összehasonlító'!$A$1:$N$31</definedName>
    <definedName name="_xlnm.Print_Area" localSheetId="3">'3.sz.m Önk  bev.'!$A$1:$V$61</definedName>
    <definedName name="_xlnm.Print_Area" localSheetId="4">'4.sz.m.ÖNK kiadás'!$A$1:$V$38</definedName>
    <definedName name="_xlnm.Print_Area" localSheetId="5">'5 sz. m Idősek otthona'!$A$1:$R$47</definedName>
    <definedName name="_xlnm.Print_Area" localSheetId="6">'6.a.sz.m.intfejl (2)'!$A$1:$I$19</definedName>
    <definedName name="_xlnm.Print_Area" localSheetId="7">'6.b.sz.m.fejlesztés (2)'!$A$1:$Q$29</definedName>
    <definedName name="_xlnm.Print_Area" localSheetId="8">'7.sz.m.Dologi kiadás (2)'!$A$1:$AA$21</definedName>
    <definedName name="_xlnm.Print_Area" localSheetId="9">'8.sz.m.szociális kiadások'!$A$1:$T$17</definedName>
    <definedName name="_xlnm.Print_Area" localSheetId="10">'9.sz.m.átadott pe (2)'!$A$1:$AC$53</definedName>
    <definedName name="_xlnm.Print_Area" localSheetId="17">'üres lap'!$A$1:$R$44</definedName>
    <definedName name="_xlnm.Print_Area" localSheetId="18">'üres lap2'!$A$1:$U$48</definedName>
  </definedNames>
  <calcPr calcId="125725"/>
  <fileRecoveryPr autoRecover="0"/>
</workbook>
</file>

<file path=xl/calcChain.xml><?xml version="1.0" encoding="utf-8"?>
<calcChain xmlns="http://schemas.openxmlformats.org/spreadsheetml/2006/main">
  <c r="E92" i="59"/>
  <c r="E91"/>
  <c r="C90"/>
  <c r="E90" s="1"/>
  <c r="E89"/>
  <c r="E88"/>
  <c r="D87"/>
  <c r="C87"/>
  <c r="E87" s="1"/>
  <c r="E86"/>
  <c r="E85"/>
  <c r="E84"/>
  <c r="E83"/>
  <c r="E82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V59" i="8"/>
  <c r="V58"/>
  <c r="V57" s="1"/>
  <c r="V46"/>
  <c r="V44"/>
  <c r="V40"/>
  <c r="G27" i="63"/>
  <c r="G28"/>
  <c r="G29"/>
  <c r="G30"/>
  <c r="G31"/>
  <c r="G32"/>
  <c r="G33"/>
  <c r="G34"/>
  <c r="G35"/>
  <c r="G36"/>
  <c r="G37"/>
  <c r="G38"/>
  <c r="G39"/>
  <c r="G40"/>
  <c r="G41"/>
  <c r="G7"/>
  <c r="G8"/>
  <c r="G9"/>
  <c r="G10"/>
  <c r="G11"/>
  <c r="G12"/>
  <c r="G13"/>
  <c r="G14"/>
  <c r="G15"/>
  <c r="G16"/>
  <c r="G17"/>
  <c r="G18"/>
  <c r="G19"/>
  <c r="G20"/>
  <c r="G21"/>
  <c r="G22"/>
  <c r="G24"/>
  <c r="G25"/>
  <c r="G26"/>
  <c r="G6"/>
  <c r="F24"/>
  <c r="F32" s="1"/>
  <c r="F34" s="1"/>
  <c r="F41" s="1"/>
  <c r="F16" i="56"/>
  <c r="F15"/>
  <c r="F14"/>
  <c r="F13"/>
  <c r="F12"/>
  <c r="F11"/>
  <c r="F10"/>
  <c r="F9"/>
  <c r="F8"/>
  <c r="N11" i="49"/>
  <c r="M11"/>
  <c r="L11"/>
  <c r="O10"/>
  <c r="O9"/>
  <c r="O11" s="1"/>
  <c r="O14" i="54"/>
  <c r="O16"/>
  <c r="O17"/>
  <c r="O18"/>
  <c r="O19"/>
  <c r="O20"/>
  <c r="O21"/>
  <c r="O22"/>
  <c r="O23"/>
  <c r="O24"/>
  <c r="O25"/>
  <c r="M26"/>
  <c r="N26"/>
  <c r="O26" s="1"/>
  <c r="O13"/>
  <c r="Z26"/>
  <c r="AA26"/>
  <c r="S16" i="53"/>
  <c r="T16" s="1"/>
  <c r="T15"/>
  <c r="T14"/>
  <c r="T13"/>
  <c r="T12"/>
  <c r="T11"/>
  <c r="T10"/>
  <c r="H11"/>
  <c r="H12"/>
  <c r="H13"/>
  <c r="H14"/>
  <c r="H15"/>
  <c r="H16"/>
  <c r="H10"/>
  <c r="G16"/>
  <c r="T21" i="52"/>
  <c r="U21" s="1"/>
  <c r="U20"/>
  <c r="U19"/>
  <c r="U18"/>
  <c r="U17"/>
  <c r="U16"/>
  <c r="U15"/>
  <c r="U14"/>
  <c r="U13"/>
  <c r="U12"/>
  <c r="U11"/>
  <c r="U10"/>
  <c r="U9"/>
  <c r="U8"/>
  <c r="L15"/>
  <c r="L16"/>
  <c r="L17"/>
  <c r="L18"/>
  <c r="L19"/>
  <c r="L20"/>
  <c r="L21"/>
  <c r="L9"/>
  <c r="L10"/>
  <c r="L11"/>
  <c r="L12"/>
  <c r="L13"/>
  <c r="L14"/>
  <c r="L8"/>
  <c r="K21"/>
  <c r="U29" i="50"/>
  <c r="U23"/>
  <c r="U22"/>
  <c r="U21"/>
  <c r="U15"/>
  <c r="U7"/>
  <c r="U6"/>
  <c r="U5"/>
  <c r="I29"/>
  <c r="T15"/>
  <c r="I22"/>
  <c r="I23"/>
  <c r="I24"/>
  <c r="I25"/>
  <c r="I26"/>
  <c r="I27"/>
  <c r="I28"/>
  <c r="I21"/>
  <c r="I6"/>
  <c r="I7"/>
  <c r="I8"/>
  <c r="I9"/>
  <c r="I10"/>
  <c r="I11"/>
  <c r="I12"/>
  <c r="I13"/>
  <c r="I14"/>
  <c r="I15"/>
  <c r="I5"/>
  <c r="H15"/>
  <c r="M18" i="51"/>
  <c r="M11"/>
  <c r="M10"/>
  <c r="M9"/>
  <c r="L18"/>
  <c r="V10" i="62"/>
  <c r="V8"/>
  <c r="V9"/>
  <c r="V11"/>
  <c r="V12"/>
  <c r="V13"/>
  <c r="V14"/>
  <c r="V58"/>
  <c r="V50"/>
  <c r="V45"/>
  <c r="V42"/>
  <c r="V40"/>
  <c r="V32"/>
  <c r="V33"/>
  <c r="U21"/>
  <c r="V21" s="1"/>
  <c r="V25"/>
  <c r="V24"/>
  <c r="V7"/>
  <c r="P8"/>
  <c r="U48"/>
  <c r="V48" s="1"/>
  <c r="U33"/>
  <c r="U32" s="1"/>
  <c r="U24"/>
  <c r="U25"/>
  <c r="U11"/>
  <c r="U12"/>
  <c r="U13"/>
  <c r="U14"/>
  <c r="U8"/>
  <c r="U7" s="1"/>
  <c r="U9"/>
  <c r="P31"/>
  <c r="P34"/>
  <c r="P30"/>
  <c r="O33"/>
  <c r="O32" s="1"/>
  <c r="P32" s="1"/>
  <c r="O30"/>
  <c r="O31"/>
  <c r="O25"/>
  <c r="P25" s="1"/>
  <c r="O24"/>
  <c r="P24" s="1"/>
  <c r="J31"/>
  <c r="J32"/>
  <c r="J33"/>
  <c r="J34"/>
  <c r="J25"/>
  <c r="J21"/>
  <c r="J22"/>
  <c r="J8"/>
  <c r="J9"/>
  <c r="J10"/>
  <c r="J11"/>
  <c r="J12"/>
  <c r="J13"/>
  <c r="J14"/>
  <c r="P22"/>
  <c r="P20"/>
  <c r="P10"/>
  <c r="P16"/>
  <c r="J58"/>
  <c r="J55"/>
  <c r="J50"/>
  <c r="J45"/>
  <c r="J42"/>
  <c r="J40"/>
  <c r="J30"/>
  <c r="J24"/>
  <c r="J20"/>
  <c r="J16"/>
  <c r="J7"/>
  <c r="I55"/>
  <c r="I42"/>
  <c r="I33"/>
  <c r="I30"/>
  <c r="I31"/>
  <c r="I22"/>
  <c r="I25"/>
  <c r="I24" s="1"/>
  <c r="I20"/>
  <c r="I9"/>
  <c r="I8" s="1"/>
  <c r="I10"/>
  <c r="I11"/>
  <c r="I14"/>
  <c r="I13" s="1"/>
  <c r="I16"/>
  <c r="P31" i="8"/>
  <c r="U18"/>
  <c r="U17"/>
  <c r="V17" s="1"/>
  <c r="O16"/>
  <c r="U10"/>
  <c r="U9"/>
  <c r="U8"/>
  <c r="U7"/>
  <c r="V7" s="1"/>
  <c r="U6"/>
  <c r="P34"/>
  <c r="P30"/>
  <c r="P25"/>
  <c r="P24"/>
  <c r="V18"/>
  <c r="V6"/>
  <c r="V8"/>
  <c r="V9"/>
  <c r="V10"/>
  <c r="V12"/>
  <c r="I44"/>
  <c r="I46" s="1"/>
  <c r="J35"/>
  <c r="J33"/>
  <c r="J31"/>
  <c r="J30"/>
  <c r="J29"/>
  <c r="J25"/>
  <c r="J24"/>
  <c r="J18"/>
  <c r="J17"/>
  <c r="J16"/>
  <c r="J12"/>
  <c r="J10"/>
  <c r="J9"/>
  <c r="J8"/>
  <c r="J7"/>
  <c r="J6"/>
  <c r="J5"/>
  <c r="M21" i="19"/>
  <c r="N21" s="1"/>
  <c r="M20"/>
  <c r="N20" s="1"/>
  <c r="M11"/>
  <c r="N7"/>
  <c r="N8"/>
  <c r="N9"/>
  <c r="N10"/>
  <c r="N17"/>
  <c r="N6"/>
  <c r="G28"/>
  <c r="G26"/>
  <c r="G25"/>
  <c r="G22"/>
  <c r="G20"/>
  <c r="G7"/>
  <c r="G8"/>
  <c r="G12"/>
  <c r="G13"/>
  <c r="G14"/>
  <c r="G15"/>
  <c r="G6"/>
  <c r="F22"/>
  <c r="F20"/>
  <c r="F8"/>
  <c r="F7"/>
  <c r="F6"/>
  <c r="F14" s="1"/>
  <c r="V58" i="9"/>
  <c r="V59"/>
  <c r="U54"/>
  <c r="V52"/>
  <c r="V51"/>
  <c r="U40"/>
  <c r="U32"/>
  <c r="V32" s="1"/>
  <c r="U13"/>
  <c r="U21"/>
  <c r="O21"/>
  <c r="I7"/>
  <c r="I55"/>
  <c r="I32"/>
  <c r="I21"/>
  <c r="V50"/>
  <c r="V42"/>
  <c r="V40"/>
  <c r="V33"/>
  <c r="V25"/>
  <c r="V24"/>
  <c r="V14"/>
  <c r="V13"/>
  <c r="V12"/>
  <c r="V11"/>
  <c r="V9"/>
  <c r="V8"/>
  <c r="P34"/>
  <c r="P33"/>
  <c r="P31"/>
  <c r="P30"/>
  <c r="P25"/>
  <c r="P24"/>
  <c r="P21"/>
  <c r="P20"/>
  <c r="P16"/>
  <c r="P10"/>
  <c r="J58"/>
  <c r="J55"/>
  <c r="J52"/>
  <c r="J50"/>
  <c r="J42"/>
  <c r="J34"/>
  <c r="J33"/>
  <c r="J32"/>
  <c r="J31"/>
  <c r="J30"/>
  <c r="J25"/>
  <c r="J24"/>
  <c r="J20"/>
  <c r="J16"/>
  <c r="J10"/>
  <c r="J11"/>
  <c r="J12"/>
  <c r="J14"/>
  <c r="J9"/>
  <c r="U32" i="2"/>
  <c r="P33"/>
  <c r="P25"/>
  <c r="P26"/>
  <c r="P31"/>
  <c r="V35"/>
  <c r="V32"/>
  <c r="V19"/>
  <c r="V18"/>
  <c r="V11"/>
  <c r="V13"/>
  <c r="V10"/>
  <c r="P6"/>
  <c r="P8"/>
  <c r="P9"/>
  <c r="P10"/>
  <c r="P11"/>
  <c r="P7"/>
  <c r="I31"/>
  <c r="J35"/>
  <c r="J25"/>
  <c r="J26"/>
  <c r="J29"/>
  <c r="J30"/>
  <c r="J33"/>
  <c r="J18"/>
  <c r="J19"/>
  <c r="J10"/>
  <c r="J11"/>
  <c r="J13"/>
  <c r="J9"/>
  <c r="J8"/>
  <c r="J7"/>
  <c r="O41" i="39"/>
  <c r="O40"/>
  <c r="O37"/>
  <c r="O36"/>
  <c r="N35"/>
  <c r="O35" s="1"/>
  <c r="O32"/>
  <c r="O31"/>
  <c r="O30"/>
  <c r="N29"/>
  <c r="N42" s="1"/>
  <c r="O42" s="1"/>
  <c r="O22"/>
  <c r="O21"/>
  <c r="N20"/>
  <c r="O20" s="1"/>
  <c r="O17"/>
  <c r="O15"/>
  <c r="O10"/>
  <c r="N10"/>
  <c r="N19" s="1"/>
  <c r="O9"/>
  <c r="I36"/>
  <c r="I37"/>
  <c r="I40"/>
  <c r="I41"/>
  <c r="I30"/>
  <c r="I31"/>
  <c r="I32"/>
  <c r="I22"/>
  <c r="I21"/>
  <c r="I17"/>
  <c r="I9"/>
  <c r="I59" i="8"/>
  <c r="J59"/>
  <c r="I58"/>
  <c r="J58"/>
  <c r="E32" i="63"/>
  <c r="E24"/>
  <c r="L26" i="54"/>
  <c r="AB26"/>
  <c r="R16" i="53"/>
  <c r="F16"/>
  <c r="G21" i="52"/>
  <c r="H21"/>
  <c r="I21"/>
  <c r="J21"/>
  <c r="P21"/>
  <c r="Q21"/>
  <c r="R21"/>
  <c r="S21"/>
  <c r="Y21"/>
  <c r="Z21"/>
  <c r="AA21"/>
  <c r="AB21"/>
  <c r="K18" i="51"/>
  <c r="S29" i="50"/>
  <c r="S15"/>
  <c r="G15"/>
  <c r="I61" i="8"/>
  <c r="I57" s="1"/>
  <c r="J61"/>
  <c r="J57" s="1"/>
  <c r="K61"/>
  <c r="H44"/>
  <c r="H46" s="1"/>
  <c r="T55" i="62"/>
  <c r="T48"/>
  <c r="T33"/>
  <c r="T32" s="1"/>
  <c r="T25"/>
  <c r="T24"/>
  <c r="T21" s="1"/>
  <c r="T59" i="8"/>
  <c r="G58" i="62"/>
  <c r="H48"/>
  <c r="H33"/>
  <c r="N33" s="1"/>
  <c r="N32" s="1"/>
  <c r="H31"/>
  <c r="N31" s="1"/>
  <c r="H30"/>
  <c r="N30" s="1"/>
  <c r="H25"/>
  <c r="H24" s="1"/>
  <c r="N24" s="1"/>
  <c r="H22"/>
  <c r="H20"/>
  <c r="H16"/>
  <c r="H14"/>
  <c r="H13" s="1"/>
  <c r="H11"/>
  <c r="H10"/>
  <c r="H9"/>
  <c r="T44" i="8"/>
  <c r="T46" s="1"/>
  <c r="H59"/>
  <c r="T8"/>
  <c r="T7"/>
  <c r="T6"/>
  <c r="T18"/>
  <c r="T17"/>
  <c r="H17"/>
  <c r="G17"/>
  <c r="H18"/>
  <c r="E28" i="19"/>
  <c r="E9"/>
  <c r="D9"/>
  <c r="C9"/>
  <c r="E22"/>
  <c r="D22"/>
  <c r="E20"/>
  <c r="E25" s="1"/>
  <c r="E29" s="1"/>
  <c r="D20"/>
  <c r="C20"/>
  <c r="E8"/>
  <c r="L22"/>
  <c r="L21"/>
  <c r="L20"/>
  <c r="D7"/>
  <c r="E7"/>
  <c r="E6"/>
  <c r="L8"/>
  <c r="L7"/>
  <c r="L6"/>
  <c r="T54" i="9"/>
  <c r="T40"/>
  <c r="S40"/>
  <c r="R40"/>
  <c r="T32"/>
  <c r="N33"/>
  <c r="T21"/>
  <c r="T24"/>
  <c r="T13"/>
  <c r="H32"/>
  <c r="H24"/>
  <c r="H21" s="1"/>
  <c r="T6" i="2"/>
  <c r="T31" s="1"/>
  <c r="T32"/>
  <c r="H31"/>
  <c r="G15" i="39"/>
  <c r="G48" i="62"/>
  <c r="X61" i="8"/>
  <c r="Y61"/>
  <c r="Z61"/>
  <c r="AA61"/>
  <c r="AB61"/>
  <c r="AC61"/>
  <c r="X62"/>
  <c r="Y62"/>
  <c r="Z62"/>
  <c r="AA62"/>
  <c r="AB62"/>
  <c r="AC62"/>
  <c r="X63"/>
  <c r="Y63"/>
  <c r="Z63"/>
  <c r="AA63"/>
  <c r="AB63"/>
  <c r="AC63"/>
  <c r="W58"/>
  <c r="W57" s="1"/>
  <c r="X58"/>
  <c r="X57" s="1"/>
  <c r="Y58"/>
  <c r="Y57" s="1"/>
  <c r="Z58"/>
  <c r="Z57" s="1"/>
  <c r="AA58"/>
  <c r="AA57" s="1"/>
  <c r="AB58"/>
  <c r="AB57" s="1"/>
  <c r="AC58"/>
  <c r="AC57" s="1"/>
  <c r="U59"/>
  <c r="W59"/>
  <c r="X59"/>
  <c r="Y59"/>
  <c r="Z59"/>
  <c r="AA59"/>
  <c r="AB59"/>
  <c r="AC59"/>
  <c r="V60"/>
  <c r="W60"/>
  <c r="X60"/>
  <c r="Y60"/>
  <c r="Z60"/>
  <c r="AA60"/>
  <c r="AB60"/>
  <c r="AC60"/>
  <c r="V51"/>
  <c r="W51"/>
  <c r="X51"/>
  <c r="X52" s="1"/>
  <c r="Y51"/>
  <c r="Y52" s="1"/>
  <c r="Z51"/>
  <c r="Z52" s="1"/>
  <c r="AA51"/>
  <c r="AA52" s="1"/>
  <c r="AB51"/>
  <c r="AB52" s="1"/>
  <c r="AC51"/>
  <c r="AC52" s="1"/>
  <c r="AD40"/>
  <c r="B28" i="63"/>
  <c r="D24"/>
  <c r="D32" s="1"/>
  <c r="K26" i="54"/>
  <c r="P16" i="53"/>
  <c r="Q16"/>
  <c r="E10"/>
  <c r="E16"/>
  <c r="O21" i="52"/>
  <c r="G18" i="51"/>
  <c r="H18"/>
  <c r="I18"/>
  <c r="J18"/>
  <c r="R29" i="50"/>
  <c r="R15"/>
  <c r="S58" i="62"/>
  <c r="S25"/>
  <c r="S33"/>
  <c r="S32" s="1"/>
  <c r="G55"/>
  <c r="G58" i="8" s="1"/>
  <c r="G33" i="62"/>
  <c r="G30"/>
  <c r="M30" s="1"/>
  <c r="G31"/>
  <c r="M31" s="1"/>
  <c r="G25"/>
  <c r="M25" s="1"/>
  <c r="G9"/>
  <c r="G10"/>
  <c r="G11"/>
  <c r="G14"/>
  <c r="G15"/>
  <c r="G16"/>
  <c r="G18"/>
  <c r="G19"/>
  <c r="G20"/>
  <c r="G61" i="8"/>
  <c r="G44"/>
  <c r="G46" s="1"/>
  <c r="S18"/>
  <c r="S17"/>
  <c r="S8"/>
  <c r="S6"/>
  <c r="S7"/>
  <c r="G18"/>
  <c r="K20" i="19"/>
  <c r="K21"/>
  <c r="D21"/>
  <c r="S55" i="9"/>
  <c r="S48"/>
  <c r="M33"/>
  <c r="M25"/>
  <c r="S32"/>
  <c r="S24"/>
  <c r="S21" s="1"/>
  <c r="G32"/>
  <c r="D8" i="19" s="1"/>
  <c r="G24" i="9"/>
  <c r="G21" s="1"/>
  <c r="S13"/>
  <c r="S8"/>
  <c r="M8"/>
  <c r="M11" i="2"/>
  <c r="O11"/>
  <c r="S6"/>
  <c r="S32"/>
  <c r="G31"/>
  <c r="G11"/>
  <c r="L29" i="39"/>
  <c r="L35"/>
  <c r="L10"/>
  <c r="L15"/>
  <c r="L19" s="1"/>
  <c r="L20"/>
  <c r="F29"/>
  <c r="F35"/>
  <c r="F61" i="8"/>
  <c r="C24" i="63"/>
  <c r="C32" s="1"/>
  <c r="C34" s="1"/>
  <c r="C41" s="1"/>
  <c r="C10"/>
  <c r="J26" i="54"/>
  <c r="D10" i="53"/>
  <c r="N21" i="52"/>
  <c r="F18" i="51"/>
  <c r="Q29" i="50"/>
  <c r="Q15"/>
  <c r="R58" i="62"/>
  <c r="R44" i="8" s="1"/>
  <c r="R46" s="1"/>
  <c r="F58" i="62"/>
  <c r="F59" i="8" s="1"/>
  <c r="R33" i="62"/>
  <c r="R32" s="1"/>
  <c r="F33"/>
  <c r="F30"/>
  <c r="L30" s="1"/>
  <c r="F31"/>
  <c r="L31" s="1"/>
  <c r="R25"/>
  <c r="F25"/>
  <c r="S8"/>
  <c r="T8"/>
  <c r="R9"/>
  <c r="S9"/>
  <c r="M9" s="1"/>
  <c r="T9"/>
  <c r="N9" s="1"/>
  <c r="O9"/>
  <c r="R10"/>
  <c r="S10"/>
  <c r="M10" s="1"/>
  <c r="T10"/>
  <c r="N10" s="1"/>
  <c r="U10"/>
  <c r="O10" s="1"/>
  <c r="R11"/>
  <c r="S11"/>
  <c r="M11" s="1"/>
  <c r="T11"/>
  <c r="N11" s="1"/>
  <c r="O11"/>
  <c r="P11"/>
  <c r="R12"/>
  <c r="L12" s="1"/>
  <c r="S12"/>
  <c r="M12" s="1"/>
  <c r="T12"/>
  <c r="N12" s="1"/>
  <c r="O12"/>
  <c r="P12"/>
  <c r="S13"/>
  <c r="T13"/>
  <c r="P13"/>
  <c r="R14"/>
  <c r="S14"/>
  <c r="M14" s="1"/>
  <c r="T14"/>
  <c r="N14" s="1"/>
  <c r="O14"/>
  <c r="P14"/>
  <c r="R15"/>
  <c r="S15"/>
  <c r="M15" s="1"/>
  <c r="T15"/>
  <c r="N15" s="1"/>
  <c r="U15"/>
  <c r="O15" s="1"/>
  <c r="V15"/>
  <c r="P15" s="1"/>
  <c r="R16"/>
  <c r="S16"/>
  <c r="M16" s="1"/>
  <c r="T16"/>
  <c r="N16" s="1"/>
  <c r="U16"/>
  <c r="O16" s="1"/>
  <c r="V16"/>
  <c r="R17"/>
  <c r="S17"/>
  <c r="T17"/>
  <c r="N17" s="1"/>
  <c r="U17"/>
  <c r="O17" s="1"/>
  <c r="V17"/>
  <c r="P17" s="1"/>
  <c r="R18"/>
  <c r="S18"/>
  <c r="M18" s="1"/>
  <c r="T18"/>
  <c r="N18" s="1"/>
  <c r="U18"/>
  <c r="O18" s="1"/>
  <c r="V18"/>
  <c r="P18" s="1"/>
  <c r="R19"/>
  <c r="S19"/>
  <c r="M19" s="1"/>
  <c r="T19"/>
  <c r="N19" s="1"/>
  <c r="U19"/>
  <c r="O19" s="1"/>
  <c r="V19"/>
  <c r="P19" s="1"/>
  <c r="R20"/>
  <c r="S20"/>
  <c r="M20" s="1"/>
  <c r="T20"/>
  <c r="N20" s="1"/>
  <c r="U20"/>
  <c r="O20" s="1"/>
  <c r="V20"/>
  <c r="F9"/>
  <c r="L9" s="1"/>
  <c r="F10"/>
  <c r="L10" s="1"/>
  <c r="F11"/>
  <c r="L11" s="1"/>
  <c r="F14"/>
  <c r="L14" s="1"/>
  <c r="F15"/>
  <c r="L15" s="1"/>
  <c r="F16"/>
  <c r="L16" s="1"/>
  <c r="F18"/>
  <c r="L18" s="1"/>
  <c r="F19"/>
  <c r="L19" s="1"/>
  <c r="F20"/>
  <c r="L20" s="1"/>
  <c r="F18" i="8"/>
  <c r="R18"/>
  <c r="R17"/>
  <c r="R6"/>
  <c r="R7"/>
  <c r="R8"/>
  <c r="C21" i="19"/>
  <c r="C27"/>
  <c r="C28" s="1"/>
  <c r="J21"/>
  <c r="J20"/>
  <c r="R55" i="9"/>
  <c r="R48"/>
  <c r="R32"/>
  <c r="L33"/>
  <c r="L32" s="1"/>
  <c r="F32"/>
  <c r="C8" i="19" s="1"/>
  <c r="R24" i="9"/>
  <c r="R24" i="62" s="1"/>
  <c r="R21" s="1"/>
  <c r="L25" i="9"/>
  <c r="F24"/>
  <c r="F21"/>
  <c r="C7" i="19" s="1"/>
  <c r="R8" i="9"/>
  <c r="R8" i="62" s="1"/>
  <c r="R13" i="9"/>
  <c r="R13" i="62" s="1"/>
  <c r="L8" i="9"/>
  <c r="L13"/>
  <c r="L17"/>
  <c r="R32" i="2"/>
  <c r="F20"/>
  <c r="F17"/>
  <c r="F25"/>
  <c r="L11"/>
  <c r="F11"/>
  <c r="K29" i="39"/>
  <c r="K35"/>
  <c r="K42"/>
  <c r="K20"/>
  <c r="E15"/>
  <c r="E11" i="2"/>
  <c r="C10" i="53"/>
  <c r="L58" i="8"/>
  <c r="M58"/>
  <c r="N58"/>
  <c r="O58"/>
  <c r="P58"/>
  <c r="L59"/>
  <c r="M59"/>
  <c r="N59"/>
  <c r="O59"/>
  <c r="P59"/>
  <c r="S59"/>
  <c r="F60"/>
  <c r="G60"/>
  <c r="H60"/>
  <c r="I60"/>
  <c r="J60"/>
  <c r="K60"/>
  <c r="L60"/>
  <c r="M60"/>
  <c r="N60"/>
  <c r="O60"/>
  <c r="P60"/>
  <c r="Q60"/>
  <c r="H61"/>
  <c r="Q61"/>
  <c r="R61"/>
  <c r="S61"/>
  <c r="T61"/>
  <c r="U61"/>
  <c r="V61"/>
  <c r="W61"/>
  <c r="J44"/>
  <c r="L44"/>
  <c r="M44"/>
  <c r="N44"/>
  <c r="O44"/>
  <c r="P44"/>
  <c r="S44"/>
  <c r="S46" s="1"/>
  <c r="U44"/>
  <c r="W44"/>
  <c r="X44"/>
  <c r="Y44"/>
  <c r="Z44"/>
  <c r="AA44"/>
  <c r="AB44"/>
  <c r="AC44"/>
  <c r="J46"/>
  <c r="L46"/>
  <c r="M46"/>
  <c r="N46"/>
  <c r="O46"/>
  <c r="P46"/>
  <c r="U46"/>
  <c r="W46"/>
  <c r="X46"/>
  <c r="Y46"/>
  <c r="Z46"/>
  <c r="AA46"/>
  <c r="AB46"/>
  <c r="AC46"/>
  <c r="Q58" i="62"/>
  <c r="Q44" i="8" s="1"/>
  <c r="Q46" s="1"/>
  <c r="Q50" i="62"/>
  <c r="K50" s="1"/>
  <c r="K48" s="1"/>
  <c r="Q33"/>
  <c r="Q32" s="1"/>
  <c r="Q31"/>
  <c r="Q30"/>
  <c r="Q29"/>
  <c r="Q28"/>
  <c r="Q27"/>
  <c r="Q26"/>
  <c r="Q25"/>
  <c r="Q23"/>
  <c r="Q9"/>
  <c r="Q10"/>
  <c r="Q11"/>
  <c r="Q12"/>
  <c r="Q14"/>
  <c r="Q15"/>
  <c r="Q16"/>
  <c r="Q17"/>
  <c r="Q18"/>
  <c r="Q19"/>
  <c r="Q20"/>
  <c r="L55" i="9"/>
  <c r="M55"/>
  <c r="N55"/>
  <c r="O55"/>
  <c r="P55"/>
  <c r="Q55"/>
  <c r="L24"/>
  <c r="L21" s="1"/>
  <c r="M24"/>
  <c r="M21" s="1"/>
  <c r="N24"/>
  <c r="N21" s="1"/>
  <c r="Q24"/>
  <c r="Q24" i="62" s="1"/>
  <c r="K25" i="9"/>
  <c r="M13"/>
  <c r="N13"/>
  <c r="O13"/>
  <c r="P13"/>
  <c r="Q13"/>
  <c r="Q13" i="62"/>
  <c r="N8" i="9"/>
  <c r="P8"/>
  <c r="Q8"/>
  <c r="Q8" i="62" s="1"/>
  <c r="Q7" s="1"/>
  <c r="L7" i="9"/>
  <c r="M7"/>
  <c r="N7"/>
  <c r="Q7"/>
  <c r="M32"/>
  <c r="N32"/>
  <c r="O32"/>
  <c r="P32" s="1"/>
  <c r="Q32"/>
  <c r="K58"/>
  <c r="K33"/>
  <c r="F8"/>
  <c r="G8"/>
  <c r="G7" s="1"/>
  <c r="D6" i="19" s="1"/>
  <c r="H8" i="9"/>
  <c r="I8"/>
  <c r="J8" s="1"/>
  <c r="K8"/>
  <c r="F13"/>
  <c r="G13"/>
  <c r="H13"/>
  <c r="I13"/>
  <c r="J13" s="1"/>
  <c r="K13"/>
  <c r="F17"/>
  <c r="G17"/>
  <c r="H17"/>
  <c r="I17"/>
  <c r="J17"/>
  <c r="K17"/>
  <c r="E29" i="39"/>
  <c r="G29"/>
  <c r="H29"/>
  <c r="I29" s="1"/>
  <c r="J29"/>
  <c r="E35"/>
  <c r="G35"/>
  <c r="G42" s="1"/>
  <c r="H35"/>
  <c r="I35" s="1"/>
  <c r="J35"/>
  <c r="E42"/>
  <c r="J42"/>
  <c r="E10"/>
  <c r="F10"/>
  <c r="G10"/>
  <c r="H10"/>
  <c r="I10"/>
  <c r="J10"/>
  <c r="F15"/>
  <c r="I15"/>
  <c r="J15"/>
  <c r="E19"/>
  <c r="F19"/>
  <c r="G19"/>
  <c r="J19"/>
  <c r="E20"/>
  <c r="F20"/>
  <c r="G20"/>
  <c r="H20"/>
  <c r="I20" s="1"/>
  <c r="J20"/>
  <c r="E25"/>
  <c r="F25"/>
  <c r="G25"/>
  <c r="J25"/>
  <c r="I26" i="54"/>
  <c r="Q32" i="2"/>
  <c r="D8" i="58"/>
  <c r="G8"/>
  <c r="D9"/>
  <c r="G9"/>
  <c r="D10"/>
  <c r="G10"/>
  <c r="F22" i="62"/>
  <c r="L22" s="1"/>
  <c r="G22"/>
  <c r="M22"/>
  <c r="N22"/>
  <c r="O22"/>
  <c r="O21" s="1"/>
  <c r="P21" s="1"/>
  <c r="K40"/>
  <c r="K51"/>
  <c r="Q40"/>
  <c r="Q18" i="8"/>
  <c r="Q17"/>
  <c r="Q20"/>
  <c r="Q21"/>
  <c r="Q22"/>
  <c r="Q23"/>
  <c r="K18"/>
  <c r="K20"/>
  <c r="K21"/>
  <c r="K22"/>
  <c r="K23"/>
  <c r="K17"/>
  <c r="K7"/>
  <c r="K8"/>
  <c r="K9"/>
  <c r="K11"/>
  <c r="K12"/>
  <c r="K13"/>
  <c r="K6"/>
  <c r="Q11"/>
  <c r="Q12"/>
  <c r="Q13"/>
  <c r="Q9"/>
  <c r="Q7"/>
  <c r="Q8"/>
  <c r="Q6"/>
  <c r="K24" i="9"/>
  <c r="K21"/>
  <c r="K42"/>
  <c r="K40"/>
  <c r="K48"/>
  <c r="K51"/>
  <c r="K36"/>
  <c r="K32"/>
  <c r="K55"/>
  <c r="E52" i="62"/>
  <c r="I21" i="19"/>
  <c r="E18" i="8"/>
  <c r="B24" i="63"/>
  <c r="B32" s="1"/>
  <c r="B10"/>
  <c r="B18"/>
  <c r="E51" i="9"/>
  <c r="B22" i="19" s="1"/>
  <c r="E24" i="9"/>
  <c r="E21" s="1"/>
  <c r="E22" i="62"/>
  <c r="K22" s="1"/>
  <c r="E25"/>
  <c r="E17" i="9"/>
  <c r="E9" i="62"/>
  <c r="K9" s="1"/>
  <c r="E10"/>
  <c r="K10" s="1"/>
  <c r="E11"/>
  <c r="K11" s="1"/>
  <c r="E14"/>
  <c r="K14" s="1"/>
  <c r="E15"/>
  <c r="K15" s="1"/>
  <c r="L51" i="8"/>
  <c r="M51"/>
  <c r="M52" s="1"/>
  <c r="N51"/>
  <c r="O51"/>
  <c r="O52" s="1"/>
  <c r="P51"/>
  <c r="Q51"/>
  <c r="Q52" s="1"/>
  <c r="L52"/>
  <c r="N52"/>
  <c r="P52"/>
  <c r="W52"/>
  <c r="J30" i="37"/>
  <c r="J36"/>
  <c r="J43"/>
  <c r="J21"/>
  <c r="Q10" i="8"/>
  <c r="Q5" s="1"/>
  <c r="E20" i="2"/>
  <c r="Q20"/>
  <c r="Q19" i="8"/>
  <c r="Q16" s="1"/>
  <c r="K25" i="2"/>
  <c r="E6"/>
  <c r="E17"/>
  <c r="E25"/>
  <c r="E32"/>
  <c r="L40" i="9"/>
  <c r="M40"/>
  <c r="N40"/>
  <c r="O40"/>
  <c r="P40"/>
  <c r="Q40"/>
  <c r="E28" i="62"/>
  <c r="K28" s="1"/>
  <c r="E30"/>
  <c r="K30" s="1"/>
  <c r="E31"/>
  <c r="K31" s="1"/>
  <c r="E23"/>
  <c r="S7"/>
  <c r="F8"/>
  <c r="H8"/>
  <c r="E8"/>
  <c r="E13"/>
  <c r="K13" s="1"/>
  <c r="E16"/>
  <c r="K16" s="1"/>
  <c r="E19"/>
  <c r="K19" s="1"/>
  <c r="E20"/>
  <c r="K20" s="1"/>
  <c r="K12"/>
  <c r="F32"/>
  <c r="G32"/>
  <c r="H32"/>
  <c r="I32"/>
  <c r="E37"/>
  <c r="K37" s="1"/>
  <c r="E38"/>
  <c r="K38" s="1"/>
  <c r="E39"/>
  <c r="E33"/>
  <c r="K33" s="1"/>
  <c r="K39"/>
  <c r="M40"/>
  <c r="O40"/>
  <c r="F40"/>
  <c r="F42"/>
  <c r="G42"/>
  <c r="G40"/>
  <c r="H42"/>
  <c r="H40" s="1"/>
  <c r="I40"/>
  <c r="L42"/>
  <c r="L40"/>
  <c r="M42"/>
  <c r="N42"/>
  <c r="N40"/>
  <c r="O42"/>
  <c r="P42"/>
  <c r="P40"/>
  <c r="E17" i="8"/>
  <c r="P53" i="54"/>
  <c r="Q53"/>
  <c r="R53"/>
  <c r="S53"/>
  <c r="W54"/>
  <c r="T53"/>
  <c r="W53"/>
  <c r="B53"/>
  <c r="C53"/>
  <c r="D53"/>
  <c r="E53"/>
  <c r="F53"/>
  <c r="I53"/>
  <c r="I54"/>
  <c r="W26"/>
  <c r="P26"/>
  <c r="Q26"/>
  <c r="R26"/>
  <c r="S26"/>
  <c r="T26"/>
  <c r="B26"/>
  <c r="C26"/>
  <c r="D26"/>
  <c r="E26"/>
  <c r="F26"/>
  <c r="J53"/>
  <c r="K53"/>
  <c r="L53"/>
  <c r="M53"/>
  <c r="C16" i="53"/>
  <c r="K29" i="50"/>
  <c r="L29"/>
  <c r="P29"/>
  <c r="K15"/>
  <c r="L15"/>
  <c r="P15"/>
  <c r="D15"/>
  <c r="E56" i="62"/>
  <c r="E60" i="8" s="1"/>
  <c r="E58" i="62"/>
  <c r="K58" s="1"/>
  <c r="K59" i="8" s="1"/>
  <c r="Q55" i="62"/>
  <c r="Q58" i="8" s="1"/>
  <c r="Q57" s="1"/>
  <c r="F51"/>
  <c r="G51"/>
  <c r="H51"/>
  <c r="I51"/>
  <c r="J51"/>
  <c r="K51"/>
  <c r="F12"/>
  <c r="F13"/>
  <c r="F10" s="1"/>
  <c r="F6"/>
  <c r="F7"/>
  <c r="F8"/>
  <c r="F9"/>
  <c r="F19"/>
  <c r="F17"/>
  <c r="F16" s="1"/>
  <c r="F25"/>
  <c r="F24" s="1"/>
  <c r="G11"/>
  <c r="G12"/>
  <c r="G13"/>
  <c r="G6"/>
  <c r="M6" s="1"/>
  <c r="G7"/>
  <c r="M7" s="1"/>
  <c r="G8"/>
  <c r="M8" s="1"/>
  <c r="G9"/>
  <c r="G20" i="2"/>
  <c r="G19" i="8"/>
  <c r="G25"/>
  <c r="G24" s="1"/>
  <c r="H11"/>
  <c r="H12"/>
  <c r="H13"/>
  <c r="H6"/>
  <c r="H7"/>
  <c r="H8"/>
  <c r="H9"/>
  <c r="H20" i="2"/>
  <c r="H19" i="8"/>
  <c r="H16" s="1"/>
  <c r="H25"/>
  <c r="H24" s="1"/>
  <c r="I11"/>
  <c r="I12"/>
  <c r="I13"/>
  <c r="I6"/>
  <c r="I7"/>
  <c r="I8"/>
  <c r="I9"/>
  <c r="I20" i="2"/>
  <c r="I19" i="8"/>
  <c r="I17"/>
  <c r="I18"/>
  <c r="I25"/>
  <c r="I24" s="1"/>
  <c r="J11"/>
  <c r="J13"/>
  <c r="J19"/>
  <c r="E8"/>
  <c r="E6"/>
  <c r="E7"/>
  <c r="E9"/>
  <c r="E11"/>
  <c r="E12"/>
  <c r="E13"/>
  <c r="K24"/>
  <c r="L20" i="2"/>
  <c r="L19" i="8"/>
  <c r="L18"/>
  <c r="M20" i="2"/>
  <c r="M19" i="8"/>
  <c r="M18"/>
  <c r="N20" i="2"/>
  <c r="N19" i="8"/>
  <c r="N18"/>
  <c r="O18"/>
  <c r="P18"/>
  <c r="W5"/>
  <c r="E43" i="62"/>
  <c r="E44"/>
  <c r="E45"/>
  <c r="E51"/>
  <c r="E57"/>
  <c r="E55" s="1"/>
  <c r="E58" i="8" s="1"/>
  <c r="E49" i="62"/>
  <c r="E41"/>
  <c r="E35"/>
  <c r="K35" s="1"/>
  <c r="E34"/>
  <c r="K34" s="1"/>
  <c r="E29"/>
  <c r="K29" s="1"/>
  <c r="E27"/>
  <c r="K27" s="1"/>
  <c r="E26"/>
  <c r="K26" s="1"/>
  <c r="E18"/>
  <c r="E17" s="1"/>
  <c r="E19" i="8"/>
  <c r="E16" s="1"/>
  <c r="E25"/>
  <c r="E24" s="1"/>
  <c r="E8" i="9"/>
  <c r="E13"/>
  <c r="E7"/>
  <c r="E36"/>
  <c r="E32"/>
  <c r="B8" i="19" s="1"/>
  <c r="D10" i="39"/>
  <c r="B9" i="19"/>
  <c r="B27"/>
  <c r="B21"/>
  <c r="E42" i="9"/>
  <c r="B20" i="19" s="1"/>
  <c r="I20"/>
  <c r="E9" i="49"/>
  <c r="E10"/>
  <c r="F48" i="62"/>
  <c r="I48"/>
  <c r="J48" s="1"/>
  <c r="L48"/>
  <c r="M48"/>
  <c r="N48"/>
  <c r="O48"/>
  <c r="P48"/>
  <c r="Q48"/>
  <c r="S48"/>
  <c r="R48"/>
  <c r="F51"/>
  <c r="G51"/>
  <c r="H51"/>
  <c r="I51"/>
  <c r="J51"/>
  <c r="L51"/>
  <c r="M51"/>
  <c r="N51"/>
  <c r="O51"/>
  <c r="P51"/>
  <c r="Q51"/>
  <c r="R51"/>
  <c r="S51"/>
  <c r="T51"/>
  <c r="U51"/>
  <c r="V51"/>
  <c r="H55"/>
  <c r="H58" i="8" s="1"/>
  <c r="L55" i="62"/>
  <c r="M55"/>
  <c r="N55"/>
  <c r="O55"/>
  <c r="P55"/>
  <c r="R60" i="8"/>
  <c r="S55" i="62"/>
  <c r="S58" i="8" s="1"/>
  <c r="S57" s="1"/>
  <c r="T60"/>
  <c r="U55" i="62"/>
  <c r="U58" i="8" s="1"/>
  <c r="U57" s="1"/>
  <c r="E48" i="9"/>
  <c r="E55"/>
  <c r="F55"/>
  <c r="G55"/>
  <c r="H55"/>
  <c r="F40"/>
  <c r="F48"/>
  <c r="F51"/>
  <c r="C22" i="19" s="1"/>
  <c r="G40" i="9"/>
  <c r="G48"/>
  <c r="G51"/>
  <c r="H40"/>
  <c r="H48"/>
  <c r="H51"/>
  <c r="J7"/>
  <c r="J21"/>
  <c r="I40"/>
  <c r="J40" s="1"/>
  <c r="I48"/>
  <c r="J48" s="1"/>
  <c r="I51"/>
  <c r="J51" s="1"/>
  <c r="L48"/>
  <c r="L51"/>
  <c r="M48"/>
  <c r="M51"/>
  <c r="N48"/>
  <c r="N51"/>
  <c r="O48"/>
  <c r="O51"/>
  <c r="P48"/>
  <c r="P51"/>
  <c r="Q48"/>
  <c r="Q51"/>
  <c r="F32" i="2"/>
  <c r="G32"/>
  <c r="H32"/>
  <c r="I32"/>
  <c r="J32" s="1"/>
  <c r="K32"/>
  <c r="L32"/>
  <c r="M32"/>
  <c r="N32"/>
  <c r="O32"/>
  <c r="P32" s="1"/>
  <c r="P61" i="8" s="1"/>
  <c r="P57" s="1"/>
  <c r="B13" i="58"/>
  <c r="C13"/>
  <c r="D13"/>
  <c r="E13"/>
  <c r="F13"/>
  <c r="G13"/>
  <c r="C21"/>
  <c r="X26" i="54"/>
  <c r="Y26"/>
  <c r="AC26"/>
  <c r="D16" i="53"/>
  <c r="I16"/>
  <c r="J16"/>
  <c r="K16"/>
  <c r="O16"/>
  <c r="D21" i="52"/>
  <c r="E21"/>
  <c r="F21"/>
  <c r="M21"/>
  <c r="V21"/>
  <c r="W21"/>
  <c r="X21"/>
  <c r="H25"/>
  <c r="E18" i="51"/>
  <c r="M10" i="50"/>
  <c r="M11"/>
  <c r="M12"/>
  <c r="M13"/>
  <c r="M14"/>
  <c r="E15"/>
  <c r="F15"/>
  <c r="J15"/>
  <c r="G26"/>
  <c r="M26"/>
  <c r="G27"/>
  <c r="M27"/>
  <c r="G28"/>
  <c r="M28"/>
  <c r="D29"/>
  <c r="E29"/>
  <c r="F29"/>
  <c r="J29"/>
  <c r="K9" i="49"/>
  <c r="K10"/>
  <c r="B11"/>
  <c r="C11"/>
  <c r="D11"/>
  <c r="E11"/>
  <c r="F11"/>
  <c r="G11"/>
  <c r="H11"/>
  <c r="I11"/>
  <c r="J11"/>
  <c r="K11"/>
  <c r="K13"/>
  <c r="L6" i="8"/>
  <c r="L7"/>
  <c r="L8"/>
  <c r="R9"/>
  <c r="L9" s="1"/>
  <c r="R10"/>
  <c r="L25"/>
  <c r="L24" s="1"/>
  <c r="S9"/>
  <c r="S10"/>
  <c r="M25"/>
  <c r="M24" s="1"/>
  <c r="N6"/>
  <c r="N7"/>
  <c r="N8"/>
  <c r="T9"/>
  <c r="N9" s="1"/>
  <c r="T10"/>
  <c r="N25"/>
  <c r="N24" s="1"/>
  <c r="V21" i="9"/>
  <c r="O6" i="8"/>
  <c r="P6" s="1"/>
  <c r="O7"/>
  <c r="P7" s="1"/>
  <c r="O8"/>
  <c r="P8" s="1"/>
  <c r="O9"/>
  <c r="P9" s="1"/>
  <c r="O19"/>
  <c r="O25"/>
  <c r="O24" s="1"/>
  <c r="P19"/>
  <c r="P16" s="1"/>
  <c r="Q24"/>
  <c r="R20" i="2"/>
  <c r="R19" i="8"/>
  <c r="R16" s="1"/>
  <c r="R24"/>
  <c r="S20" i="2"/>
  <c r="S19" i="8"/>
  <c r="S16" s="1"/>
  <c r="S24"/>
  <c r="T20" i="2"/>
  <c r="T19" i="8"/>
  <c r="T16" s="1"/>
  <c r="T24"/>
  <c r="U19"/>
  <c r="U16" s="1"/>
  <c r="V16" s="1"/>
  <c r="U24"/>
  <c r="V19"/>
  <c r="V24"/>
  <c r="W16"/>
  <c r="W29" s="1"/>
  <c r="W24"/>
  <c r="X6"/>
  <c r="X7"/>
  <c r="X8"/>
  <c r="X16"/>
  <c r="X24"/>
  <c r="Y6"/>
  <c r="Y7"/>
  <c r="Y8"/>
  <c r="Y16"/>
  <c r="Y24"/>
  <c r="Z6"/>
  <c r="Z7"/>
  <c r="Z8"/>
  <c r="Z16"/>
  <c r="Z24"/>
  <c r="AA6"/>
  <c r="AA7"/>
  <c r="AA8"/>
  <c r="AA16"/>
  <c r="AA24"/>
  <c r="AB6"/>
  <c r="AB7"/>
  <c r="AB8"/>
  <c r="AB16"/>
  <c r="AB24"/>
  <c r="AC6"/>
  <c r="AC7"/>
  <c r="AC8"/>
  <c r="AC16"/>
  <c r="AC24"/>
  <c r="H52"/>
  <c r="I52"/>
  <c r="J52"/>
  <c r="K52"/>
  <c r="L30"/>
  <c r="L61" s="1"/>
  <c r="L57" s="1"/>
  <c r="M30"/>
  <c r="M61" s="1"/>
  <c r="M57" s="1"/>
  <c r="N30"/>
  <c r="N61" s="1"/>
  <c r="N57" s="1"/>
  <c r="O30"/>
  <c r="O61" s="1"/>
  <c r="O57" s="1"/>
  <c r="W7" i="9"/>
  <c r="V13" i="8"/>
  <c r="V14"/>
  <c r="V15"/>
  <c r="V20"/>
  <c r="P11"/>
  <c r="P12"/>
  <c r="P13"/>
  <c r="P20"/>
  <c r="P21"/>
  <c r="P22"/>
  <c r="P23"/>
  <c r="J20"/>
  <c r="J21"/>
  <c r="J22"/>
  <c r="J23"/>
  <c r="N22" i="19"/>
  <c r="N28"/>
  <c r="N11"/>
  <c r="I11" i="37"/>
  <c r="V6" i="2"/>
  <c r="V17"/>
  <c r="V25"/>
  <c r="P17"/>
  <c r="W6"/>
  <c r="W31"/>
  <c r="W36"/>
  <c r="W17"/>
  <c r="W25"/>
  <c r="V30" i="37"/>
  <c r="V36"/>
  <c r="V43"/>
  <c r="O30"/>
  <c r="O36"/>
  <c r="O43"/>
  <c r="I30"/>
  <c r="I36"/>
  <c r="I43"/>
  <c r="O11"/>
  <c r="O20"/>
  <c r="O26"/>
  <c r="O21"/>
  <c r="I20"/>
  <c r="I21"/>
  <c r="I26"/>
  <c r="N30"/>
  <c r="N36"/>
  <c r="N43"/>
  <c r="N11"/>
  <c r="N16"/>
  <c r="N20"/>
  <c r="N21"/>
  <c r="N26"/>
  <c r="U7" i="9"/>
  <c r="V7" s="1"/>
  <c r="V48"/>
  <c r="U51"/>
  <c r="V55"/>
  <c r="H11" i="2"/>
  <c r="N6" s="1"/>
  <c r="I6"/>
  <c r="J6" s="1"/>
  <c r="I17"/>
  <c r="J17" s="1"/>
  <c r="I25"/>
  <c r="T30" i="37"/>
  <c r="T36"/>
  <c r="T43"/>
  <c r="H30"/>
  <c r="H36"/>
  <c r="H43"/>
  <c r="U11" i="8"/>
  <c r="O11" s="1"/>
  <c r="U12"/>
  <c r="O12" s="1"/>
  <c r="U13"/>
  <c r="O13" s="1"/>
  <c r="U20"/>
  <c r="T20"/>
  <c r="T12"/>
  <c r="N12" s="1"/>
  <c r="O20"/>
  <c r="N20"/>
  <c r="T13"/>
  <c r="N13" s="1"/>
  <c r="T11"/>
  <c r="N11" s="1"/>
  <c r="I20"/>
  <c r="H20"/>
  <c r="U14"/>
  <c r="U15"/>
  <c r="G52"/>
  <c r="T17" i="2"/>
  <c r="U6"/>
  <c r="U17"/>
  <c r="U31" s="1"/>
  <c r="O6"/>
  <c r="O17"/>
  <c r="O25"/>
  <c r="N25"/>
  <c r="N17"/>
  <c r="L6"/>
  <c r="L17"/>
  <c r="L25"/>
  <c r="M6"/>
  <c r="M17"/>
  <c r="M25"/>
  <c r="Q6"/>
  <c r="Q17"/>
  <c r="Q25"/>
  <c r="R6"/>
  <c r="R17"/>
  <c r="R25"/>
  <c r="S17"/>
  <c r="S25"/>
  <c r="T25"/>
  <c r="U25"/>
  <c r="F6"/>
  <c r="F31"/>
  <c r="F36"/>
  <c r="F38"/>
  <c r="G17"/>
  <c r="G25"/>
  <c r="H6"/>
  <c r="H17"/>
  <c r="H25"/>
  <c r="S30" i="37"/>
  <c r="M7" i="19"/>
  <c r="M8"/>
  <c r="M9"/>
  <c r="L9"/>
  <c r="M10"/>
  <c r="L10"/>
  <c r="L11"/>
  <c r="M6"/>
  <c r="M22"/>
  <c r="L25"/>
  <c r="H11" i="37"/>
  <c r="H20"/>
  <c r="H26"/>
  <c r="H8" i="40"/>
  <c r="F17" i="19"/>
  <c r="G17" s="1"/>
  <c r="F25"/>
  <c r="F29"/>
  <c r="G29" s="1"/>
  <c r="G8" i="40"/>
  <c r="G17"/>
  <c r="G22"/>
  <c r="G11" i="37"/>
  <c r="G20"/>
  <c r="G26"/>
  <c r="E15" i="19"/>
  <c r="E17" s="1"/>
  <c r="M28"/>
  <c r="O21" i="8"/>
  <c r="O22"/>
  <c r="O23"/>
  <c r="I21"/>
  <c r="I22"/>
  <c r="I23"/>
  <c r="M30" i="37"/>
  <c r="M36"/>
  <c r="M43"/>
  <c r="M11"/>
  <c r="M16"/>
  <c r="M20"/>
  <c r="M26"/>
  <c r="M21"/>
  <c r="G30"/>
  <c r="G36"/>
  <c r="G43"/>
  <c r="H21"/>
  <c r="G16"/>
  <c r="G21"/>
  <c r="F21"/>
  <c r="M29" i="39"/>
  <c r="M35"/>
  <c r="M42" s="1"/>
  <c r="M10"/>
  <c r="M15"/>
  <c r="M19" s="1"/>
  <c r="M20"/>
  <c r="M26" i="40"/>
  <c r="M32"/>
  <c r="M39"/>
  <c r="M8"/>
  <c r="M13"/>
  <c r="M17"/>
  <c r="M18"/>
  <c r="M22"/>
  <c r="G26"/>
  <c r="G32"/>
  <c r="G39"/>
  <c r="G13"/>
  <c r="G18"/>
  <c r="S36" i="37"/>
  <c r="S43"/>
  <c r="U43"/>
  <c r="T7" i="9"/>
  <c r="T48"/>
  <c r="T51"/>
  <c r="L28" i="19"/>
  <c r="L29" s="1"/>
  <c r="T14" i="8"/>
  <c r="T15"/>
  <c r="N21"/>
  <c r="N22"/>
  <c r="N23"/>
  <c r="H21"/>
  <c r="H22"/>
  <c r="H23"/>
  <c r="F52"/>
  <c r="L26" i="40"/>
  <c r="L32"/>
  <c r="L39"/>
  <c r="L8"/>
  <c r="L13"/>
  <c r="L17"/>
  <c r="L22"/>
  <c r="L18"/>
  <c r="L21" i="37"/>
  <c r="L11"/>
  <c r="L16"/>
  <c r="L20"/>
  <c r="L26"/>
  <c r="L30"/>
  <c r="L36"/>
  <c r="L43"/>
  <c r="F30"/>
  <c r="F36"/>
  <c r="F43"/>
  <c r="E30"/>
  <c r="E36"/>
  <c r="E43"/>
  <c r="F11"/>
  <c r="F16"/>
  <c r="F20"/>
  <c r="F26"/>
  <c r="E11"/>
  <c r="E16"/>
  <c r="E20"/>
  <c r="E21"/>
  <c r="E26"/>
  <c r="S11" i="8"/>
  <c r="S12"/>
  <c r="S13"/>
  <c r="S14"/>
  <c r="S15"/>
  <c r="S20"/>
  <c r="M11"/>
  <c r="M12"/>
  <c r="M13"/>
  <c r="M20"/>
  <c r="M21"/>
  <c r="M22"/>
  <c r="M23"/>
  <c r="G20"/>
  <c r="G21"/>
  <c r="G22"/>
  <c r="G23"/>
  <c r="D25" i="19"/>
  <c r="D28"/>
  <c r="D17"/>
  <c r="F8" i="40"/>
  <c r="F17"/>
  <c r="F22"/>
  <c r="F13"/>
  <c r="K22" i="19"/>
  <c r="K28"/>
  <c r="K8"/>
  <c r="K6"/>
  <c r="K7"/>
  <c r="K9"/>
  <c r="K10"/>
  <c r="K11"/>
  <c r="F26" i="40"/>
  <c r="F32"/>
  <c r="F39"/>
  <c r="F18"/>
  <c r="R30" i="37"/>
  <c r="R36"/>
  <c r="R43"/>
  <c r="S7" i="9"/>
  <c r="S51"/>
  <c r="F20" i="8"/>
  <c r="R12"/>
  <c r="L12" s="1"/>
  <c r="R11"/>
  <c r="L11" s="1"/>
  <c r="R13"/>
  <c r="R14"/>
  <c r="R15"/>
  <c r="R20"/>
  <c r="L13"/>
  <c r="L20"/>
  <c r="L21"/>
  <c r="L22"/>
  <c r="L23"/>
  <c r="F21"/>
  <c r="F22"/>
  <c r="F23"/>
  <c r="K26" i="40"/>
  <c r="K39"/>
  <c r="K8"/>
  <c r="K13"/>
  <c r="K17"/>
  <c r="K22"/>
  <c r="K18"/>
  <c r="E26"/>
  <c r="E32"/>
  <c r="E39"/>
  <c r="E8"/>
  <c r="E13"/>
  <c r="E17"/>
  <c r="E22"/>
  <c r="E18"/>
  <c r="K10" i="39"/>
  <c r="K15"/>
  <c r="K19"/>
  <c r="K25"/>
  <c r="Q30" i="37"/>
  <c r="Q36"/>
  <c r="Q43"/>
  <c r="K30"/>
  <c r="K36"/>
  <c r="K43"/>
  <c r="K11"/>
  <c r="K16"/>
  <c r="K20"/>
  <c r="K26"/>
  <c r="K21"/>
  <c r="J6" i="19"/>
  <c r="J7"/>
  <c r="J8"/>
  <c r="J9"/>
  <c r="J10"/>
  <c r="J11"/>
  <c r="J22"/>
  <c r="J25" s="1"/>
  <c r="J29" s="1"/>
  <c r="J28"/>
  <c r="I6"/>
  <c r="I7"/>
  <c r="I8"/>
  <c r="I9"/>
  <c r="I10"/>
  <c r="C17"/>
  <c r="R7" i="9"/>
  <c r="R51"/>
  <c r="E61" i="8"/>
  <c r="P36" i="37"/>
  <c r="P30"/>
  <c r="P43"/>
  <c r="Q14" i="8"/>
  <c r="Q15"/>
  <c r="E20"/>
  <c r="E21"/>
  <c r="E22"/>
  <c r="E23"/>
  <c r="D16" i="37"/>
  <c r="D15" i="39"/>
  <c r="D19"/>
  <c r="D13" i="40"/>
  <c r="D11" i="37"/>
  <c r="D8" i="40"/>
  <c r="I28" i="19"/>
  <c r="I22"/>
  <c r="I25" s="1"/>
  <c r="B17"/>
  <c r="B28"/>
  <c r="J8" i="40"/>
  <c r="J13"/>
  <c r="J17"/>
  <c r="J22"/>
  <c r="J11" i="37"/>
  <c r="J16"/>
  <c r="J20"/>
  <c r="J26"/>
  <c r="J26" i="40"/>
  <c r="J39"/>
  <c r="J18"/>
  <c r="D17"/>
  <c r="D18"/>
  <c r="D22"/>
  <c r="D26"/>
  <c r="D32"/>
  <c r="D39"/>
  <c r="D20" i="39"/>
  <c r="D29"/>
  <c r="D35"/>
  <c r="D42"/>
  <c r="D20" i="37"/>
  <c r="D26"/>
  <c r="D30"/>
  <c r="D36"/>
  <c r="D43"/>
  <c r="D21"/>
  <c r="G6" i="2"/>
  <c r="Q31"/>
  <c r="Q36"/>
  <c r="Q38"/>
  <c r="O31"/>
  <c r="O36" s="1"/>
  <c r="O38" s="1"/>
  <c r="K20"/>
  <c r="K11"/>
  <c r="K6"/>
  <c r="K31"/>
  <c r="K36"/>
  <c r="K38"/>
  <c r="V52" i="8"/>
  <c r="R51"/>
  <c r="R52" s="1"/>
  <c r="K25" i="62"/>
  <c r="K18"/>
  <c r="K17" i="2"/>
  <c r="K19" i="8"/>
  <c r="K16" s="1"/>
  <c r="E24" i="62"/>
  <c r="E21" s="1"/>
  <c r="K7" i="9"/>
  <c r="K54" s="1"/>
  <c r="K59" s="1"/>
  <c r="E31" i="2"/>
  <c r="E36"/>
  <c r="E38"/>
  <c r="E48" i="62"/>
  <c r="K10" i="8"/>
  <c r="K5" s="1"/>
  <c r="K29" s="1"/>
  <c r="K33" s="1"/>
  <c r="K35" s="1"/>
  <c r="J14" i="19"/>
  <c r="J18" s="1"/>
  <c r="D25" i="39"/>
  <c r="R5" i="8"/>
  <c r="I14" i="19"/>
  <c r="I18" s="1"/>
  <c r="K14"/>
  <c r="K18" s="1"/>
  <c r="K25"/>
  <c r="K29" s="1"/>
  <c r="AC5" i="8"/>
  <c r="AC29" s="1"/>
  <c r="AC40" s="1"/>
  <c r="E42" i="62"/>
  <c r="E40" s="1"/>
  <c r="M16" i="8"/>
  <c r="H10"/>
  <c r="H5" s="1"/>
  <c r="R31" i="2"/>
  <c r="R36"/>
  <c r="R38"/>
  <c r="L31"/>
  <c r="L36"/>
  <c r="L38"/>
  <c r="Q59" i="8"/>
  <c r="E44"/>
  <c r="E46" s="1"/>
  <c r="E59"/>
  <c r="B6" i="19"/>
  <c r="I54" i="9"/>
  <c r="I59" s="1"/>
  <c r="J59" s="1"/>
  <c r="E36" i="62"/>
  <c r="K36" s="1"/>
  <c r="F7" i="9"/>
  <c r="C6" i="19" s="1"/>
  <c r="Q21" i="9"/>
  <c r="Q54" s="1"/>
  <c r="Q59" s="1"/>
  <c r="V54"/>
  <c r="E40"/>
  <c r="V55" i="62" l="1"/>
  <c r="U54"/>
  <c r="U51" i="8"/>
  <c r="U52" s="1"/>
  <c r="U60"/>
  <c r="P33" i="62"/>
  <c r="I21"/>
  <c r="I7"/>
  <c r="O13"/>
  <c r="O8"/>
  <c r="I29" i="19"/>
  <c r="M25"/>
  <c r="F18"/>
  <c r="G18" s="1"/>
  <c r="O7" i="9"/>
  <c r="P7" s="1"/>
  <c r="J54"/>
  <c r="P36" i="2"/>
  <c r="U36"/>
  <c r="V31"/>
  <c r="O19" i="39"/>
  <c r="N25"/>
  <c r="O25" s="1"/>
  <c r="O29"/>
  <c r="M14" i="19"/>
  <c r="H42" i="39"/>
  <c r="I42" s="1"/>
  <c r="H19"/>
  <c r="G17" i="62"/>
  <c r="G24"/>
  <c r="G21"/>
  <c r="T7"/>
  <c r="E34" i="63"/>
  <c r="E41" s="1"/>
  <c r="W40" i="8"/>
  <c r="W33"/>
  <c r="W35" s="1"/>
  <c r="N21" i="62"/>
  <c r="N25"/>
  <c r="T54"/>
  <c r="F31" i="19"/>
  <c r="G31" s="1"/>
  <c r="E14"/>
  <c r="T51" i="8"/>
  <c r="T52" s="1"/>
  <c r="T58"/>
  <c r="T57" s="1"/>
  <c r="H21" i="62"/>
  <c r="H7"/>
  <c r="N13"/>
  <c r="N8"/>
  <c r="H57" i="8"/>
  <c r="E18" i="19"/>
  <c r="L14"/>
  <c r="L18" s="1"/>
  <c r="L31" s="1"/>
  <c r="T59" i="9"/>
  <c r="H7"/>
  <c r="F54"/>
  <c r="F59" s="1"/>
  <c r="G54"/>
  <c r="G59" s="1"/>
  <c r="O54"/>
  <c r="S24" i="62"/>
  <c r="S21" s="1"/>
  <c r="U59" i="9"/>
  <c r="L25" i="62"/>
  <c r="L33"/>
  <c r="L32" s="1"/>
  <c r="S54" i="9"/>
  <c r="N54"/>
  <c r="N59" s="1"/>
  <c r="H54"/>
  <c r="H59" s="1"/>
  <c r="N10" i="8"/>
  <c r="T36" i="2"/>
  <c r="T38" s="1"/>
  <c r="N31"/>
  <c r="N36" s="1"/>
  <c r="N38" s="1"/>
  <c r="H29" i="8"/>
  <c r="H36" i="2"/>
  <c r="H38" s="1"/>
  <c r="M25" i="39"/>
  <c r="Y5" i="8"/>
  <c r="Y29" s="1"/>
  <c r="Y40" s="1"/>
  <c r="E57"/>
  <c r="I16"/>
  <c r="Q29"/>
  <c r="Q33" s="1"/>
  <c r="Q35" s="1"/>
  <c r="L42" i="39"/>
  <c r="L25"/>
  <c r="S54" i="62"/>
  <c r="D29" i="19"/>
  <c r="G36" i="2"/>
  <c r="F42" i="39"/>
  <c r="B34" i="63"/>
  <c r="B41" s="1"/>
  <c r="D34"/>
  <c r="D41" s="1"/>
  <c r="L10" i="8"/>
  <c r="F5"/>
  <c r="E31" i="19"/>
  <c r="M9" i="8"/>
  <c r="D14" i="19"/>
  <c r="D18" s="1"/>
  <c r="AC33" i="8"/>
  <c r="AC35" s="1"/>
  <c r="B25" i="19"/>
  <c r="B29" s="1"/>
  <c r="L16" i="8"/>
  <c r="G13" i="62"/>
  <c r="M33"/>
  <c r="M32" s="1"/>
  <c r="AA5" i="8"/>
  <c r="AA29" s="1"/>
  <c r="I10"/>
  <c r="I5" s="1"/>
  <c r="I29" s="1"/>
  <c r="G8" i="62"/>
  <c r="G7" s="1"/>
  <c r="G54" s="1"/>
  <c r="S51" i="8"/>
  <c r="S52" s="1"/>
  <c r="S59" i="62"/>
  <c r="S60" i="8"/>
  <c r="G59"/>
  <c r="M17" i="62"/>
  <c r="M13"/>
  <c r="G57" i="8"/>
  <c r="S59" i="9"/>
  <c r="M54"/>
  <c r="M59" s="1"/>
  <c r="B7" i="19"/>
  <c r="E54" i="9"/>
  <c r="E59" s="1"/>
  <c r="K24" i="62"/>
  <c r="K21" s="1"/>
  <c r="Q21"/>
  <c r="R7"/>
  <c r="L8"/>
  <c r="R21" i="9"/>
  <c r="R54" s="1"/>
  <c r="R59" s="1"/>
  <c r="L54"/>
  <c r="L59" s="1"/>
  <c r="B14" i="19"/>
  <c r="B18" s="1"/>
  <c r="K8" i="62"/>
  <c r="C14" i="19"/>
  <c r="C18" s="1"/>
  <c r="K17" i="62"/>
  <c r="E7"/>
  <c r="E54" s="1"/>
  <c r="E40" i="8" s="1"/>
  <c r="E32" i="62"/>
  <c r="E51" i="8"/>
  <c r="E52" s="1"/>
  <c r="O10"/>
  <c r="P10" s="1"/>
  <c r="K7" i="62"/>
  <c r="R29" i="8"/>
  <c r="R33" s="1"/>
  <c r="R35" s="1"/>
  <c r="I31" i="19"/>
  <c r="J31"/>
  <c r="AB5" i="8"/>
  <c r="AB29" s="1"/>
  <c r="X5"/>
  <c r="X29" s="1"/>
  <c r="X40" s="1"/>
  <c r="L5"/>
  <c r="L29" s="1"/>
  <c r="L33" s="1"/>
  <c r="L35" s="1"/>
  <c r="E10"/>
  <c r="E5" s="1"/>
  <c r="E29" s="1"/>
  <c r="E33" s="1"/>
  <c r="E35" s="1"/>
  <c r="G10"/>
  <c r="G5" s="1"/>
  <c r="K32" i="62"/>
  <c r="C25" i="19"/>
  <c r="C29" s="1"/>
  <c r="F24" i="62"/>
  <c r="L24" s="1"/>
  <c r="L21" s="1"/>
  <c r="F29" i="8"/>
  <c r="F33" s="1"/>
  <c r="F35" s="1"/>
  <c r="Q54" i="62"/>
  <c r="Q40" i="8" s="1"/>
  <c r="Z5"/>
  <c r="Z29" s="1"/>
  <c r="Z40" s="1"/>
  <c r="U5"/>
  <c r="T5"/>
  <c r="T29" s="1"/>
  <c r="T40" s="1"/>
  <c r="N16"/>
  <c r="F17" i="62"/>
  <c r="L17" s="1"/>
  <c r="F13"/>
  <c r="R54"/>
  <c r="R40" i="8" s="1"/>
  <c r="S5"/>
  <c r="S29" s="1"/>
  <c r="S40" s="1"/>
  <c r="S31" i="2"/>
  <c r="S36" s="1"/>
  <c r="S38" s="1"/>
  <c r="M31"/>
  <c r="M36" s="1"/>
  <c r="M38" s="1"/>
  <c r="G38"/>
  <c r="G16" i="8"/>
  <c r="H33"/>
  <c r="H35" s="1"/>
  <c r="Z33"/>
  <c r="Z35" s="1"/>
  <c r="K44"/>
  <c r="K46" s="1"/>
  <c r="K55" i="62"/>
  <c r="K58" i="8" s="1"/>
  <c r="K57" s="1"/>
  <c r="O5"/>
  <c r="N5"/>
  <c r="O7" i="62"/>
  <c r="Y33" i="8"/>
  <c r="Y35" s="1"/>
  <c r="X33"/>
  <c r="X35" s="1"/>
  <c r="N7" i="62"/>
  <c r="N54" s="1"/>
  <c r="F21"/>
  <c r="F55"/>
  <c r="F58" i="8" s="1"/>
  <c r="F57" s="1"/>
  <c r="F44"/>
  <c r="F46" s="1"/>
  <c r="K31" i="19"/>
  <c r="R55" i="62"/>
  <c r="R58" i="8" s="1"/>
  <c r="R57" s="1"/>
  <c r="R59"/>
  <c r="U59" i="62" l="1"/>
  <c r="V59" s="1"/>
  <c r="V54"/>
  <c r="O54"/>
  <c r="P54" s="1"/>
  <c r="P7"/>
  <c r="I54"/>
  <c r="U29" i="8"/>
  <c r="V5"/>
  <c r="O29"/>
  <c r="P5"/>
  <c r="M29" i="19"/>
  <c r="N29" s="1"/>
  <c r="N25"/>
  <c r="M18"/>
  <c r="N14"/>
  <c r="O59" i="9"/>
  <c r="P59" s="1"/>
  <c r="P54"/>
  <c r="U38" i="2"/>
  <c r="V36"/>
  <c r="I36"/>
  <c r="J31"/>
  <c r="I19" i="39"/>
  <c r="H25"/>
  <c r="I25" s="1"/>
  <c r="H54" i="62"/>
  <c r="H40" i="8" s="1"/>
  <c r="T59" i="62"/>
  <c r="H59"/>
  <c r="N29" i="8"/>
  <c r="N33" s="1"/>
  <c r="N35" s="1"/>
  <c r="C31" i="19"/>
  <c r="M24" i="62"/>
  <c r="M21" s="1"/>
  <c r="E59"/>
  <c r="Q59"/>
  <c r="AB33" i="8"/>
  <c r="AB35" s="1"/>
  <c r="AB40"/>
  <c r="AA33"/>
  <c r="AA35" s="1"/>
  <c r="AA40"/>
  <c r="G29"/>
  <c r="G33" s="1"/>
  <c r="G35" s="1"/>
  <c r="K54" i="62"/>
  <c r="K40" i="8" s="1"/>
  <c r="B31" i="19"/>
  <c r="M10" i="8"/>
  <c r="M5" s="1"/>
  <c r="M29" s="1"/>
  <c r="M33" s="1"/>
  <c r="M35" s="1"/>
  <c r="D31" i="19"/>
  <c r="I33" i="8"/>
  <c r="I35" s="1"/>
  <c r="M8" i="62"/>
  <c r="M7" s="1"/>
  <c r="G59"/>
  <c r="S33" i="8"/>
  <c r="S35" s="1"/>
  <c r="L13" i="62"/>
  <c r="L7" s="1"/>
  <c r="L54" s="1"/>
  <c r="F7"/>
  <c r="F54" s="1"/>
  <c r="T33" i="8"/>
  <c r="T35" s="1"/>
  <c r="U33"/>
  <c r="O59" i="62"/>
  <c r="P59" s="1"/>
  <c r="O40" i="8"/>
  <c r="R59" i="62"/>
  <c r="N59"/>
  <c r="N40" i="8"/>
  <c r="K59" i="62"/>
  <c r="J59" l="1"/>
  <c r="J54"/>
  <c r="J40" i="8" s="1"/>
  <c r="I40"/>
  <c r="U35"/>
  <c r="V35" s="1"/>
  <c r="V33"/>
  <c r="O33"/>
  <c r="P29"/>
  <c r="P40" s="1"/>
  <c r="U40"/>
  <c r="V29"/>
  <c r="M31" i="19"/>
  <c r="N31" s="1"/>
  <c r="N18"/>
  <c r="I38" i="2"/>
  <c r="J36"/>
  <c r="F59" i="62"/>
  <c r="F40" i="8"/>
  <c r="M54" i="62"/>
  <c r="M59" s="1"/>
  <c r="G40" i="8"/>
  <c r="M40"/>
  <c r="L59" i="62"/>
  <c r="L40" i="8"/>
  <c r="O35" l="1"/>
  <c r="P35" s="1"/>
  <c r="P33"/>
</calcChain>
</file>

<file path=xl/comments1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</commentList>
</comments>
</file>

<file path=xl/comments2.xml><?xml version="1.0" encoding="utf-8"?>
<comments xmlns="http://schemas.openxmlformats.org/spreadsheetml/2006/main">
  <authors>
    <author>Iroda-1120</author>
  </authors>
  <commentList>
    <comment ref="X4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szükséges!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1.2. sor összegének megosztása szükséges.</t>
        </r>
      </text>
    </comment>
  </commentList>
</comments>
</file>

<file path=xl/comments3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a szociális ágazati pótlék és a kiegészítő ágazati pótlék összegével növelt összeget kell feltüntetni.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kell a bérkompenzáció összegét feltüntetni. Javítani szükséges!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 központi hatáskörben történő módosítás eredményeképp, amely működési célú, így a felhalmozási támogatás államháztartáson kívülről sor csökkentése nem indokolt, kérem javítani! A kompenzáció, ágazati pótlékok amennyiben nem szerepeltek eredeti előirányzaton a B16-os soron, úgy a kiadási oldalon a megfelelő sorokat szükséges növelni, így változik a főösszeg is.
</t>
        </r>
      </text>
    </comment>
  </commentList>
</comments>
</file>

<file path=xl/comments4.xml><?xml version="1.0" encoding="utf-8"?>
<comments xmlns="http://schemas.openxmlformats.org/spreadsheetml/2006/main">
  <authors>
    <author>Iroda-1120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5.xml><?xml version="1.0" encoding="utf-8"?>
<comments xmlns="http://schemas.openxmlformats.org/spreadsheetml/2006/main">
  <authors>
    <author>Iroda-1120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6.xml><?xml version="1.0" encoding="utf-8"?>
<comments xmlns="http://schemas.openxmlformats.org/spreadsheetml/2006/main">
  <authors>
    <author>Iroda-1120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7.xml><?xml version="1.0" encoding="utf-8"?>
<comments xmlns="http://schemas.openxmlformats.org/spreadsheetml/2006/main">
  <authors>
    <author>Iroda-1120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8.xml><?xml version="1.0" encoding="utf-8"?>
<comments xmlns="http://schemas.openxmlformats.org/spreadsheetml/2006/main">
  <authors>
    <author>Iroda-1120</author>
  </authors>
  <commentList>
    <comment ref="C20" authorId="0">
      <text>
        <r>
          <rPr>
            <b/>
            <sz val="9"/>
            <color indexed="81"/>
            <rFont val="Tahoma"/>
            <charset val="1"/>
          </rPr>
          <t>Iroda-1120:</t>
        </r>
        <r>
          <rPr>
            <sz val="9"/>
            <color indexed="81"/>
            <rFont val="Tahoma"/>
            <charset val="1"/>
          </rPr>
          <t xml:space="preserve">
Az ÖNEGM rendszer látható, hogy az önkormányzat év közben támogatást kap szociális ágazati pótlék és kiegészítő ágazati pótlék jogcímen, mely nem a pénzbeli szocális ellátásokra való hozzájárulást növeli, külön sorban szükséges feltüntetni.
(A 2016. évi költségvetési törvény alapján: 
III.6 Szociális ágazati pótlék és 380/2015. (XII. 8.) Kormányrendelet szerinti kiegészítő ágazati pótlék)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Az önkormányzati bérkompenzációt szintén külön sorban szükséges feltüntetni, soha nem ennek a sornak a részét képezte, egyébként is ez egy összesítő sora a III.4.pontnak.
(Működési célú költségvetési támogatások és kiegészítő támogatások)
</t>
        </r>
      </text>
    </comment>
  </commentList>
</comments>
</file>

<file path=xl/sharedStrings.xml><?xml version="1.0" encoding="utf-8"?>
<sst xmlns="http://schemas.openxmlformats.org/spreadsheetml/2006/main" count="1478" uniqueCount="689">
  <si>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</si>
  <si>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</si>
  <si>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</si>
  <si>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</si>
  <si>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</si>
  <si>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</si>
  <si>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</si>
  <si>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</si>
  <si>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</si>
  <si>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</si>
  <si>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</si>
  <si>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</si>
  <si>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</si>
  <si>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</si>
  <si>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</si>
  <si>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</si>
  <si>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</si>
  <si>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 xml:space="preserve">FEJLESZTÉSEK (ÁFA-val) </t>
  </si>
  <si>
    <t>Intézmény</t>
  </si>
  <si>
    <t>Felújítás/beruházás</t>
  </si>
  <si>
    <t>Cím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</si>
  <si>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</si>
  <si>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</si>
  <si>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</si>
  <si>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</si>
  <si>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</si>
  <si>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</si>
  <si>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</si>
  <si>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</si>
  <si>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</si>
  <si>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</si>
  <si>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</si>
  <si>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</si>
  <si>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</si>
  <si>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</si>
  <si>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</si>
  <si>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B/F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</si>
  <si>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</si>
  <si>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</si>
  <si>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</si>
  <si>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</si>
  <si>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</si>
  <si>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</si>
  <si>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</si>
  <si>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</si>
  <si>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</si>
  <si>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</si>
  <si>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</si>
  <si>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</si>
  <si>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</si>
  <si>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</si>
  <si>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</si>
  <si>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</si>
  <si>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</si>
  <si>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</si>
  <si>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</si>
  <si>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</si>
  <si>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</si>
  <si>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</si>
  <si>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</si>
  <si>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</si>
  <si>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</si>
  <si>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</si>
  <si>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</si>
  <si>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</si>
  <si>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</si>
  <si>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</si>
  <si>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KÖLTSÉGVETÉSI SZERVEK FELHALMOZÁSI KIADÁSAI </t>
  </si>
  <si>
    <t>11. számú melléklet</t>
  </si>
  <si>
    <t xml:space="preserve">Ezer forintban </t>
  </si>
  <si>
    <t>7.2</t>
  </si>
  <si>
    <t>8.</t>
  </si>
  <si>
    <t>9.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</si>
  <si>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</si>
  <si>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</si>
  <si>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</si>
  <si>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</si>
  <si>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</si>
  <si>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</si>
  <si>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</si>
  <si>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</si>
  <si>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</si>
  <si>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</si>
  <si>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</si>
  <si>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</si>
  <si>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</si>
  <si>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</si>
  <si>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3.6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</si>
  <si>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</si>
  <si>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</si>
  <si>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</si>
  <si>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</si>
  <si>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</si>
  <si>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</si>
  <si>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</si>
  <si>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</si>
  <si>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</si>
  <si>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</si>
  <si>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</si>
  <si>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</si>
  <si>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</si>
  <si>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</si>
  <si>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</si>
  <si>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</si>
  <si>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</si>
  <si>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</si>
  <si>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</si>
  <si>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</si>
  <si>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</si>
  <si>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</si>
  <si>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</si>
  <si>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</si>
  <si>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</si>
  <si>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</si>
  <si>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</si>
  <si>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</si>
  <si>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</si>
  <si>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</si>
  <si>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</si>
  <si>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</si>
  <si>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</si>
  <si>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</si>
  <si>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</si>
  <si>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</si>
  <si>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</si>
  <si>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</si>
  <si>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</si>
  <si>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</si>
  <si>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</si>
  <si>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</si>
  <si>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</si>
  <si>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</si>
  <si>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</si>
  <si>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</si>
  <si>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</si>
  <si>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</si>
  <si>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</si>
  <si>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</si>
  <si>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</si>
  <si>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</si>
  <si>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</si>
  <si>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</si>
  <si>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</si>
  <si>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</si>
  <si>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</si>
  <si>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</si>
  <si>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</si>
  <si>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</si>
  <si>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</si>
  <si>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</si>
  <si>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</si>
  <si>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</si>
  <si>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</si>
  <si>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</si>
  <si>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</si>
  <si>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</si>
  <si>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</si>
  <si>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</si>
  <si>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</si>
  <si>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</si>
  <si>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</si>
  <si>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</si>
  <si>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</si>
  <si>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</si>
  <si>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</si>
  <si>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</si>
  <si>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</si>
  <si>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</si>
  <si>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</si>
  <si>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</si>
  <si>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</si>
  <si>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</si>
  <si>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</si>
  <si>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</si>
  <si>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</si>
  <si>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</si>
  <si>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</si>
  <si>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</si>
  <si>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</si>
  <si>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</si>
  <si>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</si>
  <si>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</si>
  <si>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</si>
  <si>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</si>
  <si>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</si>
  <si>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</si>
  <si>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</si>
  <si>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</si>
  <si>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</si>
  <si>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</si>
  <si>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</si>
  <si>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</si>
  <si>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</si>
  <si>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</si>
  <si>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</si>
  <si>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</si>
  <si>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</si>
  <si>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</si>
  <si>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</si>
  <si>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</si>
  <si>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</si>
  <si>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</si>
  <si>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</si>
  <si>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</si>
  <si>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</si>
  <si>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</si>
  <si>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</si>
  <si>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</si>
  <si>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</si>
  <si>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</si>
  <si>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</si>
  <si>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</si>
  <si>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</si>
  <si>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</si>
  <si>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</si>
  <si>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</si>
  <si>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</si>
  <si>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</si>
  <si>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</si>
  <si>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</si>
  <si>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</si>
  <si>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</si>
  <si>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</si>
  <si>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</si>
  <si>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</si>
  <si>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</si>
  <si>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</si>
  <si>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</si>
  <si>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</si>
  <si>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</si>
  <si>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</si>
  <si>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</si>
  <si>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Előirányzat Kötelező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</si>
  <si>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</si>
  <si>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</si>
  <si>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</si>
  <si>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</si>
  <si>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</si>
  <si>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</si>
  <si>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</si>
  <si>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</si>
  <si>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</si>
  <si>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</si>
  <si>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</si>
  <si>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</si>
  <si>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</si>
  <si>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Sporttevékenység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</si>
  <si>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</si>
  <si>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</si>
  <si>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</si>
  <si>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</si>
  <si>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</si>
  <si>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Orvosi ügyelet</t>
  </si>
  <si>
    <t>Rendőrörs</t>
  </si>
  <si>
    <t>Közigazgatási Kar.</t>
  </si>
  <si>
    <t>KÖSZ</t>
  </si>
  <si>
    <t>TÖOSZ</t>
  </si>
  <si>
    <t>Területfejlesztési Tanács</t>
  </si>
  <si>
    <t>mód. I.</t>
  </si>
  <si>
    <t>Mód. I.</t>
  </si>
  <si>
    <t>Pro Comiteh tagsági díj</t>
  </si>
  <si>
    <t>eredeti</t>
  </si>
  <si>
    <t>Pannon-Víz</t>
  </si>
  <si>
    <t>Eredeti ei.</t>
  </si>
  <si>
    <t>Mód. II.</t>
  </si>
  <si>
    <t>mód. II.</t>
  </si>
  <si>
    <t>Mód. I., II.</t>
  </si>
  <si>
    <t>mód. II:</t>
  </si>
  <si>
    <t>Beledi Szociális és Gyermekjóléti Társulás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</si>
  <si>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</si>
  <si>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</si>
  <si>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</si>
  <si>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</si>
  <si>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</si>
  <si>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</si>
  <si>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</si>
  <si>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</si>
  <si>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</si>
  <si>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</si>
  <si>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</si>
  <si>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</si>
  <si>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</si>
  <si>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Máshova nem sorolható egyéb sporttámogatás</t>
  </si>
  <si>
    <t>Központi költségvetési befizetések</t>
  </si>
  <si>
    <t>Rábaköz Vidékfejlesztési Egyesület tagdíj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</si>
  <si>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</si>
  <si>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</si>
  <si>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</si>
  <si>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</si>
  <si>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</si>
  <si>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</si>
  <si>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</si>
  <si>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</si>
  <si>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Eredeti, Mód. I, II., III., I.</t>
  </si>
  <si>
    <t>mód. IV.</t>
  </si>
  <si>
    <t>0</t>
  </si>
  <si>
    <t>2013. július 1.</t>
  </si>
  <si>
    <t>Sor-szám</t>
  </si>
  <si>
    <t>Mód. V.</t>
  </si>
  <si>
    <t>mód.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</si>
  <si>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</si>
  <si>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</si>
  <si>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</si>
  <si>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</si>
  <si>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</si>
  <si>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</si>
  <si>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</si>
  <si>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>I.1.c) Beszámítási összeg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</si>
  <si>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</si>
  <si>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</si>
  <si>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</si>
  <si>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III.2. Hozzájárulás a pénzbeli szociális ellátásokhoz</t>
  </si>
  <si>
    <t>III.3 Egyes szociális és gyermekjóléti feladatok támogatás</t>
  </si>
  <si>
    <t>Bérkompenzáció</t>
  </si>
  <si>
    <t>Vis maior</t>
  </si>
  <si>
    <t>K/Ö</t>
  </si>
  <si>
    <t>Támogatás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</si>
  <si>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</si>
  <si>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</si>
  <si>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</si>
  <si>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</si>
  <si>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</si>
  <si>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</si>
  <si>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</si>
  <si>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</si>
  <si>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</si>
  <si>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</si>
  <si>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</si>
  <si>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</si>
  <si>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</si>
  <si>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</si>
  <si>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</si>
  <si>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</si>
  <si>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</si>
  <si>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15.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</si>
  <si>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</si>
  <si>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</si>
  <si>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</si>
  <si>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</si>
  <si>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</si>
  <si>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</si>
  <si>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</si>
  <si>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</si>
  <si>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</si>
  <si>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</si>
  <si>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</si>
  <si>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</si>
  <si>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</si>
  <si>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</si>
  <si>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</si>
  <si>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</si>
  <si>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</si>
  <si>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</si>
  <si>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</si>
  <si>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</si>
  <si>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</si>
  <si>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</si>
  <si>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</si>
  <si>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</si>
  <si>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</si>
  <si>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</si>
  <si>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</si>
  <si>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</si>
  <si>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</si>
  <si>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</si>
  <si>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</si>
  <si>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</si>
  <si>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</si>
  <si>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</si>
  <si>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</si>
  <si>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</si>
  <si>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</si>
  <si>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Iaprűzési adó - állandó jellegggel végzett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</si>
  <si>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</si>
  <si>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</si>
  <si>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</si>
  <si>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</si>
  <si>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</si>
  <si>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</si>
  <si>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</si>
  <si>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</si>
  <si>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</si>
  <si>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</si>
  <si>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</si>
  <si>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</si>
  <si>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</si>
  <si>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</si>
  <si>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</si>
  <si>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</si>
  <si>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</si>
  <si>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</si>
  <si>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</si>
  <si>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</si>
  <si>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</si>
  <si>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</si>
  <si>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</si>
  <si>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</si>
  <si>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</si>
  <si>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</si>
  <si>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</si>
  <si>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</si>
  <si>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</si>
  <si>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</si>
  <si>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</si>
  <si>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</si>
  <si>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</si>
  <si>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</si>
  <si>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</si>
  <si>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</si>
  <si>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</si>
  <si>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</si>
  <si>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</si>
  <si>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</si>
  <si>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</si>
  <si>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</si>
  <si>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Likviditási célú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</si>
  <si>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</si>
  <si>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</si>
  <si>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</si>
  <si>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</si>
  <si>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</si>
  <si>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</si>
  <si>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</si>
  <si>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</si>
  <si>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</si>
  <si>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</si>
  <si>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</si>
  <si>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</si>
  <si>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</si>
  <si>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13. számú melléklet</t>
  </si>
  <si>
    <t>Idősek Otthona</t>
  </si>
  <si>
    <t>* Az intézmény csak önként vállalt feladatokat lát el.</t>
  </si>
  <si>
    <t>Idősek Otthona*</t>
  </si>
  <si>
    <t>Traktor pótkocsi vásárlása</t>
  </si>
  <si>
    <t>5. számú melléklet</t>
  </si>
  <si>
    <t>Vízelvezetés</t>
  </si>
  <si>
    <t>épületfelújítás</t>
  </si>
  <si>
    <t>Zöldterületkezelés</t>
  </si>
  <si>
    <t>Falugondnoki szolgálat</t>
  </si>
  <si>
    <t>Közműv. Int. Működtetése</t>
  </si>
  <si>
    <t>Könyvtári szolgáltatás</t>
  </si>
  <si>
    <t>I.1.d) Egyéb kötelező önkormányzati feladatok támogatása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</si>
  <si>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</si>
  <si>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</si>
  <si>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</si>
  <si>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</si>
  <si>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</si>
  <si>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</si>
  <si>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</si>
  <si>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</si>
  <si>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IV. Önkormányzatok kutúrális feladat támogatása</t>
  </si>
  <si>
    <t>Támogatások 2 sz. melléklet összesen</t>
  </si>
  <si>
    <t>központosított működési célú támogatás(2012. évi áthúzódó bérkompenzáció)</t>
  </si>
  <si>
    <t>Működőképesség megőrzését szolgáló kiegészítő támogatás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</si>
  <si>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</si>
  <si>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</si>
  <si>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</si>
  <si>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</si>
  <si>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</si>
  <si>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</si>
  <si>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</si>
  <si>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Települési támogatás</t>
  </si>
  <si>
    <t>Önkormányzat 2016. évi kiadási előirányzatai</t>
  </si>
  <si>
    <t>Tartalékok</t>
  </si>
  <si>
    <t xml:space="preserve">államháztartáson belüli megelőlegezések visszafizetése 
</t>
  </si>
  <si>
    <t>Pótlék, bírság</t>
  </si>
  <si>
    <t>Önkormányzat 2016 . évi bevételi előirányzatai</t>
  </si>
  <si>
    <t>Önkormányzat költségvetési szerveinek 2016. évi létszámkerete</t>
  </si>
  <si>
    <t>2016. január 1.</t>
  </si>
  <si>
    <t>Buszváró, buszmegálló kialakítása</t>
  </si>
  <si>
    <t>Épület felújítás Fő u. 35-36.</t>
  </si>
  <si>
    <t>Út-Járda felújítás (Fő u., Plébánia köz)</t>
  </si>
  <si>
    <t xml:space="preserve">2016. év </t>
  </si>
  <si>
    <t>mosógép vásárlása</t>
  </si>
  <si>
    <t>2016. év</t>
  </si>
  <si>
    <t xml:space="preserve">  </t>
  </si>
  <si>
    <t>2016.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</si>
  <si>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</si>
  <si>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</si>
  <si>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</si>
  <si>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</si>
  <si>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</si>
  <si>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</si>
  <si>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</si>
  <si>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</si>
  <si>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A 2016. évi általános működés és ágazati feladatok támogatásának alakulása jogcímenként</t>
  </si>
  <si>
    <t>III.4.b) intézmény-üzemeltetési támogatás</t>
  </si>
  <si>
    <t>Egyéb tartalékok</t>
  </si>
  <si>
    <t xml:space="preserve"> forintban </t>
  </si>
  <si>
    <t xml:space="preserve"> Ft-ban</t>
  </si>
  <si>
    <t>Ft-ban</t>
  </si>
  <si>
    <t>Ft</t>
  </si>
  <si>
    <t>......................, 2016. .......................... hó ..... nap</t>
  </si>
  <si>
    <t>Éves eredeti kiadási előirányzat: ……………  Ft</t>
  </si>
  <si>
    <t>2016. évi belső forrásból fedezhető működési hiány</t>
  </si>
  <si>
    <t xml:space="preserve">2016 évi belső  forrásból fedezhető felhalmozási hiány </t>
  </si>
  <si>
    <t>2016. évi belső forrásból fedezhető összes hiány (1.+2.)</t>
  </si>
  <si>
    <t xml:space="preserve">2016. évi külső forrásból fedezhető működési hiány </t>
  </si>
  <si>
    <t xml:space="preserve">2016 évi külső forrásból fedezhető felhalmozási hiány </t>
  </si>
  <si>
    <t>2016. évi külső forrásból fedezhető összes hiány (1.+2.)</t>
  </si>
  <si>
    <t>K</t>
  </si>
  <si>
    <t>Rendszeres gyermekvédelmi támogatás</t>
  </si>
  <si>
    <t>6. Tartalékok</t>
  </si>
  <si>
    <t>támogatási összeg Er.ei</t>
  </si>
  <si>
    <t>Mód.1.</t>
  </si>
  <si>
    <t>Mód.II.</t>
  </si>
  <si>
    <t>Működési célú költségvetési támogatások és kiegészítő támogatások</t>
  </si>
  <si>
    <t>III.4. c.) Bérkompenzáció</t>
  </si>
  <si>
    <t>III.2.a szociális ágazati pótlék</t>
  </si>
  <si>
    <t>Mód. I., II., III.</t>
  </si>
  <si>
    <t>Mód.III</t>
  </si>
  <si>
    <t>kazán vásárlása</t>
  </si>
  <si>
    <t>Telj.%</t>
  </si>
  <si>
    <t>Telj%</t>
  </si>
  <si>
    <t>Egyedi szennyvíztisztító berendezések (tervek, engedélyek)</t>
  </si>
  <si>
    <t>2016. július 1., 2016.10.31., 2016.12.31.</t>
  </si>
  <si>
    <t>7. számú melléklet</t>
  </si>
  <si>
    <t>Maradványkimutatás</t>
  </si>
  <si>
    <t>eFt</t>
  </si>
  <si>
    <t>Sorsz.</t>
  </si>
  <si>
    <t>Idösek Otthona</t>
  </si>
  <si>
    <t>1.Alaptevékenység költségvetési kiadásai</t>
  </si>
  <si>
    <t>2.Alaptevékenység költségvetési bevételei</t>
  </si>
  <si>
    <t>I. Alaptevékenység költségvetési egyenlege</t>
  </si>
  <si>
    <t>3.Alaptevékenység finanszírozási bevételei</t>
  </si>
  <si>
    <t>4.Alaptevékenység finanszírozási kiadásai</t>
  </si>
  <si>
    <t>II.Alaptevékenység finanszírozási egyenlege</t>
  </si>
  <si>
    <t>A.) Alaptevékenység maradványa</t>
  </si>
  <si>
    <t>C.) Összes maradvány</t>
  </si>
  <si>
    <t>E.) Alaptevékenység szabad maradványa</t>
  </si>
  <si>
    <t>#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</si>
  <si>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</si>
  <si>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</si>
  <si>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</si>
  <si>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</si>
  <si>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</si>
  <si>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</si>
  <si>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</si>
  <si>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</si>
  <si>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</si>
  <si>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</si>
  <si>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</si>
  <si>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</si>
  <si>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</si>
  <si>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</si>
  <si>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</si>
  <si>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</si>
  <si>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</si>
  <si>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</si>
  <si>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</si>
  <si>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67</t>
  </si>
  <si>
    <t>D/I/3e - ebből: költségvetési évben esedékes követelések termékek és szolgáltatások adóira</t>
  </si>
  <si>
    <t>79</t>
  </si>
  <si>
    <t>D/I/5 Költségvetési évben esedékes követelések felhalmozási bevételre (=D/I/5a+…+D/I/5e)</t>
  </si>
  <si>
    <t>83</t>
  </si>
  <si>
    <t>D/I/5d - ebből: költségvetési évben esedékes követelések részesedések értékesítésére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</si>
  <si>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</si>
  <si>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</si>
  <si>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</si>
  <si>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</si>
  <si>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</si>
  <si>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</si>
  <si>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</si>
  <si>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</si>
  <si>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</si>
  <si>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</si>
  <si>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</si>
  <si>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</si>
  <si>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</si>
  <si>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</si>
  <si>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</si>
  <si>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</si>
  <si>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</si>
  <si>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</si>
  <si>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</si>
  <si>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</si>
  <si>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</si>
  <si>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</si>
  <si>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</si>
  <si>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</si>
  <si>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</si>
  <si>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</si>
  <si>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</si>
  <si>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</si>
  <si>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</si>
  <si>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</si>
  <si>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</si>
  <si>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</si>
  <si>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</si>
  <si>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</si>
  <si>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244</t>
  </si>
  <si>
    <t>H/III/8 Letétre, megőrzésre, fedezetkezelésre átvett pénzeszközök, biztosítékok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</si>
  <si>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</si>
  <si>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</si>
  <si>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</si>
  <si>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</si>
  <si>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</si>
  <si>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</si>
  <si>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</si>
  <si>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</si>
  <si>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</si>
  <si>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</si>
  <si>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F/2 Költségek, ráfordítások aktív időbeli elhatárolása</t>
  </si>
  <si>
    <t>F) AKTÍV IDŐBELI  ELHATÁROLÁSOK  (=F/1+F/2+F/3)</t>
  </si>
  <si>
    <t>J/1 Eredményszemléletű bevételek passzív időbeli elhatárolása</t>
  </si>
  <si>
    <t>Könyvviteli mérleg</t>
  </si>
  <si>
    <t>12.sz. melléklet</t>
  </si>
  <si>
    <t>VAGYONKIMUTATÁS</t>
  </si>
  <si>
    <t xml:space="preserve">                              a könyvviteli mérlegben értékkel szereplő eszkörökről</t>
  </si>
  <si>
    <t>Répceszemere 2016.</t>
  </si>
  <si>
    <t>Adatok: forintban</t>
  </si>
  <si>
    <t xml:space="preserve">ESZKÖZÖK </t>
  </si>
  <si>
    <t>Bruttó érték</t>
  </si>
  <si>
    <t>Nettó érték</t>
  </si>
  <si>
    <t>A</t>
  </si>
  <si>
    <t>C</t>
  </si>
  <si>
    <t>D</t>
  </si>
  <si>
    <t>E</t>
  </si>
  <si>
    <t>G</t>
  </si>
  <si>
    <t>I. Immateriális javak(02+03+04+05)</t>
  </si>
  <si>
    <t>01.</t>
  </si>
  <si>
    <t xml:space="preserve">   I.3. Korlátozottan forgalomképes immateriális javak</t>
  </si>
  <si>
    <t>04.</t>
  </si>
  <si>
    <t xml:space="preserve">   I.4. Üzleti ingatlanok és kapcsolódó immateriális javak</t>
  </si>
  <si>
    <t>05.</t>
  </si>
  <si>
    <t>II. Tárgyi eszközök (07+12+17+22+27)</t>
  </si>
  <si>
    <t>06.</t>
  </si>
  <si>
    <t xml:space="preserve">1. Ingatlanokhozkapcsolódó vagyoni értékű jogok  (08+09+10+11)           </t>
  </si>
  <si>
    <t>07.</t>
  </si>
  <si>
    <t xml:space="preserve">  1.1.Forgalomképtelen ingatlanok és kapcsolódó vagyoni értékű jogogk</t>
  </si>
  <si>
    <t>08.</t>
  </si>
  <si>
    <t xml:space="preserve"> 1.3. Korlátozottan forgalomképes ingatlanok és kapcsolódó vagyoni értékű jogok</t>
  </si>
  <si>
    <t>10.</t>
  </si>
  <si>
    <t xml:space="preserve"> 1.4. Üzleti ingatlanok és kapcsolódó vagyoni értékű jogok</t>
  </si>
  <si>
    <t>11.</t>
  </si>
  <si>
    <t>2. Gépek, berendezések, felszerelések, járművek (13+14+15+16)</t>
  </si>
  <si>
    <t>12.</t>
  </si>
  <si>
    <t xml:space="preserve"> 2.4. Üzleti gépek, berendezések, felszerelések, járművek</t>
  </si>
  <si>
    <t>16.</t>
  </si>
  <si>
    <t>4. Beruházások, felújítások (23+24+25+26)</t>
  </si>
  <si>
    <t>22.</t>
  </si>
  <si>
    <t xml:space="preserve">  4.1. Forgalomképtelen beruházások, felújítások</t>
  </si>
  <si>
    <t>23.</t>
  </si>
  <si>
    <t>III. Befektetett pénzügyi eszközök (33+38+43)</t>
  </si>
  <si>
    <t>32.</t>
  </si>
  <si>
    <t>IV. Koncesszióba, vagyonkezelésbe adott eszközök</t>
  </si>
  <si>
    <t>A, NEMZETI VAGYONBA TARTOZÓ BEFEKTETETT ESZKÖZÖK (01+06+32+48)</t>
  </si>
  <si>
    <t>49.</t>
  </si>
  <si>
    <t>III. Forintszámlák</t>
  </si>
  <si>
    <t>55.</t>
  </si>
  <si>
    <t>C) PÉNZESZKÖZÖK (53+54+55+56+57)</t>
  </si>
  <si>
    <t>58.</t>
  </si>
  <si>
    <t>I. Költségvetési évben esedékes követelések</t>
  </si>
  <si>
    <t>59.</t>
  </si>
  <si>
    <t>III. Követelés jellegű sajátos elszámolások</t>
  </si>
  <si>
    <t>61.</t>
  </si>
  <si>
    <t>D, KÖVETELÉSEK  (59+60+61)</t>
  </si>
  <si>
    <t>62.</t>
  </si>
  <si>
    <t>ESZKÖZÖK ÖSSZESEN (49+52+58+62+65+66)</t>
  </si>
  <si>
    <t>67.</t>
  </si>
  <si>
    <t>FORRÁSOK</t>
  </si>
  <si>
    <t>állományi érték</t>
  </si>
  <si>
    <t>I.Nemzeti vagyon induláskori értéke</t>
  </si>
  <si>
    <t>II. Nemzeti vagyon változásai</t>
  </si>
  <si>
    <t>02.</t>
  </si>
  <si>
    <t>III. Egyéb eszközök induláskori értéke és változásai</t>
  </si>
  <si>
    <t>03.</t>
  </si>
  <si>
    <t>IV. Felhalmozottt eredmény</t>
  </si>
  <si>
    <t>VI. Mérleg szerint eredmény</t>
  </si>
  <si>
    <t>G) SAJÁT TŐKE (01+….+06)</t>
  </si>
  <si>
    <t>II. Költségvetési évet követően esedékes kötelezettségek</t>
  </si>
  <si>
    <t>09.</t>
  </si>
  <si>
    <t>III. Kötelezettség jellegű sajátos elszámolások</t>
  </si>
  <si>
    <t>H)KÖTELEZETTSÉGEK (08+09+10)</t>
  </si>
  <si>
    <t>J) Passzív időbeli elhatárolások</t>
  </si>
  <si>
    <t>13.</t>
  </si>
  <si>
    <t>FORRÁSOK  ÖSSZESEN (07+11+12+13)</t>
  </si>
  <si>
    <t>14.</t>
  </si>
  <si>
    <t>az érték nélkül nyilvántartott eszközökről</t>
  </si>
  <si>
    <t>Répceszemere 2016</t>
  </si>
  <si>
    <t>Mennyiség (db)</t>
  </si>
  <si>
    <t>"0"-ra leírt eszközök</t>
  </si>
  <si>
    <t>Használatban lévő kisértékű immateriális javak</t>
  </si>
  <si>
    <t>Használatban lévő kisértékű tárgyi eszközök</t>
  </si>
  <si>
    <t>Készletek</t>
  </si>
  <si>
    <t>01. számlacsoportban nyilvántartott befektetett eszközök</t>
  </si>
  <si>
    <t>02. számlacsoportban nyilvántartott készletek (11+…..+13)</t>
  </si>
  <si>
    <t>Gyűjtemény, régészeti lelet (15+…..+17)</t>
  </si>
  <si>
    <t>Összesen (01+…04)+5+10+14+(18+…+31)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</si>
</sst>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General\ &quot; fő&quot;"/>
    <numFmt numFmtId="165" formatCode="#,###"/>
  </numFmts>
  <fonts count="154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indexed="8"/>
      <name val="Calibri"/>
      <family val="2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10"/>
      <name val="Times New Roman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.5"/>
      <name val="MS Sans Serif"/>
      <family val="2"/>
      <charset val="238"/>
    </font>
    <font>
      <b/>
      <sz val="13.5"/>
      <name val="Times New Roman"/>
      <family val="1"/>
      <charset val="238"/>
    </font>
    <font>
      <sz val="13.5"/>
      <name val="Times New Roman CE"/>
      <charset val="238"/>
    </font>
    <font>
      <b/>
      <sz val="13.5"/>
      <name val="Times New Roman CE"/>
      <family val="1"/>
      <charset val="238"/>
    </font>
    <font>
      <sz val="13.5"/>
      <color indexed="10"/>
      <name val="Times New Roman CE"/>
      <charset val="238"/>
    </font>
    <font>
      <sz val="13.5"/>
      <name val="Times New Roman CE"/>
      <family val="1"/>
      <charset val="238"/>
    </font>
    <font>
      <b/>
      <sz val="13.5"/>
      <name val="Times New Roman CE"/>
      <charset val="238"/>
    </font>
    <font>
      <b/>
      <sz val="10"/>
      <name val="Times New Roman"/>
      <family val="1"/>
      <charset val="238"/>
    </font>
    <font>
      <sz val="12"/>
      <name val="Arial Unicode MS"/>
      <family val="2"/>
      <charset val="238"/>
    </font>
    <font>
      <b/>
      <i/>
      <sz val="14"/>
      <name val="Arial Unicode MS"/>
      <family val="2"/>
      <charset val="238"/>
    </font>
    <font>
      <b/>
      <i/>
      <sz val="12"/>
      <name val="Arial Unicode MS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b/>
      <sz val="12"/>
      <name val="Arial Unicode MS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4"/>
      <name val="Times New Roman CE"/>
      <charset val="238"/>
    </font>
    <font>
      <b/>
      <i/>
      <sz val="20"/>
      <name val="Times New Roman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</cellStyleXfs>
  <cellXfs count="132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14" fillId="0" borderId="0" xfId="42" applyFont="1" applyBorder="1" applyAlignment="1">
      <alignment horizontal="center"/>
    </xf>
    <xf numFmtId="0" fontId="13" fillId="0" borderId="10" xfId="42" applyBorder="1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22" fillId="0" borderId="0" xfId="42" applyFont="1" applyBorder="1" applyAlignment="1">
      <alignment horizontal="center"/>
    </xf>
    <xf numFmtId="0" fontId="13" fillId="0" borderId="0" xfId="42" applyAlignment="1">
      <alignment wrapText="1"/>
    </xf>
    <xf numFmtId="0" fontId="13" fillId="0" borderId="0" xfId="42" applyFont="1" applyFill="1"/>
    <xf numFmtId="0" fontId="2" fillId="0" borderId="0" xfId="0" applyFont="1" applyAlignment="1">
      <alignment wrapText="1"/>
    </xf>
    <xf numFmtId="0" fontId="7" fillId="1" borderId="11" xfId="42" applyFont="1" applyFill="1" applyBorder="1" applyAlignment="1">
      <alignment horizontal="center" vertical="center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2" fillId="0" borderId="18" xfId="42" applyFont="1" applyFill="1" applyBorder="1" applyAlignment="1">
      <alignment horizontal="center" vertical="center"/>
    </xf>
    <xf numFmtId="0" fontId="2" fillId="0" borderId="19" xfId="4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2" fillId="0" borderId="0" xfId="42" applyFont="1" applyBorder="1" applyAlignment="1">
      <alignment horizontal="center" wrapText="1"/>
    </xf>
    <xf numFmtId="0" fontId="14" fillId="0" borderId="0" xfId="42" applyFont="1" applyBorder="1" applyAlignment="1">
      <alignment horizontal="center" wrapText="1"/>
    </xf>
    <xf numFmtId="0" fontId="7" fillId="1" borderId="14" xfId="42" applyFont="1" applyFill="1" applyBorder="1" applyAlignment="1">
      <alignment horizontal="center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7" fillId="1" borderId="20" xfId="42" applyFont="1" applyFill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14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" fillId="0" borderId="22" xfId="42" applyFont="1" applyBorder="1" applyAlignment="1">
      <alignment horizontal="center" vertical="center"/>
    </xf>
    <xf numFmtId="0" fontId="3" fillId="0" borderId="23" xfId="42" applyFont="1" applyFill="1" applyBorder="1" applyAlignment="1">
      <alignment vertical="center" wrapText="1"/>
    </xf>
    <xf numFmtId="0" fontId="3" fillId="0" borderId="24" xfId="42" applyFont="1" applyBorder="1" applyAlignment="1">
      <alignment horizontal="center" vertical="center"/>
    </xf>
    <xf numFmtId="0" fontId="2" fillId="0" borderId="26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3" fillId="0" borderId="0" xfId="42" applyAlignment="1">
      <alignment horizontal="left" wrapText="1"/>
    </xf>
    <xf numFmtId="0" fontId="13" fillId="0" borderId="0" xfId="42" applyBorder="1" applyAlignment="1">
      <alignment horizontal="left" wrapText="1"/>
    </xf>
    <xf numFmtId="0" fontId="2" fillId="0" borderId="23" xfId="42" applyFont="1" applyBorder="1" applyAlignment="1">
      <alignment horizontal="left" vertical="center" wrapText="1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8" xfId="42" applyFont="1" applyBorder="1" applyAlignment="1">
      <alignment vertical="center" wrapText="1"/>
    </xf>
    <xf numFmtId="0" fontId="33" fillId="0" borderId="28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7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9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3" fontId="17" fillId="0" borderId="27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7" xfId="42" applyNumberFormat="1" applyFont="1" applyFill="1" applyBorder="1" applyAlignment="1">
      <alignment horizontal="right"/>
    </xf>
    <xf numFmtId="0" fontId="27" fillId="0" borderId="26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1" xfId="42" applyNumberFormat="1" applyFont="1" applyFill="1" applyBorder="1" applyAlignment="1">
      <alignment horizontal="center" vertical="center" wrapText="1"/>
    </xf>
    <xf numFmtId="3" fontId="53" fillId="19" borderId="32" xfId="42" applyNumberFormat="1" applyFont="1" applyFill="1" applyBorder="1" applyAlignment="1">
      <alignment horizontal="right" vertical="center" wrapText="1"/>
    </xf>
    <xf numFmtId="3" fontId="58" fillId="0" borderId="33" xfId="42" applyNumberFormat="1" applyFont="1" applyBorder="1" applyAlignment="1">
      <alignment horizontal="right"/>
    </xf>
    <xf numFmtId="0" fontId="17" fillId="0" borderId="34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5" xfId="42" applyFont="1" applyFill="1" applyBorder="1" applyAlignment="1">
      <alignment vertical="center"/>
    </xf>
    <xf numFmtId="0" fontId="46" fillId="0" borderId="3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3" fontId="8" fillId="0" borderId="33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2" xfId="43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5" xfId="0" applyFont="1" applyFill="1" applyBorder="1" applyAlignment="1" applyProtection="1">
      <alignment horizontal="center" vertical="center" wrapText="1"/>
    </xf>
    <xf numFmtId="49" fontId="75" fillId="0" borderId="35" xfId="0" applyNumberFormat="1" applyFont="1" applyFill="1" applyBorder="1" applyAlignment="1" applyProtection="1">
      <alignment horizontal="center" vertical="center" wrapText="1"/>
    </xf>
    <xf numFmtId="0" fontId="75" fillId="0" borderId="35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6" xfId="45" applyFont="1" applyFill="1" applyBorder="1" applyAlignment="1" applyProtection="1">
      <alignment horizontal="left" vertical="center" wrapText="1" indent="1"/>
    </xf>
    <xf numFmtId="165" fontId="7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8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4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8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9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4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50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1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17" fillId="0" borderId="34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8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6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8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6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2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4" xfId="0" applyNumberFormat="1" applyFont="1" applyFill="1" applyBorder="1" applyAlignment="1" applyProtection="1">
      <alignment horizontal="center" vertical="center" wrapText="1"/>
    </xf>
    <xf numFmtId="165" fontId="72" fillId="0" borderId="53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4" xfId="0" applyNumberFormat="1" applyFont="1" applyFill="1" applyBorder="1" applyAlignment="1" applyProtection="1">
      <alignment horizontal="right" vertical="center" wrapText="1" indent="1"/>
    </xf>
    <xf numFmtId="165" fontId="6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6" xfId="0" applyNumberFormat="1" applyFont="1" applyFill="1" applyBorder="1" applyAlignment="1" applyProtection="1">
      <alignment horizontal="center" vertical="center" wrapText="1"/>
    </xf>
    <xf numFmtId="165" fontId="72" fillId="0" borderId="55" xfId="0" applyNumberFormat="1" applyFont="1" applyFill="1" applyBorder="1" applyAlignment="1" applyProtection="1">
      <alignment horizontal="center" vertical="center" wrapText="1"/>
    </xf>
    <xf numFmtId="165" fontId="7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7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7" xfId="43" applyNumberFormat="1" applyFont="1" applyBorder="1" applyAlignment="1">
      <alignment horizontal="center" vertical="center"/>
    </xf>
    <xf numFmtId="1" fontId="50" fillId="0" borderId="21" xfId="43" applyNumberFormat="1" applyFont="1" applyBorder="1" applyAlignment="1">
      <alignment horizontal="center" vertical="center" wrapText="1"/>
    </xf>
    <xf numFmtId="3" fontId="14" fillId="0" borderId="21" xfId="42" applyNumberFormat="1" applyFont="1" applyBorder="1" applyAlignment="1">
      <alignment horizontal="right" vertical="center"/>
    </xf>
    <xf numFmtId="0" fontId="64" fillId="0" borderId="0" xfId="45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50" xfId="0" applyFont="1" applyFill="1" applyBorder="1" applyAlignment="1" applyProtection="1">
      <alignment horizontal="center" vertical="center" wrapText="1"/>
    </xf>
    <xf numFmtId="165" fontId="72" fillId="0" borderId="57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5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18" fillId="18" borderId="44" xfId="42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right" vertical="center"/>
    </xf>
    <xf numFmtId="0" fontId="20" fillId="0" borderId="45" xfId="42" applyFont="1" applyBorder="1" applyAlignment="1">
      <alignment horizontal="center" vertical="center" wrapText="1"/>
    </xf>
    <xf numFmtId="164" fontId="26" fillId="0" borderId="58" xfId="44" applyNumberFormat="1" applyFont="1" applyBorder="1" applyAlignment="1">
      <alignment horizontal="center" vertical="center" wrapText="1"/>
    </xf>
    <xf numFmtId="0" fontId="32" fillId="19" borderId="39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3" fontId="8" fillId="0" borderId="19" xfId="42" applyNumberFormat="1" applyFont="1" applyFill="1" applyBorder="1" applyAlignment="1">
      <alignment horizontal="right" vertical="center"/>
    </xf>
    <xf numFmtId="3" fontId="8" fillId="0" borderId="23" xfId="42" applyNumberFormat="1" applyFont="1" applyBorder="1" applyAlignment="1">
      <alignment horizontal="right" vertical="center"/>
    </xf>
    <xf numFmtId="3" fontId="8" fillId="0" borderId="15" xfId="42" applyNumberFormat="1" applyFont="1" applyBorder="1" applyAlignment="1">
      <alignment horizontal="right" vertical="center"/>
    </xf>
    <xf numFmtId="3" fontId="8" fillId="0" borderId="15" xfId="42" applyNumberFormat="1" applyFont="1" applyFill="1" applyBorder="1" applyAlignment="1">
      <alignment horizontal="right" vertical="center"/>
    </xf>
    <xf numFmtId="3" fontId="4" fillId="0" borderId="14" xfId="42" applyNumberFormat="1" applyFont="1" applyBorder="1" applyAlignment="1">
      <alignment vertic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7" fillId="1" borderId="50" xfId="42" applyFont="1" applyFill="1" applyBorder="1" applyAlignment="1">
      <alignment horizontal="center" vertical="center" wrapText="1"/>
    </xf>
    <xf numFmtId="3" fontId="8" fillId="0" borderId="59" xfId="42" applyNumberFormat="1" applyFont="1" applyFill="1" applyBorder="1" applyAlignment="1">
      <alignment horizontal="right" vertical="center"/>
    </xf>
    <xf numFmtId="3" fontId="8" fillId="0" borderId="60" xfId="42" applyNumberFormat="1" applyFont="1" applyBorder="1" applyAlignment="1">
      <alignment horizontal="right" vertical="center"/>
    </xf>
    <xf numFmtId="3" fontId="8" fillId="0" borderId="61" xfId="42" applyNumberFormat="1" applyFont="1" applyBorder="1" applyAlignment="1">
      <alignment horizontal="right" vertical="center"/>
    </xf>
    <xf numFmtId="3" fontId="8" fillId="0" borderId="61" xfId="42" applyNumberFormat="1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9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43" xfId="42" applyFont="1" applyBorder="1" applyAlignment="1">
      <alignment vertical="center" wrapText="1"/>
    </xf>
    <xf numFmtId="0" fontId="20" fillId="0" borderId="62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9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24" fillId="0" borderId="39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2" xfId="42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28" applyFont="1" applyBorder="1" applyAlignment="1" applyProtection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4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9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3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2" xfId="0" applyNumberFormat="1" applyFont="1" applyBorder="1" applyAlignment="1">
      <alignment horizontal="left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0" fontId="20" fillId="0" borderId="41" xfId="42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left" vertical="center"/>
    </xf>
    <xf numFmtId="3" fontId="4" fillId="0" borderId="4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9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1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7" xfId="43" applyNumberFormat="1" applyFont="1" applyBorder="1" applyAlignment="1">
      <alignment horizontal="center" vertical="center"/>
    </xf>
    <xf numFmtId="0" fontId="48" fillId="0" borderId="28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4" xfId="43" applyFont="1" applyBorder="1" applyAlignment="1">
      <alignment horizontal="center" vertical="center"/>
    </xf>
    <xf numFmtId="10" fontId="48" fillId="0" borderId="55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2" xfId="42" applyNumberFormat="1" applyFont="1" applyFill="1" applyBorder="1" applyAlignment="1">
      <alignment horizontal="right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61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/>
    </xf>
    <xf numFmtId="3" fontId="22" fillId="0" borderId="28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8" xfId="42" applyFont="1" applyBorder="1" applyAlignment="1">
      <alignment vertical="center" wrapText="1"/>
    </xf>
    <xf numFmtId="0" fontId="13" fillId="0" borderId="37" xfId="42" applyFont="1" applyBorder="1" applyAlignment="1">
      <alignment vertical="center" wrapText="1"/>
    </xf>
    <xf numFmtId="0" fontId="13" fillId="0" borderId="37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 wrapText="1"/>
    </xf>
    <xf numFmtId="0" fontId="13" fillId="0" borderId="66" xfId="42" applyFont="1" applyBorder="1" applyAlignment="1">
      <alignment vertical="center" wrapText="1"/>
    </xf>
    <xf numFmtId="0" fontId="20" fillId="0" borderId="41" xfId="42" applyFont="1" applyBorder="1" applyAlignment="1">
      <alignment vertical="center" wrapText="1"/>
    </xf>
    <xf numFmtId="0" fontId="21" fillId="0" borderId="41" xfId="42" applyFont="1" applyBorder="1" applyAlignment="1">
      <alignment horizontal="center" vertical="center" wrapText="1"/>
    </xf>
    <xf numFmtId="0" fontId="13" fillId="0" borderId="51" xfId="42" applyFont="1" applyBorder="1" applyAlignment="1">
      <alignment vertical="center" wrapText="1"/>
    </xf>
    <xf numFmtId="0" fontId="20" fillId="0" borderId="41" xfId="42" applyFont="1" applyBorder="1" applyAlignment="1">
      <alignment vertical="center"/>
    </xf>
    <xf numFmtId="0" fontId="13" fillId="0" borderId="38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1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4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28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2" xfId="42" applyNumberFormat="1" applyBorder="1" applyAlignment="1">
      <alignment vertical="center"/>
    </xf>
    <xf numFmtId="3" fontId="13" fillId="0" borderId="46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4" xfId="42" applyNumberFormat="1" applyFont="1" applyBorder="1" applyAlignment="1">
      <alignment vertical="center"/>
    </xf>
    <xf numFmtId="3" fontId="20" fillId="0" borderId="33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29" xfId="42" applyNumberFormat="1" applyFont="1" applyBorder="1" applyAlignment="1">
      <alignment vertical="center"/>
    </xf>
    <xf numFmtId="3" fontId="21" fillId="0" borderId="34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2" xfId="42" applyNumberFormat="1" applyFont="1" applyBorder="1" applyAlignment="1">
      <alignment vertical="center"/>
    </xf>
    <xf numFmtId="3" fontId="21" fillId="0" borderId="46" xfId="42" applyNumberFormat="1" applyFont="1" applyBorder="1" applyAlignment="1">
      <alignment vertical="center"/>
    </xf>
    <xf numFmtId="3" fontId="53" fillId="0" borderId="42" xfId="42" applyNumberFormat="1" applyFont="1" applyBorder="1" applyAlignment="1">
      <alignment vertical="center"/>
    </xf>
    <xf numFmtId="3" fontId="53" fillId="0" borderId="46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2" xfId="42" applyNumberFormat="1" applyFill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49" fontId="2" fillId="0" borderId="43" xfId="0" applyNumberFormat="1" applyFont="1" applyBorder="1" applyAlignment="1">
      <alignment horizontal="left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3" fontId="34" fillId="0" borderId="28" xfId="44" applyNumberFormat="1" applyFont="1" applyFill="1" applyBorder="1"/>
    <xf numFmtId="3" fontId="34" fillId="0" borderId="16" xfId="44" applyNumberFormat="1" applyFont="1" applyFill="1" applyBorder="1"/>
    <xf numFmtId="0" fontId="18" fillId="18" borderId="50" xfId="42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/>
    </xf>
    <xf numFmtId="0" fontId="72" fillId="0" borderId="54" xfId="0" applyFont="1" applyFill="1" applyBorder="1" applyAlignment="1" applyProtection="1">
      <alignment horizontal="center" vertical="center" wrapText="1"/>
    </xf>
    <xf numFmtId="0" fontId="72" fillId="0" borderId="53" xfId="0" applyFont="1" applyFill="1" applyBorder="1" applyAlignment="1" applyProtection="1">
      <alignment horizontal="center" vertical="center" wrapText="1"/>
    </xf>
    <xf numFmtId="165" fontId="75" fillId="0" borderId="49" xfId="0" applyNumberFormat="1" applyFont="1" applyFill="1" applyBorder="1" applyAlignment="1" applyProtection="1">
      <alignment horizontal="right" vertical="center" wrapText="1" indent="1"/>
    </xf>
    <xf numFmtId="165" fontId="75" fillId="0" borderId="67" xfId="0" applyNumberFormat="1" applyFont="1" applyFill="1" applyBorder="1" applyAlignment="1" applyProtection="1">
      <alignment horizontal="right" vertical="center" wrapText="1" indent="1"/>
    </xf>
    <xf numFmtId="165" fontId="7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8" xfId="0" applyFont="1" applyFill="1" applyBorder="1" applyAlignment="1" applyProtection="1">
      <alignment horizontal="center" vertical="center" wrapText="1"/>
    </xf>
    <xf numFmtId="10" fontId="75" fillId="0" borderId="41" xfId="0" applyNumberFormat="1" applyFont="1" applyFill="1" applyBorder="1" applyAlignment="1" applyProtection="1">
      <alignment horizontal="right" vertical="center" wrapText="1" indent="1"/>
    </xf>
    <xf numFmtId="10" fontId="77" fillId="0" borderId="51" xfId="0" applyNumberFormat="1" applyFont="1" applyFill="1" applyBorder="1" applyAlignment="1" applyProtection="1">
      <alignment horizontal="right" vertical="center" wrapText="1" indent="1"/>
    </xf>
    <xf numFmtId="165" fontId="75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0" xfId="45" applyFont="1" applyFill="1" applyBorder="1" applyAlignment="1" applyProtection="1">
      <alignment horizontal="left" vertical="center" wrapText="1" indent="1"/>
    </xf>
    <xf numFmtId="0" fontId="63" fillId="0" borderId="60" xfId="45" applyFont="1" applyFill="1" applyBorder="1" applyAlignment="1" applyProtection="1">
      <alignment horizontal="left" vertical="center" wrapText="1" indent="1"/>
    </xf>
    <xf numFmtId="0" fontId="63" fillId="0" borderId="61" xfId="45" applyFont="1" applyFill="1" applyBorder="1" applyAlignment="1" applyProtection="1">
      <alignment horizontal="left" vertical="center" wrapText="1" indent="1"/>
    </xf>
    <xf numFmtId="0" fontId="74" fillId="0" borderId="50" xfId="45" applyFont="1" applyFill="1" applyBorder="1" applyAlignment="1" applyProtection="1">
      <alignment horizontal="left" vertical="center" wrapText="1" indent="1"/>
    </xf>
    <xf numFmtId="0" fontId="75" fillId="0" borderId="41" xfId="45" applyFont="1" applyFill="1" applyBorder="1" applyAlignment="1" applyProtection="1">
      <alignment horizontal="left" vertical="center" wrapText="1" indent="1"/>
    </xf>
    <xf numFmtId="0" fontId="72" fillId="0" borderId="50" xfId="0" applyFont="1" applyFill="1" applyBorder="1" applyAlignment="1" applyProtection="1">
      <alignment horizontal="left" vertical="center" wrapText="1" indent="1"/>
    </xf>
    <xf numFmtId="0" fontId="41" fillId="0" borderId="41" xfId="0" applyFont="1" applyFill="1" applyBorder="1" applyAlignment="1" applyProtection="1">
      <alignment vertical="center" wrapTex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0" xfId="0" applyNumberFormat="1" applyFont="1" applyFill="1" applyBorder="1" applyAlignment="1" applyProtection="1">
      <alignment horizontal="right" vertical="center" wrapText="1" indent="1"/>
    </xf>
    <xf numFmtId="0" fontId="72" fillId="0" borderId="48" xfId="0" applyFont="1" applyFill="1" applyBorder="1" applyAlignment="1" applyProtection="1">
      <alignment horizontal="center" vertical="center" wrapText="1"/>
    </xf>
    <xf numFmtId="10" fontId="75" fillId="0" borderId="49" xfId="0" applyNumberFormat="1" applyFont="1" applyFill="1" applyBorder="1" applyAlignment="1" applyProtection="1">
      <alignment horizontal="right" vertical="center" wrapText="1" indent="1"/>
    </xf>
    <xf numFmtId="10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9" xfId="0" applyNumberFormat="1" applyFont="1" applyFill="1" applyBorder="1" applyAlignment="1" applyProtection="1">
      <alignment horizontal="right" vertical="center" wrapText="1" indent="1"/>
    </xf>
    <xf numFmtId="0" fontId="0" fillId="0" borderId="4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9" xfId="0" applyFont="1" applyFill="1" applyBorder="1" applyAlignment="1" applyProtection="1">
      <alignment horizontal="center" vertical="center" wrapText="1"/>
    </xf>
    <xf numFmtId="0" fontId="75" fillId="0" borderId="50" xfId="0" applyFont="1" applyFill="1" applyBorder="1" applyAlignment="1" applyProtection="1">
      <alignment horizontal="left" vertical="center" wrapText="1" indent="1"/>
    </xf>
    <xf numFmtId="0" fontId="77" fillId="0" borderId="59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75" fillId="0" borderId="69" xfId="45" applyFont="1" applyFill="1" applyBorder="1" applyAlignment="1" applyProtection="1">
      <alignment horizontal="left" vertical="center" wrapText="1" indent="1"/>
    </xf>
    <xf numFmtId="0" fontId="77" fillId="0" borderId="71" xfId="45" applyFont="1" applyFill="1" applyBorder="1" applyAlignment="1" applyProtection="1">
      <alignment horizontal="left" vertical="center" wrapText="1" indent="1"/>
    </xf>
    <xf numFmtId="0" fontId="69" fillId="0" borderId="41" xfId="0" applyFont="1" applyBorder="1" applyAlignment="1" applyProtection="1">
      <alignment horizontal="left" wrapText="1" inden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67" xfId="0" applyNumberFormat="1" applyFont="1" applyFill="1" applyBorder="1" applyAlignment="1" applyProtection="1">
      <alignment horizontal="center" vertical="center" wrapText="1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7" xfId="0" applyNumberFormat="1" applyFont="1" applyFill="1" applyBorder="1" applyAlignment="1" applyProtection="1">
      <alignment horizontal="right" vertical="center" wrapText="1" indent="1"/>
    </xf>
    <xf numFmtId="165" fontId="7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0" fontId="77" fillId="0" borderId="27" xfId="0" applyNumberFormat="1" applyFont="1" applyFill="1" applyBorder="1" applyAlignment="1" applyProtection="1">
      <alignment horizontal="right" vertical="center" wrapText="1" indent="1"/>
    </xf>
    <xf numFmtId="165" fontId="72" fillId="0" borderId="48" xfId="0" applyNumberFormat="1" applyFont="1" applyFill="1" applyBorder="1" applyAlignment="1" applyProtection="1">
      <alignment horizontal="center" vertical="center" wrapText="1"/>
    </xf>
    <xf numFmtId="0" fontId="92" fillId="0" borderId="45" xfId="0" applyFont="1" applyFill="1" applyBorder="1" applyAlignment="1" applyProtection="1">
      <alignment horizontal="right" vertical="center" wrapText="1" indent="1"/>
    </xf>
    <xf numFmtId="0" fontId="92" fillId="0" borderId="35" xfId="0" applyFont="1" applyFill="1" applyBorder="1" applyAlignment="1" applyProtection="1">
      <alignment horizontal="right" vertical="center" wrapText="1" indent="1"/>
    </xf>
    <xf numFmtId="0" fontId="92" fillId="0" borderId="56" xfId="0" applyFont="1" applyFill="1" applyBorder="1" applyAlignment="1" applyProtection="1">
      <alignment horizontal="right" vertical="center" wrapText="1" indent="1"/>
    </xf>
    <xf numFmtId="0" fontId="41" fillId="0" borderId="49" xfId="0" applyFont="1" applyFill="1" applyBorder="1" applyAlignment="1">
      <alignment vertical="center"/>
    </xf>
    <xf numFmtId="10" fontId="75" fillId="0" borderId="47" xfId="0" applyNumberFormat="1" applyFont="1" applyFill="1" applyBorder="1" applyAlignment="1" applyProtection="1">
      <alignment horizontal="right" vertical="center" wrapText="1" indent="1"/>
    </xf>
    <xf numFmtId="165" fontId="75" fillId="0" borderId="76" xfId="0" applyNumberFormat="1" applyFont="1" applyFill="1" applyBorder="1" applyAlignment="1" applyProtection="1">
      <alignment horizontal="right" vertical="center" wrapText="1" indent="1"/>
    </xf>
    <xf numFmtId="165" fontId="6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6" xfId="0" applyNumberFormat="1" applyFont="1" applyFill="1" applyBorder="1" applyAlignment="1" applyProtection="1">
      <alignment horizontal="right" vertical="center" wrapText="1" indent="1"/>
    </xf>
    <xf numFmtId="0" fontId="92" fillId="0" borderId="78" xfId="0" applyFont="1" applyFill="1" applyBorder="1" applyAlignment="1" applyProtection="1">
      <alignment horizontal="right" vertical="center" wrapText="1" indent="1"/>
    </xf>
    <xf numFmtId="3" fontId="4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4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6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8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8" xfId="43" applyNumberFormat="1" applyFont="1" applyFill="1" applyBorder="1" applyAlignment="1">
      <alignment horizontal="center" vertical="center" wrapText="1"/>
    </xf>
    <xf numFmtId="2" fontId="50" fillId="0" borderId="42" xfId="43" applyNumberFormat="1" applyFont="1" applyBorder="1" applyAlignment="1">
      <alignment horizontal="center" vertical="center"/>
    </xf>
    <xf numFmtId="0" fontId="46" fillId="0" borderId="61" xfId="0" applyFont="1" applyFill="1" applyBorder="1" applyAlignment="1">
      <alignment horizontal="center" vertical="center"/>
    </xf>
    <xf numFmtId="0" fontId="16" fillId="0" borderId="61" xfId="42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10" fontId="19" fillId="0" borderId="61" xfId="42" applyNumberFormat="1" applyFont="1" applyFill="1" applyBorder="1" applyAlignment="1">
      <alignment vertical="center"/>
    </xf>
    <xf numFmtId="0" fontId="18" fillId="18" borderId="58" xfId="42" applyFont="1" applyFill="1" applyBorder="1" applyAlignment="1">
      <alignment horizontal="center" vertical="center"/>
    </xf>
    <xf numFmtId="0" fontId="46" fillId="0" borderId="57" xfId="0" applyFont="1" applyFill="1" applyBorder="1" applyAlignment="1">
      <alignment horizontal="center" vertical="center"/>
    </xf>
    <xf numFmtId="3" fontId="19" fillId="0" borderId="81" xfId="0" applyNumberFormat="1" applyFont="1" applyFill="1" applyBorder="1" applyAlignment="1">
      <alignment horizontal="right" vertical="center"/>
    </xf>
    <xf numFmtId="3" fontId="17" fillId="0" borderId="81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9" fillId="0" borderId="12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1" xfId="42" applyNumberFormat="1" applyFont="1" applyFill="1" applyBorder="1" applyAlignment="1">
      <alignment horizontal="right" vertical="center"/>
    </xf>
    <xf numFmtId="10" fontId="19" fillId="0" borderId="27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2" xfId="42" applyNumberFormat="1" applyFont="1" applyFill="1" applyBorder="1" applyAlignment="1">
      <alignment horizontal="center" vertical="center" wrapText="1"/>
    </xf>
    <xf numFmtId="0" fontId="57" fillId="0" borderId="52" xfId="42" applyFont="1" applyBorder="1" applyAlignment="1">
      <alignment vertical="center"/>
    </xf>
    <xf numFmtId="0" fontId="13" fillId="0" borderId="52" xfId="42" applyBorder="1" applyAlignment="1">
      <alignment vertical="center"/>
    </xf>
    <xf numFmtId="0" fontId="13" fillId="0" borderId="52" xfId="42" applyFont="1" applyBorder="1"/>
    <xf numFmtId="0" fontId="13" fillId="0" borderId="52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7" xfId="0" applyFont="1" applyBorder="1" applyAlignment="1">
      <alignment horizontal="left" wrapText="1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92" fillId="0" borderId="58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10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06" fillId="0" borderId="12" xfId="41" applyFont="1" applyBorder="1"/>
    <xf numFmtId="0" fontId="111" fillId="0" borderId="0" xfId="41" applyFont="1" applyFill="1" applyAlignment="1">
      <alignment vertical="center"/>
    </xf>
    <xf numFmtId="0" fontId="106" fillId="0" borderId="26" xfId="41" applyFont="1" applyBorder="1"/>
    <xf numFmtId="0" fontId="106" fillId="0" borderId="39" xfId="41" applyFont="1" applyBorder="1"/>
    <xf numFmtId="0" fontId="106" fillId="0" borderId="11" xfId="41" applyFont="1" applyBorder="1" applyAlignment="1">
      <alignment vertical="center"/>
    </xf>
    <xf numFmtId="0" fontId="106" fillId="0" borderId="22" xfId="41" applyFont="1" applyBorder="1"/>
    <xf numFmtId="0" fontId="106" fillId="0" borderId="11" xfId="41" applyFont="1" applyFill="1" applyBorder="1" applyAlignment="1">
      <alignment vertical="center"/>
    </xf>
    <xf numFmtId="0" fontId="106" fillId="0" borderId="52" xfId="41" applyFont="1" applyFill="1" applyBorder="1"/>
    <xf numFmtId="0" fontId="106" fillId="0" borderId="0" xfId="41" applyFont="1" applyFill="1"/>
    <xf numFmtId="0" fontId="106" fillId="0" borderId="0" xfId="41" applyFont="1" applyFill="1" applyAlignment="1">
      <alignment vertical="center"/>
    </xf>
    <xf numFmtId="0" fontId="106" fillId="0" borderId="11" xfId="41" applyFont="1" applyFill="1" applyBorder="1"/>
    <xf numFmtId="0" fontId="112" fillId="0" borderId="43" xfId="41" applyFont="1" applyBorder="1" applyAlignment="1">
      <alignment vertical="center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0" fontId="0" fillId="0" borderId="56" xfId="0" applyFill="1" applyBorder="1" applyAlignment="1" applyProtection="1">
      <alignment horizontal="right" vertical="center" wrapText="1" indent="1"/>
    </xf>
    <xf numFmtId="3" fontId="19" fillId="0" borderId="77" xfId="0" applyNumberFormat="1" applyFont="1" applyFill="1" applyBorder="1" applyAlignment="1">
      <alignment horizontal="right" vertical="center"/>
    </xf>
    <xf numFmtId="3" fontId="17" fillId="0" borderId="77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86" xfId="42" applyNumberFormat="1" applyFont="1" applyFill="1" applyBorder="1" applyAlignment="1">
      <alignment horizontal="right" vertical="center"/>
    </xf>
    <xf numFmtId="3" fontId="17" fillId="0" borderId="77" xfId="42" applyNumberFormat="1" applyFont="1" applyBorder="1" applyAlignment="1">
      <alignment horizontal="right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43" fillId="0" borderId="0" xfId="0" applyFont="1" applyAlignment="1">
      <alignment horizontal="center"/>
    </xf>
    <xf numFmtId="0" fontId="114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5" fillId="0" borderId="29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5" xfId="0" applyNumberFormat="1" applyBorder="1"/>
    <xf numFmtId="0" fontId="115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7" xfId="0" applyNumberFormat="1" applyBorder="1"/>
    <xf numFmtId="0" fontId="115" fillId="0" borderId="34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165" fontId="0" fillId="0" borderId="33" xfId="0" applyNumberFormat="1" applyBorder="1" applyProtection="1">
      <protection locked="0"/>
    </xf>
    <xf numFmtId="165" fontId="0" fillId="0" borderId="55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7" xfId="0" applyBorder="1"/>
    <xf numFmtId="0" fontId="45" fillId="0" borderId="87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6" fillId="0" borderId="16" xfId="41" applyNumberFormat="1" applyFont="1" applyFill="1" applyBorder="1" applyAlignment="1">
      <alignment horizontal="center" vertical="center"/>
    </xf>
    <xf numFmtId="3" fontId="116" fillId="0" borderId="84" xfId="41" applyNumberFormat="1" applyFont="1" applyFill="1" applyBorder="1" applyAlignment="1">
      <alignment horizontal="center" vertical="center"/>
    </xf>
    <xf numFmtId="3" fontId="116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33" xfId="41" applyNumberFormat="1" applyFont="1" applyBorder="1" applyAlignment="1">
      <alignment vertical="center"/>
    </xf>
    <xf numFmtId="3" fontId="39" fillId="0" borderId="33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2" xfId="41" applyNumberFormat="1" applyFont="1" applyBorder="1" applyAlignment="1">
      <alignment vertical="center" wrapText="1"/>
    </xf>
    <xf numFmtId="3" fontId="35" fillId="0" borderId="46" xfId="41" applyNumberFormat="1" applyFont="1" applyBorder="1" applyAlignment="1">
      <alignment vertical="center"/>
    </xf>
    <xf numFmtId="3" fontId="35" fillId="0" borderId="47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2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5" xfId="0" applyFont="1" applyFill="1" applyBorder="1" applyAlignment="1" applyProtection="1">
      <alignment horizontal="center" vertical="center" wrapText="1"/>
    </xf>
    <xf numFmtId="49" fontId="63" fillId="0" borderId="35" xfId="45" applyNumberFormat="1" applyFont="1" applyFill="1" applyBorder="1" applyAlignment="1" applyProtection="1">
      <alignment horizontal="left" vertical="center" wrapText="1" indent="1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8" fillId="18" borderId="3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Fill="1" applyBorder="1" applyAlignment="1">
      <alignment horizontal="right" vertical="center" wrapText="1"/>
    </xf>
    <xf numFmtId="49" fontId="2" fillId="0" borderId="89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8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0" fontId="2" fillId="0" borderId="15" xfId="42" applyFont="1" applyBorder="1" applyAlignment="1">
      <alignment horizontal="left" vertical="center" wrapText="1"/>
    </xf>
    <xf numFmtId="0" fontId="13" fillId="0" borderId="0" xfId="42" applyFont="1" applyAlignment="1">
      <alignment horizontal="right"/>
    </xf>
    <xf numFmtId="3" fontId="22" fillId="0" borderId="90" xfId="42" applyNumberFormat="1" applyFont="1" applyBorder="1" applyAlignment="1">
      <alignment horizontal="right"/>
    </xf>
    <xf numFmtId="49" fontId="8" fillId="0" borderId="43" xfId="0" applyNumberFormat="1" applyFont="1" applyBorder="1" applyAlignment="1">
      <alignment horizontal="left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left"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106" fillId="0" borderId="12" xfId="41" applyFont="1" applyFill="1" applyBorder="1"/>
    <xf numFmtId="3" fontId="13" fillId="0" borderId="0" xfId="42" applyNumberFormat="1" applyFont="1" applyAlignment="1">
      <alignment horizontal="right"/>
    </xf>
    <xf numFmtId="0" fontId="46" fillId="18" borderId="0" xfId="42" applyFont="1" applyFill="1" applyBorder="1" applyAlignment="1">
      <alignment horizontal="left" vertical="center"/>
    </xf>
    <xf numFmtId="0" fontId="46" fillId="18" borderId="79" xfId="42" applyFont="1" applyFill="1" applyBorder="1" applyAlignment="1">
      <alignment horizontal="center" vertical="center"/>
    </xf>
    <xf numFmtId="3" fontId="19" fillId="18" borderId="45" xfId="42" applyNumberFormat="1" applyFont="1" applyFill="1" applyBorder="1" applyAlignment="1">
      <alignment horizontal="right" vertical="center"/>
    </xf>
    <xf numFmtId="3" fontId="46" fillId="18" borderId="45" xfId="42" applyNumberFormat="1" applyFont="1" applyFill="1" applyBorder="1" applyAlignment="1">
      <alignment horizontal="center" vertical="center"/>
    </xf>
    <xf numFmtId="3" fontId="46" fillId="18" borderId="0" xfId="42" applyNumberFormat="1" applyFont="1" applyFill="1" applyBorder="1" applyAlignment="1">
      <alignment horizontal="center" vertical="center" wrapText="1"/>
    </xf>
    <xf numFmtId="3" fontId="46" fillId="18" borderId="0" xfId="42" applyNumberFormat="1" applyFont="1" applyFill="1" applyBorder="1" applyAlignment="1">
      <alignment horizontal="center" vertical="center"/>
    </xf>
    <xf numFmtId="0" fontId="47" fillId="0" borderId="37" xfId="42" applyFont="1" applyFill="1" applyBorder="1" applyAlignment="1">
      <alignment vertical="center"/>
    </xf>
    <xf numFmtId="10" fontId="19" fillId="0" borderId="37" xfId="42" applyNumberFormat="1" applyFont="1" applyFill="1" applyBorder="1" applyAlignment="1">
      <alignment vertical="center"/>
    </xf>
    <xf numFmtId="0" fontId="47" fillId="0" borderId="61" xfId="42" applyFont="1" applyFill="1" applyBorder="1" applyAlignment="1">
      <alignment vertical="center"/>
    </xf>
    <xf numFmtId="0" fontId="47" fillId="0" borderId="0" xfId="42" applyFont="1" applyFill="1" applyBorder="1" applyAlignment="1">
      <alignment vertical="center"/>
    </xf>
    <xf numFmtId="0" fontId="16" fillId="0" borderId="79" xfId="42" applyFont="1" applyBorder="1" applyAlignment="1">
      <alignment horizontal="center" vertical="center"/>
    </xf>
    <xf numFmtId="3" fontId="17" fillId="0" borderId="45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45" xfId="42" applyNumberFormat="1" applyFont="1" applyFill="1" applyBorder="1" applyAlignment="1">
      <alignment vertical="center"/>
    </xf>
    <xf numFmtId="10" fontId="19" fillId="0" borderId="0" xfId="42" applyNumberFormat="1" applyFont="1" applyFill="1" applyBorder="1" applyAlignment="1">
      <alignment vertical="center"/>
    </xf>
    <xf numFmtId="3" fontId="17" fillId="0" borderId="52" xfId="42" applyNumberFormat="1" applyFont="1" applyFill="1" applyBorder="1" applyAlignment="1">
      <alignment horizontal="right" vertical="center"/>
    </xf>
    <xf numFmtId="0" fontId="1" fillId="0" borderId="0" xfId="41" applyFill="1"/>
    <xf numFmtId="0" fontId="1" fillId="0" borderId="0" xfId="41" applyFill="1" applyAlignment="1">
      <alignment wrapText="1"/>
    </xf>
    <xf numFmtId="0" fontId="1" fillId="0" borderId="0" xfId="41" applyFill="1" applyAlignment="1"/>
    <xf numFmtId="0" fontId="1" fillId="0" borderId="12" xfId="41" applyBorder="1"/>
    <xf numFmtId="0" fontId="1" fillId="0" borderId="12" xfId="41" applyFont="1" applyBorder="1"/>
    <xf numFmtId="0" fontId="1" fillId="0" borderId="0" xfId="41" applyFill="1" applyAlignment="1">
      <alignment vertical="center"/>
    </xf>
    <xf numFmtId="0" fontId="106" fillId="0" borderId="26" xfId="41" applyFont="1" applyFill="1" applyBorder="1"/>
    <xf numFmtId="0" fontId="106" fillId="0" borderId="39" xfId="41" applyFont="1" applyFill="1" applyBorder="1" applyAlignment="1">
      <alignment wrapText="1"/>
    </xf>
    <xf numFmtId="0" fontId="112" fillId="0" borderId="11" xfId="41" applyFont="1" applyFill="1" applyBorder="1" applyAlignment="1">
      <alignment vertical="center"/>
    </xf>
    <xf numFmtId="0" fontId="1" fillId="0" borderId="0" xfId="41" applyFill="1" applyAlignment="1" applyProtection="1">
      <alignment vertical="center"/>
    </xf>
    <xf numFmtId="0" fontId="1" fillId="0" borderId="0" xfId="41" applyFont="1" applyFill="1"/>
    <xf numFmtId="0" fontId="106" fillId="0" borderId="39" xfId="41" applyFont="1" applyFill="1" applyBorder="1"/>
    <xf numFmtId="0" fontId="69" fillId="0" borderId="50" xfId="41" applyFont="1" applyFill="1" applyBorder="1" applyAlignment="1" applyProtection="1">
      <alignment horizontal="center" vertical="center" wrapText="1"/>
    </xf>
    <xf numFmtId="3" fontId="106" fillId="0" borderId="60" xfId="41" applyNumberFormat="1" applyFont="1" applyBorder="1" applyAlignment="1">
      <alignment horizontal="right"/>
    </xf>
    <xf numFmtId="3" fontId="1" fillId="0" borderId="61" xfId="41" applyNumberFormat="1" applyFont="1" applyBorder="1" applyAlignment="1">
      <alignment horizontal="right"/>
    </xf>
    <xf numFmtId="3" fontId="106" fillId="0" borderId="61" xfId="41" applyNumberFormat="1" applyFont="1" applyBorder="1" applyAlignment="1">
      <alignment horizontal="right"/>
    </xf>
    <xf numFmtId="3" fontId="106" fillId="0" borderId="57" xfId="41" applyNumberFormat="1" applyFont="1" applyBorder="1" applyAlignment="1">
      <alignment horizontal="right"/>
    </xf>
    <xf numFmtId="3" fontId="106" fillId="0" borderId="50" xfId="41" applyNumberFormat="1" applyFont="1" applyBorder="1" applyAlignment="1">
      <alignment horizontal="right" vertical="center"/>
    </xf>
    <xf numFmtId="3" fontId="106" fillId="0" borderId="50" xfId="41" applyNumberFormat="1" applyFont="1" applyFill="1" applyBorder="1" applyAlignment="1">
      <alignment vertical="center"/>
    </xf>
    <xf numFmtId="3" fontId="106" fillId="0" borderId="60" xfId="41" applyNumberFormat="1" applyFont="1" applyFill="1" applyBorder="1"/>
    <xf numFmtId="3" fontId="106" fillId="0" borderId="61" xfId="41" applyNumberFormat="1" applyFont="1" applyFill="1" applyBorder="1"/>
    <xf numFmtId="3" fontId="1" fillId="0" borderId="61" xfId="41" applyNumberFormat="1" applyFont="1" applyFill="1" applyBorder="1"/>
    <xf numFmtId="3" fontId="106" fillId="0" borderId="57" xfId="41" applyNumberFormat="1" applyFont="1" applyFill="1" applyBorder="1"/>
    <xf numFmtId="3" fontId="106" fillId="0" borderId="79" xfId="41" applyNumberFormat="1" applyFont="1" applyFill="1" applyBorder="1"/>
    <xf numFmtId="3" fontId="106" fillId="0" borderId="50" xfId="41" applyNumberFormat="1" applyFont="1" applyFill="1" applyBorder="1"/>
    <xf numFmtId="3" fontId="112" fillId="0" borderId="50" xfId="41" applyNumberFormat="1" applyFont="1" applyFill="1" applyBorder="1" applyAlignment="1">
      <alignment vertical="center"/>
    </xf>
    <xf numFmtId="3" fontId="106" fillId="0" borderId="61" xfId="41" applyNumberFormat="1" applyFont="1" applyBorder="1"/>
    <xf numFmtId="3" fontId="106" fillId="0" borderId="57" xfId="41" applyNumberFormat="1" applyFont="1" applyBorder="1"/>
    <xf numFmtId="3" fontId="112" fillId="0" borderId="71" xfId="41" applyNumberFormat="1" applyFont="1" applyBorder="1" applyAlignment="1">
      <alignment vertical="center"/>
    </xf>
    <xf numFmtId="3" fontId="2" fillId="0" borderId="0" xfId="0" applyNumberFormat="1" applyFont="1"/>
    <xf numFmtId="0" fontId="7" fillId="0" borderId="14" xfId="0" applyFont="1" applyFill="1" applyBorder="1" applyAlignment="1">
      <alignment horizontal="centerContinuous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0" borderId="14" xfId="0" applyNumberFormat="1" applyFont="1" applyFill="1" applyBorder="1" applyAlignment="1">
      <alignment horizontal="right" vertical="center"/>
    </xf>
    <xf numFmtId="3" fontId="2" fillId="0" borderId="33" xfId="0" applyNumberFormat="1" applyFont="1" applyBorder="1" applyAlignment="1">
      <alignment vertical="center"/>
    </xf>
    <xf numFmtId="3" fontId="7" fillId="0" borderId="44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19" fillId="0" borderId="0" xfId="45" applyFont="1" applyFill="1" applyAlignment="1">
      <alignment horizontal="center"/>
    </xf>
    <xf numFmtId="165" fontId="115" fillId="0" borderId="0" xfId="45" applyNumberFormat="1" applyFont="1" applyFill="1" applyBorder="1"/>
    <xf numFmtId="165" fontId="41" fillId="0" borderId="14" xfId="45" applyNumberFormat="1" applyFont="1" applyFill="1" applyBorder="1" applyAlignment="1" applyProtection="1">
      <alignment horizontal="right" vertical="center" wrapText="1"/>
    </xf>
    <xf numFmtId="3" fontId="119" fillId="0" borderId="19" xfId="45" applyNumberFormat="1" applyFont="1" applyFill="1" applyBorder="1"/>
    <xf numFmtId="3" fontId="115" fillId="0" borderId="15" xfId="45" applyNumberFormat="1" applyFont="1" applyFill="1" applyBorder="1"/>
    <xf numFmtId="165" fontId="115" fillId="0" borderId="15" xfId="45" applyNumberFormat="1" applyFont="1" applyFill="1" applyBorder="1"/>
    <xf numFmtId="3" fontId="115" fillId="0" borderId="16" xfId="45" applyNumberFormat="1" applyFont="1" applyFill="1" applyBorder="1"/>
    <xf numFmtId="3" fontId="19" fillId="18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7" fillId="0" borderId="39" xfId="42" applyNumberFormat="1" applyFont="1" applyFill="1" applyBorder="1" applyAlignment="1">
      <alignment horizontal="right" vertical="center"/>
    </xf>
    <xf numFmtId="3" fontId="14" fillId="0" borderId="11" xfId="42" applyNumberFormat="1" applyFont="1" applyFill="1" applyBorder="1" applyAlignment="1">
      <alignment horizontal="right" vertical="center"/>
    </xf>
    <xf numFmtId="0" fontId="15" fillId="0" borderId="15" xfId="42" applyFont="1" applyBorder="1" applyAlignment="1">
      <alignment vertical="center"/>
    </xf>
    <xf numFmtId="3" fontId="19" fillId="0" borderId="26" xfId="0" applyNumberFormat="1" applyFont="1" applyFill="1" applyBorder="1" applyAlignment="1">
      <alignment horizontal="right" vertical="center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3" fontId="4" fillId="0" borderId="50" xfId="42" applyNumberFormat="1" applyFont="1" applyBorder="1" applyAlignment="1">
      <alignment vertical="center"/>
    </xf>
    <xf numFmtId="0" fontId="118" fillId="0" borderId="61" xfId="41" applyFont="1" applyFill="1" applyBorder="1" applyAlignment="1"/>
    <xf numFmtId="0" fontId="111" fillId="0" borderId="61" xfId="41" applyFont="1" applyFill="1" applyBorder="1" applyAlignment="1">
      <alignment vertical="center"/>
    </xf>
    <xf numFmtId="0" fontId="1" fillId="0" borderId="61" xfId="41" applyFill="1" applyBorder="1"/>
    <xf numFmtId="0" fontId="1" fillId="0" borderId="61" xfId="41" applyFill="1" applyBorder="1" applyAlignment="1">
      <alignment vertical="center"/>
    </xf>
    <xf numFmtId="3" fontId="4" fillId="20" borderId="19" xfId="0" applyNumberFormat="1" applyFont="1" applyFill="1" applyBorder="1" applyAlignment="1">
      <alignment horizontal="right" vertical="center"/>
    </xf>
    <xf numFmtId="3" fontId="4" fillId="20" borderId="15" xfId="0" applyNumberFormat="1" applyFont="1" applyFill="1" applyBorder="1" applyAlignment="1">
      <alignment horizontal="right" vertical="center"/>
    </xf>
    <xf numFmtId="3" fontId="4" fillId="20" borderId="15" xfId="0" applyNumberFormat="1" applyFont="1" applyFill="1" applyBorder="1" applyAlignment="1">
      <alignment vertical="center"/>
    </xf>
    <xf numFmtId="3" fontId="8" fillId="20" borderId="12" xfId="0" applyNumberFormat="1" applyFont="1" applyFill="1" applyBorder="1" applyAlignment="1">
      <alignment horizontal="right" vertical="center"/>
    </xf>
    <xf numFmtId="165" fontId="115" fillId="20" borderId="0" xfId="45" applyNumberFormat="1" applyFont="1" applyFill="1" applyBorder="1"/>
    <xf numFmtId="165" fontId="77" fillId="20" borderId="0" xfId="45" applyNumberFormat="1" applyFont="1" applyFill="1" applyBorder="1"/>
    <xf numFmtId="3" fontId="8" fillId="20" borderId="0" xfId="0" applyNumberFormat="1" applyFont="1" applyFill="1"/>
    <xf numFmtId="0" fontId="3" fillId="20" borderId="0" xfId="0" applyFont="1" applyFill="1"/>
    <xf numFmtId="0" fontId="119" fillId="20" borderId="0" xfId="45" applyFont="1" applyFill="1" applyBorder="1" applyAlignment="1">
      <alignment horizontal="center" wrapText="1"/>
    </xf>
    <xf numFmtId="0" fontId="64" fillId="20" borderId="0" xfId="45" applyFont="1" applyFill="1" applyBorder="1" applyAlignment="1">
      <alignment horizontal="center" wrapText="1"/>
    </xf>
    <xf numFmtId="165" fontId="41" fillId="20" borderId="19" xfId="45" applyNumberFormat="1" applyFont="1" applyFill="1" applyBorder="1" applyAlignment="1" applyProtection="1">
      <alignment horizontal="right" vertical="center" wrapText="1"/>
    </xf>
    <xf numFmtId="165" fontId="40" fillId="20" borderId="19" xfId="45" applyNumberFormat="1" applyFont="1" applyFill="1" applyBorder="1" applyAlignment="1" applyProtection="1">
      <alignment horizontal="right" vertical="center" wrapText="1"/>
    </xf>
    <xf numFmtId="165" fontId="41" fillId="20" borderId="15" xfId="45" applyNumberFormat="1" applyFont="1" applyFill="1" applyBorder="1" applyAlignment="1" applyProtection="1">
      <alignment horizontal="right" vertical="center" wrapText="1"/>
    </xf>
    <xf numFmtId="165" fontId="40" fillId="20" borderId="15" xfId="45" applyNumberFormat="1" applyFont="1" applyFill="1" applyBorder="1" applyAlignment="1" applyProtection="1">
      <alignment horizontal="right" vertical="center" wrapText="1"/>
    </xf>
    <xf numFmtId="165" fontId="41" fillId="20" borderId="46" xfId="45" applyNumberFormat="1" applyFont="1" applyFill="1" applyBorder="1" applyAlignment="1" applyProtection="1">
      <alignment horizontal="right" vertical="center" wrapText="1"/>
    </xf>
    <xf numFmtId="165" fontId="40" fillId="20" borderId="46" xfId="45" applyNumberFormat="1" applyFont="1" applyFill="1" applyBorder="1" applyAlignment="1" applyProtection="1">
      <alignment horizontal="right" vertical="center" wrapText="1"/>
    </xf>
    <xf numFmtId="3" fontId="41" fillId="20" borderId="19" xfId="45" applyNumberFormat="1" applyFont="1" applyFill="1" applyBorder="1" applyAlignment="1" applyProtection="1">
      <alignment horizontal="right" vertical="center" wrapText="1"/>
    </xf>
    <xf numFmtId="3" fontId="40" fillId="20" borderId="19" xfId="45" applyNumberFormat="1" applyFont="1" applyFill="1" applyBorder="1" applyAlignment="1" applyProtection="1">
      <alignment horizontal="right" vertical="center" wrapText="1"/>
    </xf>
    <xf numFmtId="3" fontId="41" fillId="20" borderId="15" xfId="45" applyNumberFormat="1" applyFont="1" applyFill="1" applyBorder="1" applyAlignment="1" applyProtection="1">
      <alignment horizontal="right" vertical="center" wrapText="1"/>
    </xf>
    <xf numFmtId="3" fontId="41" fillId="20" borderId="16" xfId="45" applyNumberFormat="1" applyFont="1" applyFill="1" applyBorder="1" applyAlignment="1" applyProtection="1">
      <alignment horizontal="right" vertical="center" wrapText="1"/>
    </xf>
    <xf numFmtId="3" fontId="40" fillId="20" borderId="16" xfId="45" applyNumberFormat="1" applyFont="1" applyFill="1" applyBorder="1" applyAlignment="1" applyProtection="1">
      <alignment horizontal="right" vertical="center" wrapText="1"/>
    </xf>
    <xf numFmtId="3" fontId="8" fillId="20" borderId="0" xfId="0" applyNumberFormat="1" applyFont="1" applyFill="1" applyBorder="1"/>
    <xf numFmtId="0" fontId="115" fillId="20" borderId="0" xfId="45" applyFont="1" applyFill="1"/>
    <xf numFmtId="0" fontId="77" fillId="20" borderId="0" xfId="45" applyFont="1" applyFill="1"/>
    <xf numFmtId="3" fontId="90" fillId="20" borderId="15" xfId="45" applyNumberFormat="1" applyFont="1" applyFill="1" applyBorder="1"/>
    <xf numFmtId="3" fontId="90" fillId="20" borderId="16" xfId="45" applyNumberFormat="1" applyFont="1" applyFill="1" applyBorder="1"/>
    <xf numFmtId="3" fontId="18" fillId="20" borderId="45" xfId="42" applyNumberFormat="1" applyFont="1" applyFill="1" applyBorder="1" applyAlignment="1">
      <alignment horizontal="center" vertical="center"/>
    </xf>
    <xf numFmtId="3" fontId="18" fillId="20" borderId="56" xfId="42" applyNumberFormat="1" applyFont="1" applyFill="1" applyBorder="1" applyAlignment="1">
      <alignment horizontal="center" vertical="center" wrapText="1"/>
    </xf>
    <xf numFmtId="3" fontId="18" fillId="20" borderId="80" xfId="42" applyNumberFormat="1" applyFont="1" applyFill="1" applyBorder="1" applyAlignment="1">
      <alignment horizontal="center" vertical="center"/>
    </xf>
    <xf numFmtId="3" fontId="18" fillId="20" borderId="79" xfId="42" applyNumberFormat="1" applyFont="1" applyFill="1" applyBorder="1" applyAlignment="1">
      <alignment horizontal="center" vertical="center"/>
    </xf>
    <xf numFmtId="3" fontId="18" fillId="20" borderId="56" xfId="42" applyNumberFormat="1" applyFont="1" applyFill="1" applyBorder="1" applyAlignment="1">
      <alignment horizontal="center" vertical="center"/>
    </xf>
    <xf numFmtId="3" fontId="26" fillId="20" borderId="48" xfId="44" applyNumberFormat="1" applyFont="1" applyFill="1" applyBorder="1" applyAlignment="1">
      <alignment horizontal="center" vertical="center" wrapText="1"/>
    </xf>
    <xf numFmtId="3" fontId="26" fillId="20" borderId="44" xfId="44" applyNumberFormat="1" applyFont="1" applyFill="1" applyBorder="1" applyAlignment="1">
      <alignment horizontal="center" vertical="center" wrapText="1"/>
    </xf>
    <xf numFmtId="3" fontId="32" fillId="20" borderId="65" xfId="42" applyNumberFormat="1" applyFont="1" applyFill="1" applyBorder="1" applyAlignment="1">
      <alignment horizontal="center" vertical="center" wrapText="1"/>
    </xf>
    <xf numFmtId="3" fontId="32" fillId="20" borderId="63" xfId="42" applyNumberFormat="1" applyFont="1" applyFill="1" applyBorder="1" applyAlignment="1">
      <alignment horizontal="center" vertical="center" wrapText="1"/>
    </xf>
    <xf numFmtId="0" fontId="33" fillId="21" borderId="23" xfId="42" applyFont="1" applyFill="1" applyBorder="1" applyAlignment="1">
      <alignment horizontal="center" vertical="center"/>
    </xf>
    <xf numFmtId="0" fontId="33" fillId="21" borderId="23" xfId="42" applyFont="1" applyFill="1" applyBorder="1" applyAlignment="1">
      <alignment horizontal="center" vertical="center" wrapText="1"/>
    </xf>
    <xf numFmtId="0" fontId="33" fillId="21" borderId="12" xfId="42" applyFont="1" applyFill="1" applyBorder="1" applyAlignment="1">
      <alignment horizontal="center" vertical="center"/>
    </xf>
    <xf numFmtId="0" fontId="33" fillId="21" borderId="15" xfId="42" applyFont="1" applyFill="1" applyBorder="1" applyAlignment="1">
      <alignment horizontal="center" vertical="center"/>
    </xf>
    <xf numFmtId="3" fontId="106" fillId="20" borderId="57" xfId="41" applyNumberFormat="1" applyFont="1" applyFill="1" applyBorder="1"/>
    <xf numFmtId="3" fontId="106" fillId="20" borderId="61" xfId="41" applyNumberFormat="1" applyFont="1" applyFill="1" applyBorder="1"/>
    <xf numFmtId="3" fontId="18" fillId="20" borderId="18" xfId="42" applyNumberFormat="1" applyFont="1" applyFill="1" applyBorder="1" applyAlignment="1">
      <alignment horizontal="center" vertical="center"/>
    </xf>
    <xf numFmtId="3" fontId="18" fillId="20" borderId="30" xfId="42" applyNumberFormat="1" applyFont="1" applyFill="1" applyBorder="1" applyAlignment="1">
      <alignment horizontal="center" vertical="center" wrapText="1"/>
    </xf>
    <xf numFmtId="3" fontId="18" fillId="20" borderId="83" xfId="42" applyNumberFormat="1" applyFont="1" applyFill="1" applyBorder="1" applyAlignment="1">
      <alignment horizontal="center" vertical="center"/>
    </xf>
    <xf numFmtId="3" fontId="18" fillId="20" borderId="30" xfId="42" applyNumberFormat="1" applyFont="1" applyFill="1" applyBorder="1" applyAlignment="1">
      <alignment horizontal="center"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5" fillId="0" borderId="61" xfId="42" applyFont="1" applyBorder="1" applyAlignment="1">
      <alignment vertical="center"/>
    </xf>
    <xf numFmtId="3" fontId="18" fillId="20" borderId="0" xfId="42" applyNumberFormat="1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3" fillId="0" borderId="81" xfId="42" applyFont="1" applyBorder="1" applyAlignment="1">
      <alignment vertical="center"/>
    </xf>
    <xf numFmtId="0" fontId="13" fillId="0" borderId="37" xfId="42" applyFont="1" applyBorder="1" applyAlignment="1">
      <alignment vertical="center"/>
    </xf>
    <xf numFmtId="0" fontId="2" fillId="0" borderId="22" xfId="42" applyFont="1" applyFill="1" applyBorder="1" applyAlignment="1">
      <alignment horizontal="center" vertical="center"/>
    </xf>
    <xf numFmtId="0" fontId="2" fillId="0" borderId="24" xfId="42" applyFont="1" applyFill="1" applyBorder="1" applyAlignment="1">
      <alignment horizontal="center" vertical="center"/>
    </xf>
    <xf numFmtId="3" fontId="8" fillId="0" borderId="23" xfId="42" applyNumberFormat="1" applyFont="1" applyFill="1" applyBorder="1" applyAlignment="1">
      <alignment horizontal="right" vertical="center"/>
    </xf>
    <xf numFmtId="3" fontId="8" fillId="0" borderId="60" xfId="42" applyNumberFormat="1" applyFont="1" applyFill="1" applyBorder="1" applyAlignment="1">
      <alignment horizontal="right" vertical="center"/>
    </xf>
    <xf numFmtId="3" fontId="26" fillId="0" borderId="41" xfId="44" applyNumberFormat="1" applyFont="1" applyBorder="1" applyAlignment="1">
      <alignment horizontal="center" vertical="center" wrapText="1"/>
    </xf>
    <xf numFmtId="3" fontId="18" fillId="18" borderId="41" xfId="42" applyNumberFormat="1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10" fontId="78" fillId="0" borderId="24" xfId="0" applyNumberFormat="1" applyFont="1" applyFill="1" applyBorder="1" applyAlignment="1">
      <alignment vertical="center"/>
    </xf>
    <xf numFmtId="10" fontId="110" fillId="0" borderId="24" xfId="0" applyNumberFormat="1" applyFont="1" applyFill="1" applyBorder="1" applyAlignment="1">
      <alignment vertical="center"/>
    </xf>
    <xf numFmtId="0" fontId="124" fillId="0" borderId="0" xfId="0" applyFont="1"/>
    <xf numFmtId="0" fontId="55" fillId="0" borderId="21" xfId="0" applyFont="1" applyFill="1" applyBorder="1" applyAlignment="1">
      <alignment horizontal="centerContinuous" vertical="center" wrapText="1"/>
    </xf>
    <xf numFmtId="3" fontId="55" fillId="0" borderId="21" xfId="0" applyNumberFormat="1" applyFont="1" applyFill="1" applyBorder="1" applyAlignment="1">
      <alignment horizontal="center" vertical="center" wrapText="1"/>
    </xf>
    <xf numFmtId="10" fontId="125" fillId="0" borderId="24" xfId="0" applyNumberFormat="1" applyFont="1" applyFill="1" applyBorder="1" applyAlignment="1">
      <alignment vertical="center"/>
    </xf>
    <xf numFmtId="3" fontId="124" fillId="0" borderId="23" xfId="0" applyNumberFormat="1" applyFont="1" applyFill="1" applyBorder="1" applyAlignment="1">
      <alignment vertical="center"/>
    </xf>
    <xf numFmtId="3" fontId="124" fillId="0" borderId="33" xfId="0" applyNumberFormat="1" applyFont="1" applyBorder="1" applyAlignment="1">
      <alignment vertical="center"/>
    </xf>
    <xf numFmtId="3" fontId="124" fillId="0" borderId="0" xfId="0" applyNumberFormat="1" applyFont="1" applyBorder="1" applyAlignment="1">
      <alignment vertical="center"/>
    </xf>
    <xf numFmtId="0" fontId="126" fillId="0" borderId="0" xfId="45" applyFont="1" applyFill="1"/>
    <xf numFmtId="165" fontId="127" fillId="0" borderId="14" xfId="45" applyNumberFormat="1" applyFont="1" applyFill="1" applyBorder="1" applyAlignment="1" applyProtection="1">
      <alignment horizontal="right" vertical="center" wrapText="1"/>
    </xf>
    <xf numFmtId="0" fontId="128" fillId="0" borderId="0" xfId="45" applyFont="1" applyFill="1"/>
    <xf numFmtId="165" fontId="127" fillId="0" borderId="19" xfId="45" applyNumberFormat="1" applyFont="1" applyFill="1" applyBorder="1" applyAlignment="1" applyProtection="1">
      <alignment horizontal="right" vertical="center" wrapText="1"/>
    </xf>
    <xf numFmtId="165" fontId="127" fillId="0" borderId="15" xfId="45" applyNumberFormat="1" applyFont="1" applyFill="1" applyBorder="1" applyAlignment="1" applyProtection="1">
      <alignment horizontal="right" vertical="center" wrapText="1"/>
    </xf>
    <xf numFmtId="165" fontId="127" fillId="0" borderId="46" xfId="45" applyNumberFormat="1" applyFont="1" applyFill="1" applyBorder="1" applyAlignment="1" applyProtection="1">
      <alignment horizontal="right" vertical="center" wrapText="1"/>
    </xf>
    <xf numFmtId="3" fontId="129" fillId="0" borderId="0" xfId="45" applyNumberFormat="1" applyFont="1" applyFill="1" applyBorder="1" applyAlignment="1" applyProtection="1">
      <alignment horizontal="right" vertical="center" wrapText="1"/>
    </xf>
    <xf numFmtId="3" fontId="127" fillId="0" borderId="19" xfId="45" applyNumberFormat="1" applyFont="1" applyFill="1" applyBorder="1" applyAlignment="1" applyProtection="1">
      <alignment horizontal="right" vertical="center" wrapText="1"/>
    </xf>
    <xf numFmtId="3" fontId="127" fillId="0" borderId="15" xfId="45" applyNumberFormat="1" applyFont="1" applyFill="1" applyBorder="1" applyAlignment="1" applyProtection="1">
      <alignment horizontal="right" vertical="center" wrapText="1"/>
    </xf>
    <xf numFmtId="3" fontId="127" fillId="0" borderId="16" xfId="45" applyNumberFormat="1" applyFont="1" applyFill="1" applyBorder="1" applyAlignment="1" applyProtection="1">
      <alignment horizontal="right" vertical="center" wrapText="1"/>
    </xf>
    <xf numFmtId="0" fontId="130" fillId="0" borderId="0" xfId="45" applyFont="1" applyFill="1" applyAlignment="1">
      <alignment horizontal="center" wrapText="1"/>
    </xf>
    <xf numFmtId="3" fontId="130" fillId="0" borderId="19" xfId="45" applyNumberFormat="1" applyFont="1" applyFill="1" applyBorder="1"/>
    <xf numFmtId="3" fontId="126" fillId="0" borderId="15" xfId="45" applyNumberFormat="1" applyFont="1" applyFill="1" applyBorder="1"/>
    <xf numFmtId="165" fontId="126" fillId="0" borderId="15" xfId="45" applyNumberFormat="1" applyFont="1" applyFill="1" applyBorder="1"/>
    <xf numFmtId="3" fontId="126" fillId="20" borderId="15" xfId="45" applyNumberFormat="1" applyFont="1" applyFill="1" applyBorder="1"/>
    <xf numFmtId="3" fontId="126" fillId="20" borderId="16" xfId="45" applyNumberFormat="1" applyFont="1" applyFill="1" applyBorder="1"/>
    <xf numFmtId="3" fontId="124" fillId="0" borderId="0" xfId="0" applyNumberFormat="1" applyFont="1"/>
    <xf numFmtId="3" fontId="55" fillId="0" borderId="14" xfId="0" applyNumberFormat="1" applyFont="1" applyBorder="1" applyAlignment="1">
      <alignment vertical="center"/>
    </xf>
    <xf numFmtId="3" fontId="124" fillId="0" borderId="0" xfId="0" applyNumberFormat="1" applyFont="1" applyAlignment="1">
      <alignment vertical="center"/>
    </xf>
    <xf numFmtId="3" fontId="126" fillId="0" borderId="0" xfId="45" applyNumberFormat="1" applyFont="1" applyFill="1" applyBorder="1"/>
    <xf numFmtId="3" fontId="126" fillId="0" borderId="0" xfId="45" applyNumberFormat="1" applyFont="1" applyFill="1"/>
    <xf numFmtId="3" fontId="126" fillId="0" borderId="16" xfId="45" applyNumberFormat="1" applyFont="1" applyFill="1" applyBorder="1"/>
    <xf numFmtId="0" fontId="13" fillId="0" borderId="15" xfId="42" applyBorder="1"/>
    <xf numFmtId="0" fontId="13" fillId="0" borderId="15" xfId="42" applyFont="1" applyBorder="1"/>
    <xf numFmtId="10" fontId="131" fillId="0" borderId="24" xfId="0" applyNumberFormat="1" applyFont="1" applyFill="1" applyBorder="1" applyAlignment="1">
      <alignment vertical="center"/>
    </xf>
    <xf numFmtId="0" fontId="18" fillId="18" borderId="19" xfId="42" applyFont="1" applyFill="1" applyBorder="1" applyAlignment="1">
      <alignment horizontal="center" vertical="center"/>
    </xf>
    <xf numFmtId="0" fontId="18" fillId="18" borderId="59" xfId="42" applyFont="1" applyFill="1" applyBorder="1" applyAlignment="1">
      <alignment horizontal="center" vertical="center"/>
    </xf>
    <xf numFmtId="3" fontId="18" fillId="20" borderId="51" xfId="42" applyNumberFormat="1" applyFont="1" applyFill="1" applyBorder="1" applyAlignment="1">
      <alignment horizontal="center" vertical="center"/>
    </xf>
    <xf numFmtId="0" fontId="18" fillId="18" borderId="49" xfId="42" applyFont="1" applyFill="1" applyBorder="1" applyAlignment="1">
      <alignment horizontal="center" vertical="center"/>
    </xf>
    <xf numFmtId="10" fontId="19" fillId="0" borderId="68" xfId="42" applyNumberFormat="1" applyFont="1" applyFill="1" applyBorder="1" applyAlignment="1">
      <alignment vertical="center"/>
    </xf>
    <xf numFmtId="10" fontId="19" fillId="0" borderId="98" xfId="42" applyNumberFormat="1" applyFont="1" applyFill="1" applyBorder="1" applyAlignment="1">
      <alignment vertical="center"/>
    </xf>
    <xf numFmtId="10" fontId="19" fillId="0" borderId="74" xfId="42" applyNumberFormat="1" applyFont="1" applyFill="1" applyBorder="1" applyAlignment="1">
      <alignment vertical="center"/>
    </xf>
    <xf numFmtId="0" fontId="13" fillId="0" borderId="15" xfId="42" applyFont="1" applyBorder="1" applyAlignment="1">
      <alignment vertical="center"/>
    </xf>
    <xf numFmtId="3" fontId="18" fillId="20" borderId="25" xfId="42" applyNumberFormat="1" applyFont="1" applyFill="1" applyBorder="1" applyAlignment="1">
      <alignment horizontal="center" vertical="center" wrapText="1"/>
    </xf>
    <xf numFmtId="3" fontId="18" fillId="20" borderId="24" xfId="42" applyNumberFormat="1" applyFont="1" applyFill="1" applyBorder="1" applyAlignment="1">
      <alignment horizontal="center" vertical="center"/>
    </xf>
    <xf numFmtId="3" fontId="18" fillId="20" borderId="59" xfId="42" applyNumberFormat="1" applyFont="1" applyFill="1" applyBorder="1" applyAlignment="1">
      <alignment horizontal="center" vertical="center"/>
    </xf>
    <xf numFmtId="3" fontId="19" fillId="18" borderId="74" xfId="42" applyNumberFormat="1" applyFont="1" applyFill="1" applyBorder="1" applyAlignment="1">
      <alignment horizontal="right" vertical="center"/>
    </xf>
    <xf numFmtId="3" fontId="17" fillId="0" borderId="68" xfId="42" applyNumberFormat="1" applyFont="1" applyFill="1" applyBorder="1" applyAlignment="1">
      <alignment horizontal="right" vertical="center"/>
    </xf>
    <xf numFmtId="0" fontId="18" fillId="18" borderId="67" xfId="42" applyFont="1" applyFill="1" applyBorder="1" applyAlignment="1">
      <alignment horizontal="center" vertical="center"/>
    </xf>
    <xf numFmtId="3" fontId="18" fillId="20" borderId="15" xfId="42" applyNumberFormat="1" applyFont="1" applyFill="1" applyBorder="1" applyAlignment="1">
      <alignment horizontal="center" vertical="center"/>
    </xf>
    <xf numFmtId="10" fontId="19" fillId="0" borderId="15" xfId="42" applyNumberFormat="1" applyFont="1" applyFill="1" applyBorder="1" applyAlignment="1">
      <alignment vertical="center"/>
    </xf>
    <xf numFmtId="3" fontId="18" fillId="18" borderId="58" xfId="42" applyNumberFormat="1" applyFont="1" applyFill="1" applyBorder="1" applyAlignment="1">
      <alignment horizontal="center" vertical="center"/>
    </xf>
    <xf numFmtId="3" fontId="26" fillId="20" borderId="54" xfId="44" applyNumberFormat="1" applyFont="1" applyFill="1" applyBorder="1" applyAlignment="1">
      <alignment horizontal="center" vertical="center" wrapText="1"/>
    </xf>
    <xf numFmtId="3" fontId="34" fillId="0" borderId="81" xfId="44" applyNumberFormat="1" applyFont="1" applyFill="1" applyBorder="1" applyAlignment="1">
      <alignment vertical="top"/>
    </xf>
    <xf numFmtId="3" fontId="34" fillId="0" borderId="81" xfId="44" applyNumberFormat="1" applyFont="1" applyFill="1" applyBorder="1"/>
    <xf numFmtId="3" fontId="34" fillId="0" borderId="84" xfId="44" applyNumberFormat="1" applyFont="1" applyFill="1" applyBorder="1"/>
    <xf numFmtId="0" fontId="13" fillId="0" borderId="0" xfId="42" applyBorder="1" applyAlignment="1">
      <alignment vertical="center" wrapText="1"/>
    </xf>
    <xf numFmtId="3" fontId="26" fillId="20" borderId="35" xfId="44" applyNumberFormat="1" applyFont="1" applyFill="1" applyBorder="1" applyAlignment="1">
      <alignment horizontal="center" vertical="center" wrapText="1"/>
    </xf>
    <xf numFmtId="3" fontId="26" fillId="20" borderId="45" xfId="44" applyNumberFormat="1" applyFont="1" applyFill="1" applyBorder="1" applyAlignment="1">
      <alignment horizontal="center" vertical="center" wrapText="1"/>
    </xf>
    <xf numFmtId="3" fontId="34" fillId="0" borderId="23" xfId="44" applyNumberFormat="1" applyFont="1" applyFill="1" applyBorder="1" applyAlignment="1">
      <alignment vertical="top"/>
    </xf>
    <xf numFmtId="3" fontId="26" fillId="20" borderId="15" xfId="44" applyNumberFormat="1" applyFont="1" applyFill="1" applyBorder="1" applyAlignment="1">
      <alignment horizontal="center" vertical="center" wrapText="1"/>
    </xf>
    <xf numFmtId="3" fontId="26" fillId="0" borderId="60" xfId="44" applyNumberFormat="1" applyFont="1" applyBorder="1" applyAlignment="1">
      <alignment horizontal="center" vertical="center" wrapText="1"/>
    </xf>
    <xf numFmtId="10" fontId="110" fillId="22" borderId="24" xfId="0" applyNumberFormat="1" applyFont="1" applyFill="1" applyBorder="1" applyAlignment="1">
      <alignment vertical="center"/>
    </xf>
    <xf numFmtId="3" fontId="32" fillId="20" borderId="99" xfId="42" applyNumberFormat="1" applyFont="1" applyFill="1" applyBorder="1" applyAlignment="1">
      <alignment horizontal="center" vertical="center" wrapText="1"/>
    </xf>
    <xf numFmtId="3" fontId="22" fillId="0" borderId="71" xfId="42" applyNumberFormat="1" applyFont="1" applyBorder="1" applyAlignment="1">
      <alignment horizontal="right"/>
    </xf>
    <xf numFmtId="0" fontId="33" fillId="21" borderId="24" xfId="42" applyFont="1" applyFill="1" applyBorder="1" applyAlignment="1">
      <alignment horizontal="center" vertical="center" wrapText="1"/>
    </xf>
    <xf numFmtId="3" fontId="58" fillId="0" borderId="81" xfId="42" applyNumberFormat="1" applyFont="1" applyFill="1" applyBorder="1" applyAlignment="1">
      <alignment horizontal="right"/>
    </xf>
    <xf numFmtId="3" fontId="58" fillId="0" borderId="81" xfId="42" applyNumberFormat="1" applyFont="1" applyBorder="1" applyAlignment="1">
      <alignment horizontal="right"/>
    </xf>
    <xf numFmtId="0" fontId="33" fillId="1" borderId="24" xfId="42" applyFont="1" applyFill="1" applyBorder="1" applyAlignment="1">
      <alignment horizontal="center" vertical="center"/>
    </xf>
    <xf numFmtId="3" fontId="58" fillId="0" borderId="37" xfId="42" applyNumberFormat="1" applyFont="1" applyBorder="1" applyAlignment="1">
      <alignment horizontal="right"/>
    </xf>
    <xf numFmtId="3" fontId="58" fillId="0" borderId="40" xfId="42" applyNumberFormat="1" applyFont="1" applyBorder="1" applyAlignment="1">
      <alignment horizontal="right"/>
    </xf>
    <xf numFmtId="3" fontId="22" fillId="0" borderId="43" xfId="42" applyNumberFormat="1" applyFont="1" applyBorder="1" applyAlignment="1">
      <alignment horizontal="right"/>
    </xf>
    <xf numFmtId="10" fontId="48" fillId="0" borderId="41" xfId="43" applyNumberFormat="1" applyFont="1" applyBorder="1" applyAlignment="1">
      <alignment horizontal="center" vertical="center"/>
    </xf>
    <xf numFmtId="0" fontId="48" fillId="0" borderId="61" xfId="43" applyFont="1" applyBorder="1" applyAlignment="1">
      <alignment horizontal="center" vertical="center"/>
    </xf>
    <xf numFmtId="0" fontId="48" fillId="0" borderId="37" xfId="43" applyFont="1" applyBorder="1" applyAlignment="1">
      <alignment horizontal="center" vertical="center"/>
    </xf>
    <xf numFmtId="0" fontId="50" fillId="0" borderId="15" xfId="43" applyFont="1" applyBorder="1" applyAlignment="1">
      <alignment horizontal="center" vertical="center"/>
    </xf>
    <xf numFmtId="0" fontId="132" fillId="0" borderId="0" xfId="0" applyFont="1"/>
    <xf numFmtId="0" fontId="133" fillId="0" borderId="0" xfId="0" applyFont="1" applyAlignment="1">
      <alignment horizontal="right"/>
    </xf>
    <xf numFmtId="0" fontId="132" fillId="0" borderId="0" xfId="0" applyFont="1" applyAlignment="1">
      <alignment horizontal="right"/>
    </xf>
    <xf numFmtId="0" fontId="134" fillId="0" borderId="15" xfId="0" applyFont="1" applyBorder="1"/>
    <xf numFmtId="0" fontId="134" fillId="0" borderId="15" xfId="0" applyFont="1" applyBorder="1" applyAlignment="1">
      <alignment horizontal="center"/>
    </xf>
    <xf numFmtId="0" fontId="134" fillId="0" borderId="15" xfId="0" applyFont="1" applyBorder="1" applyAlignment="1">
      <alignment horizontal="right"/>
    </xf>
    <xf numFmtId="0" fontId="134" fillId="0" borderId="0" xfId="0" applyFont="1"/>
    <xf numFmtId="0" fontId="132" fillId="0" borderId="15" xfId="0" applyFont="1" applyBorder="1" applyAlignment="1">
      <alignment horizontal="center"/>
    </xf>
    <xf numFmtId="0" fontId="132" fillId="0" borderId="0" xfId="0" applyFont="1" applyAlignment="1">
      <alignment horizontal="center"/>
    </xf>
    <xf numFmtId="0" fontId="132" fillId="0" borderId="15" xfId="0" applyFont="1" applyBorder="1"/>
    <xf numFmtId="0" fontId="135" fillId="0" borderId="15" xfId="0" applyFont="1" applyBorder="1"/>
    <xf numFmtId="0" fontId="132" fillId="0" borderId="15" xfId="0" applyFont="1" applyBorder="1" applyAlignment="1">
      <alignment horizontal="right"/>
    </xf>
    <xf numFmtId="0" fontId="136" fillId="0" borderId="15" xfId="0" applyFont="1" applyBorder="1"/>
    <xf numFmtId="0" fontId="137" fillId="0" borderId="15" xfId="0" applyFont="1" applyBorder="1" applyAlignment="1">
      <alignment horizontal="right"/>
    </xf>
    <xf numFmtId="0" fontId="137" fillId="0" borderId="15" xfId="0" applyFont="1" applyBorder="1"/>
    <xf numFmtId="0" fontId="139" fillId="0" borderId="15" xfId="0" applyFont="1" applyBorder="1" applyAlignment="1">
      <alignment horizontal="center" vertical="top" wrapText="1"/>
    </xf>
    <xf numFmtId="0" fontId="139" fillId="0" borderId="15" xfId="0" applyFont="1" applyBorder="1" applyAlignment="1">
      <alignment horizontal="left" vertical="top" wrapText="1"/>
    </xf>
    <xf numFmtId="3" fontId="139" fillId="0" borderId="15" xfId="0" applyNumberFormat="1" applyFont="1" applyBorder="1" applyAlignment="1">
      <alignment horizontal="right" vertical="top" wrapText="1"/>
    </xf>
    <xf numFmtId="0" fontId="140" fillId="0" borderId="15" xfId="0" applyFont="1" applyBorder="1" applyAlignment="1">
      <alignment horizontal="center" vertical="top" wrapText="1"/>
    </xf>
    <xf numFmtId="0" fontId="140" fillId="0" borderId="15" xfId="0" applyFont="1" applyBorder="1" applyAlignment="1">
      <alignment horizontal="left" vertical="top" wrapText="1"/>
    </xf>
    <xf numFmtId="3" fontId="140" fillId="0" borderId="15" xfId="0" applyNumberFormat="1" applyFont="1" applyBorder="1" applyAlignment="1">
      <alignment horizontal="right" vertical="top" wrapText="1"/>
    </xf>
    <xf numFmtId="3" fontId="61" fillId="0" borderId="15" xfId="46" applyNumberFormat="1" applyFill="1" applyBorder="1" applyProtection="1">
      <protection locked="0"/>
    </xf>
    <xf numFmtId="0" fontId="138" fillId="22" borderId="15" xfId="0" applyFont="1" applyFill="1" applyBorder="1" applyAlignment="1">
      <alignment horizontal="center" vertical="top" wrapText="1"/>
    </xf>
    <xf numFmtId="3" fontId="141" fillId="0" borderId="0" xfId="46" applyNumberFormat="1" applyFont="1" applyFill="1" applyProtection="1">
      <protection locked="0"/>
    </xf>
    <xf numFmtId="3" fontId="142" fillId="0" borderId="0" xfId="46" applyNumberFormat="1" applyFont="1" applyFill="1" applyProtection="1">
      <protection locked="0"/>
    </xf>
    <xf numFmtId="0" fontId="111" fillId="0" borderId="15" xfId="41" applyFont="1" applyFill="1" applyBorder="1" applyAlignment="1">
      <alignment vertical="center"/>
    </xf>
    <xf numFmtId="0" fontId="8" fillId="0" borderId="5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wrapText="1"/>
    </xf>
    <xf numFmtId="0" fontId="8" fillId="0" borderId="68" xfId="0" applyFont="1" applyBorder="1" applyAlignment="1">
      <alignment wrapText="1"/>
    </xf>
    <xf numFmtId="0" fontId="8" fillId="0" borderId="66" xfId="0" applyFont="1" applyBorder="1" applyAlignment="1">
      <alignment horizontal="left" wrapText="1"/>
    </xf>
    <xf numFmtId="0" fontId="8" fillId="0" borderId="75" xfId="0" applyFont="1" applyBorder="1" applyAlignment="1">
      <alignment horizontal="left" wrapText="1"/>
    </xf>
    <xf numFmtId="0" fontId="8" fillId="0" borderId="68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0" fontId="8" fillId="20" borderId="37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8" fillId="0" borderId="66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1" xfId="45" applyFont="1" applyFill="1" applyBorder="1" applyAlignment="1" applyProtection="1">
      <alignment horizontal="left" vertical="center" wrapText="1"/>
    </xf>
    <xf numFmtId="0" fontId="90" fillId="0" borderId="59" xfId="45" applyFont="1" applyFill="1" applyBorder="1" applyAlignment="1" applyProtection="1">
      <alignment horizontal="left" vertical="center" wrapText="1"/>
    </xf>
    <xf numFmtId="0" fontId="90" fillId="0" borderId="51" xfId="45" applyFont="1" applyFill="1" applyBorder="1" applyAlignment="1" applyProtection="1">
      <alignment horizontal="left" vertical="center" wrapText="1"/>
    </xf>
    <xf numFmtId="0" fontId="90" fillId="0" borderId="83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61" xfId="45" applyFont="1" applyFill="1" applyBorder="1" applyAlignment="1" applyProtection="1">
      <alignment horizontal="left" vertical="center" wrapText="1"/>
    </xf>
    <xf numFmtId="0" fontId="90" fillId="0" borderId="37" xfId="45" applyFont="1" applyFill="1" applyBorder="1" applyAlignment="1" applyProtection="1">
      <alignment horizontal="left" vertical="center" wrapText="1"/>
    </xf>
    <xf numFmtId="0" fontId="90" fillId="0" borderId="81" xfId="45" applyFont="1" applyFill="1" applyBorder="1" applyAlignment="1" applyProtection="1">
      <alignment horizontal="left" vertical="center" wrapText="1"/>
    </xf>
    <xf numFmtId="0" fontId="90" fillId="0" borderId="71" xfId="45" applyFont="1" applyFill="1" applyBorder="1" applyAlignment="1" applyProtection="1">
      <alignment horizontal="left" vertical="center" wrapText="1"/>
    </xf>
    <xf numFmtId="0" fontId="90" fillId="0" borderId="66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64" fillId="0" borderId="0" xfId="45" applyFont="1" applyFill="1" applyBorder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center" vertical="center"/>
    </xf>
    <xf numFmtId="0" fontId="40" fillId="0" borderId="50" xfId="45" applyFont="1" applyFill="1" applyBorder="1" applyAlignment="1" applyProtection="1">
      <alignment horizontal="left" vertical="center" wrapText="1"/>
    </xf>
    <xf numFmtId="0" fontId="40" fillId="0" borderId="41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49" fontId="8" fillId="0" borderId="57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" fillId="0" borderId="37" xfId="0" applyFont="1" applyFill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 wrapText="1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1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14" xfId="42" applyNumberFormat="1" applyFont="1" applyFill="1" applyBorder="1" applyAlignment="1">
      <alignment horizontal="center" vertical="center"/>
    </xf>
    <xf numFmtId="0" fontId="18" fillId="18" borderId="76" xfId="42" applyFont="1" applyFill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50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41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4" applyFont="1" applyFill="1" applyBorder="1" applyAlignment="1">
      <alignment horizontal="left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5" xfId="44" applyNumberFormat="1" applyFont="1" applyBorder="1" applyAlignment="1">
      <alignment horizontal="center" vertical="center" wrapText="1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164" fontId="26" fillId="0" borderId="41" xfId="44" applyNumberFormat="1" applyFont="1" applyBorder="1" applyAlignment="1">
      <alignment horizontal="center" vertical="center" wrapText="1"/>
    </xf>
    <xf numFmtId="0" fontId="27" fillId="0" borderId="61" xfId="44" applyFont="1" applyFill="1" applyBorder="1" applyAlignment="1">
      <alignment horizontal="left" vertical="center" wrapText="1"/>
    </xf>
    <xf numFmtId="0" fontId="27" fillId="0" borderId="37" xfId="44" applyFont="1" applyFill="1" applyBorder="1" applyAlignment="1">
      <alignment horizontal="left" vertical="center" wrapText="1"/>
    </xf>
    <xf numFmtId="164" fontId="27" fillId="0" borderId="71" xfId="44" applyNumberFormat="1" applyFont="1" applyBorder="1" applyAlignment="1">
      <alignment horizontal="left" wrapText="1"/>
    </xf>
    <xf numFmtId="164" fontId="27" fillId="0" borderId="66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0" fontId="27" fillId="0" borderId="37" xfId="44" applyFont="1" applyFill="1" applyBorder="1" applyAlignment="1">
      <alignment horizontal="left"/>
    </xf>
    <xf numFmtId="0" fontId="29" fillId="0" borderId="41" xfId="44" applyFont="1" applyBorder="1" applyAlignment="1">
      <alignment horizontal="center" vertical="center" wrapText="1"/>
    </xf>
    <xf numFmtId="164" fontId="27" fillId="0" borderId="37" xfId="44" applyNumberFormat="1" applyFont="1" applyBorder="1" applyAlignment="1">
      <alignment horizontal="left" wrapText="1"/>
    </xf>
    <xf numFmtId="164" fontId="27" fillId="0" borderId="61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4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32" fillId="19" borderId="97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9" xfId="42" applyFont="1" applyFill="1" applyBorder="1" applyAlignment="1">
      <alignment horizontal="center" vertical="center" wrapText="1"/>
    </xf>
    <xf numFmtId="0" fontId="32" fillId="19" borderId="26" xfId="42" applyFont="1" applyFill="1" applyBorder="1" applyAlignment="1">
      <alignment horizontal="center" vertical="center" wrapText="1"/>
    </xf>
    <xf numFmtId="0" fontId="32" fillId="19" borderId="92" xfId="42" applyFont="1" applyFill="1" applyBorder="1" applyAlignment="1">
      <alignment horizontal="center" vertical="center" wrapText="1"/>
    </xf>
    <xf numFmtId="3" fontId="32" fillId="19" borderId="69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54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80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88" xfId="42" applyNumberFormat="1" applyFont="1" applyFill="1" applyBorder="1" applyAlignment="1">
      <alignment horizontal="center" vertical="center" wrapText="1"/>
    </xf>
    <xf numFmtId="3" fontId="32" fillId="19" borderId="96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30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8" xfId="42" applyFont="1" applyFill="1" applyBorder="1" applyAlignment="1">
      <alignment horizontal="center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61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81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27" xfId="42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1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88" fillId="0" borderId="0" xfId="43" applyFont="1" applyAlignment="1">
      <alignment horizontal="right" vertical="center"/>
    </xf>
    <xf numFmtId="0" fontId="35" fillId="0" borderId="59" xfId="43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72" xfId="0" applyBorder="1"/>
    <xf numFmtId="0" fontId="35" fillId="0" borderId="48" xfId="43" applyFont="1" applyBorder="1" applyAlignment="1">
      <alignment horizontal="center" vertical="center" wrapText="1"/>
    </xf>
    <xf numFmtId="0" fontId="35" fillId="0" borderId="42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 wrapText="1"/>
    </xf>
    <xf numFmtId="0" fontId="35" fillId="0" borderId="89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63" fillId="0" borderId="0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39" fillId="0" borderId="71" xfId="41" applyNumberFormat="1" applyFont="1" applyFill="1" applyBorder="1" applyAlignment="1">
      <alignment horizontal="right" vertical="center"/>
    </xf>
    <xf numFmtId="3" fontId="39" fillId="0" borderId="75" xfId="41" applyNumberFormat="1" applyFont="1" applyFill="1" applyBorder="1" applyAlignment="1">
      <alignment horizontal="right" vertical="center"/>
    </xf>
    <xf numFmtId="3" fontId="35" fillId="0" borderId="70" xfId="41" applyNumberFormat="1" applyFont="1" applyFill="1" applyBorder="1" applyAlignment="1">
      <alignment horizontal="right" vertical="center"/>
    </xf>
    <xf numFmtId="3" fontId="35" fillId="0" borderId="73" xfId="41" applyNumberFormat="1" applyFont="1" applyFill="1" applyBorder="1" applyAlignment="1">
      <alignment horizontal="right" vertical="center"/>
    </xf>
    <xf numFmtId="3" fontId="113" fillId="0" borderId="0" xfId="41" applyNumberFormat="1" applyFont="1" applyFill="1" applyBorder="1" applyAlignment="1">
      <alignment horizontal="center" vertical="center"/>
    </xf>
    <xf numFmtId="0" fontId="117" fillId="0" borderId="18" xfId="41" applyFont="1" applyFill="1" applyBorder="1" applyAlignment="1">
      <alignment horizontal="center" vertical="center" wrapText="1"/>
    </xf>
    <xf numFmtId="0" fontId="117" fillId="0" borderId="28" xfId="41" applyFont="1" applyFill="1" applyBorder="1" applyAlignment="1">
      <alignment horizontal="center" vertical="center" wrapText="1"/>
    </xf>
    <xf numFmtId="0" fontId="117" fillId="0" borderId="69" xfId="41" applyFont="1" applyFill="1" applyBorder="1" applyAlignment="1">
      <alignment horizontal="center" vertical="center" wrapText="1"/>
    </xf>
    <xf numFmtId="0" fontId="117" fillId="0" borderId="67" xfId="41" applyFont="1" applyFill="1" applyBorder="1" applyAlignment="1">
      <alignment horizontal="center" vertical="center" wrapText="1"/>
    </xf>
    <xf numFmtId="0" fontId="117" fillId="0" borderId="70" xfId="41" applyFont="1" applyFill="1" applyBorder="1" applyAlignment="1">
      <alignment horizontal="center" vertical="center" wrapText="1"/>
    </xf>
    <xf numFmtId="0" fontId="117" fillId="0" borderId="73" xfId="41" applyFont="1" applyFill="1" applyBorder="1" applyAlignment="1">
      <alignment horizontal="center" vertical="center" wrapText="1"/>
    </xf>
    <xf numFmtId="3" fontId="39" fillId="0" borderId="60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116" fillId="0" borderId="48" xfId="41" applyNumberFormat="1" applyFont="1" applyFill="1" applyBorder="1" applyAlignment="1">
      <alignment horizontal="center" vertical="center" wrapText="1"/>
    </xf>
    <xf numFmtId="3" fontId="116" fillId="0" borderId="42" xfId="41" applyNumberFormat="1" applyFont="1" applyFill="1" applyBorder="1" applyAlignment="1">
      <alignment horizontal="center" vertical="center" wrapText="1"/>
    </xf>
    <xf numFmtId="3" fontId="116" fillId="0" borderId="19" xfId="41" applyNumberFormat="1" applyFont="1" applyFill="1" applyBorder="1" applyAlignment="1">
      <alignment horizontal="center" vertical="center"/>
    </xf>
    <xf numFmtId="3" fontId="116" fillId="0" borderId="83" xfId="41" applyNumberFormat="1" applyFont="1" applyFill="1" applyBorder="1" applyAlignment="1">
      <alignment horizontal="center" vertical="center"/>
    </xf>
    <xf numFmtId="3" fontId="116" fillId="0" borderId="30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3" fillId="0" borderId="0" xfId="41" applyNumberFormat="1" applyFont="1" applyAlignment="1">
      <alignment horizontal="center" vertical="center"/>
    </xf>
    <xf numFmtId="3" fontId="113" fillId="0" borderId="0" xfId="41" applyNumberFormat="1" applyFont="1" applyAlignment="1">
      <alignment horizontal="center" vertical="center"/>
    </xf>
    <xf numFmtId="0" fontId="32" fillId="0" borderId="0" xfId="41" applyFont="1" applyFill="1" applyBorder="1" applyAlignment="1" applyProtection="1">
      <alignment horizontal="center" vertical="center" wrapText="1"/>
    </xf>
    <xf numFmtId="0" fontId="1" fillId="0" borderId="0" xfId="41" applyFont="1" applyFill="1" applyAlignment="1">
      <alignment horizontal="right"/>
    </xf>
    <xf numFmtId="0" fontId="1" fillId="0" borderId="0" xfId="41" applyFill="1" applyAlignment="1">
      <alignment horizontal="right"/>
    </xf>
    <xf numFmtId="0" fontId="12" fillId="0" borderId="0" xfId="0" applyFont="1" applyAlignment="1">
      <alignment horizontal="right"/>
    </xf>
    <xf numFmtId="0" fontId="113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72" fillId="0" borderId="50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43" fillId="0" borderId="0" xfId="0" applyFont="1"/>
    <xf numFmtId="0" fontId="144" fillId="0" borderId="0" xfId="0" applyFont="1" applyAlignment="1">
      <alignment horizontal="center"/>
    </xf>
    <xf numFmtId="0" fontId="144" fillId="0" borderId="0" xfId="0" applyFont="1"/>
    <xf numFmtId="0" fontId="145" fillId="0" borderId="0" xfId="0" applyFont="1"/>
    <xf numFmtId="0" fontId="146" fillId="0" borderId="0" xfId="0" applyFont="1"/>
    <xf numFmtId="0" fontId="145" fillId="0" borderId="61" xfId="0" applyFont="1" applyBorder="1"/>
    <xf numFmtId="0" fontId="145" fillId="0" borderId="81" xfId="0" applyFont="1" applyBorder="1" applyAlignment="1">
      <alignment horizontal="center"/>
    </xf>
    <xf numFmtId="0" fontId="147" fillId="0" borderId="37" xfId="0" applyFont="1" applyBorder="1"/>
    <xf numFmtId="0" fontId="145" fillId="0" borderId="81" xfId="0" applyFont="1" applyBorder="1"/>
    <xf numFmtId="0" fontId="147" fillId="0" borderId="81" xfId="0" applyFont="1" applyBorder="1"/>
    <xf numFmtId="0" fontId="145" fillId="0" borderId="15" xfId="0" applyFont="1" applyBorder="1"/>
    <xf numFmtId="0" fontId="147" fillId="0" borderId="15" xfId="0" applyFont="1" applyBorder="1"/>
    <xf numFmtId="0" fontId="144" fillId="0" borderId="1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/>
    <xf numFmtId="0" fontId="0" fillId="0" borderId="23" xfId="0" applyBorder="1"/>
    <xf numFmtId="0" fontId="0" fillId="0" borderId="15" xfId="0" applyBorder="1" applyAlignment="1">
      <alignment horizontal="center"/>
    </xf>
    <xf numFmtId="0" fontId="148" fillId="0" borderId="15" xfId="0" applyFont="1" applyBorder="1"/>
    <xf numFmtId="0" fontId="149" fillId="0" borderId="15" xfId="0" applyFont="1" applyBorder="1" applyAlignment="1">
      <alignment horizontal="center"/>
    </xf>
    <xf numFmtId="0" fontId="149" fillId="0" borderId="15" xfId="0" applyFont="1" applyBorder="1"/>
    <xf numFmtId="0" fontId="149" fillId="0" borderId="0" xfId="0" applyFont="1"/>
    <xf numFmtId="0" fontId="150" fillId="0" borderId="15" xfId="0" applyFont="1" applyBorder="1"/>
    <xf numFmtId="0" fontId="150" fillId="0" borderId="0" xfId="0" applyFont="1"/>
    <xf numFmtId="0" fontId="148" fillId="0" borderId="15" xfId="0" applyFont="1" applyBorder="1" applyAlignment="1">
      <alignment horizontal="center"/>
    </xf>
    <xf numFmtId="0" fontId="148" fillId="0" borderId="0" xfId="0" applyFont="1"/>
    <xf numFmtId="0" fontId="151" fillId="0" borderId="15" xfId="0" applyFont="1" applyBorder="1"/>
    <xf numFmtId="0" fontId="151" fillId="0" borderId="15" xfId="0" applyFont="1" applyBorder="1" applyAlignment="1">
      <alignment horizontal="center"/>
    </xf>
    <xf numFmtId="0" fontId="151" fillId="0" borderId="0" xfId="0" applyFont="1"/>
    <xf numFmtId="0" fontId="150" fillId="0" borderId="15" xfId="0" applyFont="1" applyBorder="1" applyAlignment="1">
      <alignment horizontal="center"/>
    </xf>
    <xf numFmtId="0" fontId="144" fillId="0" borderId="15" xfId="0" applyFont="1" applyBorder="1"/>
    <xf numFmtId="0" fontId="152" fillId="0" borderId="15" xfId="0" applyFont="1" applyBorder="1" applyAlignment="1">
      <alignment horizontal="center"/>
    </xf>
    <xf numFmtId="0" fontId="152" fillId="0" borderId="15" xfId="0" applyFont="1" applyBorder="1"/>
    <xf numFmtId="0" fontId="146" fillId="0" borderId="15" xfId="0" applyFont="1" applyBorder="1"/>
    <xf numFmtId="0" fontId="146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/>
    <xf numFmtId="0" fontId="153" fillId="0" borderId="0" xfId="0" applyFont="1" applyAlignment="1">
      <alignment horizontal="right"/>
    </xf>
    <xf numFmtId="0" fontId="144" fillId="0" borderId="0" xfId="0" applyFont="1" applyAlignment="1">
      <alignment horizontal="right"/>
    </xf>
    <xf numFmtId="0" fontId="0" fillId="0" borderId="61" xfId="0" applyBorder="1"/>
    <xf numFmtId="0" fontId="0" fillId="0" borderId="100" xfId="0" applyBorder="1" applyAlignment="1">
      <alignment horizontal="center"/>
    </xf>
    <xf numFmtId="0" fontId="144" fillId="0" borderId="37" xfId="0" applyFont="1" applyBorder="1"/>
    <xf numFmtId="0" fontId="0" fillId="0" borderId="81" xfId="0" applyBorder="1"/>
    <xf numFmtId="0" fontId="144" fillId="0" borderId="81" xfId="0" applyFont="1" applyBorder="1"/>
    <xf numFmtId="0" fontId="148" fillId="0" borderId="23" xfId="0" applyFont="1" applyBorder="1" applyAlignment="1">
      <alignment horizontal="center"/>
    </xf>
    <xf numFmtId="0" fontId="148" fillId="0" borderId="0" xfId="0" applyFont="1" applyAlignment="1">
      <alignment horizontal="center"/>
    </xf>
    <xf numFmtId="0" fontId="152" fillId="0" borderId="0" xfId="0" applyFont="1"/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Figyelmeztetés" xfId="27"/>
    <cellStyle name="Hivatkozás" xfId="28" builtinId="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A39" zoomScale="75" zoomScaleNormal="75" workbookViewId="0">
      <selection activeCell="I62" sqref="I62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20.7109375" style="378" customWidth="1"/>
    <col min="6" max="7" width="15.42578125" style="378" customWidth="1"/>
    <col min="8" max="8" width="15.7109375" style="378" customWidth="1"/>
    <col min="9" max="9" width="16.7109375" style="378" customWidth="1"/>
    <col min="10" max="10" width="13.140625" style="378" customWidth="1"/>
    <col min="11" max="11" width="24.42578125" style="379" customWidth="1"/>
    <col min="12" max="12" width="15.28515625" style="379" customWidth="1"/>
    <col min="13" max="13" width="14.85546875" style="379" customWidth="1"/>
    <col min="14" max="14" width="14.42578125" style="379" customWidth="1"/>
    <col min="15" max="15" width="14.85546875" style="379" customWidth="1"/>
    <col min="16" max="16" width="11.28515625" style="379" customWidth="1"/>
    <col min="17" max="17" width="20.85546875" style="380" customWidth="1"/>
    <col min="18" max="18" width="15.140625" style="379" customWidth="1"/>
    <col min="19" max="19" width="15" style="379" customWidth="1"/>
    <col min="20" max="20" width="15.85546875" style="379" customWidth="1"/>
    <col min="21" max="21" width="15" style="380" customWidth="1"/>
    <col min="22" max="22" width="12.28515625" style="380" customWidth="1"/>
    <col min="23" max="16384" width="9.140625" style="380"/>
  </cols>
  <sheetData>
    <row r="1" spans="1:32">
      <c r="A1" s="115"/>
      <c r="B1" s="115"/>
      <c r="C1" s="115"/>
      <c r="D1" s="116"/>
      <c r="Q1" s="68"/>
    </row>
    <row r="2" spans="1:32" s="382" customFormat="1" ht="34.5" customHeight="1">
      <c r="A2" s="1061"/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275"/>
      <c r="S2" s="381"/>
      <c r="T2" s="381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489</v>
      </c>
    </row>
    <row r="4" spans="1:32" ht="45.75" customHeight="1" thickBot="1">
      <c r="A4" s="1062" t="s">
        <v>6</v>
      </c>
      <c r="B4" s="1063"/>
      <c r="C4" s="1063"/>
      <c r="D4" s="389" t="s">
        <v>9</v>
      </c>
      <c r="E4" s="1065" t="s">
        <v>5</v>
      </c>
      <c r="F4" s="1066"/>
      <c r="G4" s="1066"/>
      <c r="H4" s="1066"/>
      <c r="I4" s="1066"/>
      <c r="J4" s="1067"/>
      <c r="K4" s="1065" t="s">
        <v>76</v>
      </c>
      <c r="L4" s="1066"/>
      <c r="M4" s="1066"/>
      <c r="N4" s="1066"/>
      <c r="O4" s="1066"/>
      <c r="P4" s="1067"/>
      <c r="Q4" s="1065" t="s">
        <v>77</v>
      </c>
      <c r="R4" s="1066"/>
      <c r="S4" s="1066"/>
      <c r="T4" s="1066"/>
      <c r="U4" s="1066"/>
      <c r="V4" s="1067"/>
    </row>
    <row r="5" spans="1:32" ht="45.75" customHeight="1" thickBot="1">
      <c r="A5" s="346"/>
      <c r="B5" s="347"/>
      <c r="C5" s="347"/>
      <c r="D5" s="389"/>
      <c r="E5" s="424" t="s">
        <v>82</v>
      </c>
      <c r="F5" s="425" t="s">
        <v>258</v>
      </c>
      <c r="G5" s="425" t="s">
        <v>265</v>
      </c>
      <c r="H5" s="425" t="s">
        <v>271</v>
      </c>
      <c r="I5" s="425" t="s">
        <v>275</v>
      </c>
      <c r="J5" s="426" t="s">
        <v>512</v>
      </c>
      <c r="K5" s="424" t="s">
        <v>82</v>
      </c>
      <c r="L5" s="425" t="s">
        <v>258</v>
      </c>
      <c r="M5" s="425" t="s">
        <v>265</v>
      </c>
      <c r="N5" s="425" t="s">
        <v>271</v>
      </c>
      <c r="O5" s="425" t="s">
        <v>288</v>
      </c>
      <c r="P5" s="426" t="s">
        <v>512</v>
      </c>
      <c r="Q5" s="424" t="s">
        <v>82</v>
      </c>
      <c r="R5" s="425" t="s">
        <v>258</v>
      </c>
      <c r="S5" s="425" t="s">
        <v>265</v>
      </c>
      <c r="T5" s="425" t="s">
        <v>271</v>
      </c>
      <c r="U5" s="425" t="s">
        <v>288</v>
      </c>
      <c r="V5" s="426" t="s">
        <v>512</v>
      </c>
    </row>
    <row r="6" spans="1:32" s="7" customFormat="1" ht="21.75" customHeight="1" thickBot="1">
      <c r="A6" s="128"/>
      <c r="B6" s="1064"/>
      <c r="C6" s="1064"/>
      <c r="D6" s="1064"/>
      <c r="E6" s="427"/>
      <c r="F6" s="319"/>
      <c r="G6" s="319"/>
      <c r="H6" s="319"/>
      <c r="I6" s="319"/>
      <c r="J6" s="319"/>
      <c r="K6" s="427"/>
      <c r="L6" s="319"/>
      <c r="M6" s="319"/>
      <c r="N6" s="319"/>
      <c r="O6" s="319"/>
      <c r="P6" s="319"/>
      <c r="Q6" s="427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64" t="s">
        <v>363</v>
      </c>
      <c r="C7" s="1064"/>
      <c r="D7" s="1064"/>
      <c r="E7" s="427">
        <f>E8+E13+E16+E17+E20</f>
        <v>6252000</v>
      </c>
      <c r="F7" s="427">
        <f t="shared" ref="F7:K7" si="0">F8+F13+F16+F17+F20</f>
        <v>6252000</v>
      </c>
      <c r="G7" s="427">
        <f t="shared" si="0"/>
        <v>6252000</v>
      </c>
      <c r="H7" s="427">
        <f t="shared" si="0"/>
        <v>7025050</v>
      </c>
      <c r="I7" s="427">
        <f t="shared" si="0"/>
        <v>5666247</v>
      </c>
      <c r="J7" s="963">
        <f t="shared" ref="J7:J14" si="1">I7/H7</f>
        <v>0.80657746208212044</v>
      </c>
      <c r="K7" s="427">
        <f t="shared" si="0"/>
        <v>982000</v>
      </c>
      <c r="L7" s="427">
        <f t="shared" ref="L7:T7" si="2">L8+L13+L16+L17+L20</f>
        <v>982000</v>
      </c>
      <c r="M7" s="427">
        <f t="shared" si="2"/>
        <v>982000</v>
      </c>
      <c r="N7" s="427">
        <f t="shared" si="2"/>
        <v>1532000</v>
      </c>
      <c r="O7" s="427">
        <f t="shared" si="2"/>
        <v>1456877</v>
      </c>
      <c r="P7" s="963">
        <f t="shared" ref="P7:P8" si="3">O7/N7</f>
        <v>0.95096409921671021</v>
      </c>
      <c r="Q7" s="427">
        <f t="shared" si="2"/>
        <v>5270000</v>
      </c>
      <c r="R7" s="427">
        <f t="shared" si="2"/>
        <v>5270000</v>
      </c>
      <c r="S7" s="427">
        <f t="shared" si="2"/>
        <v>5270000</v>
      </c>
      <c r="T7" s="427">
        <f t="shared" si="2"/>
        <v>5493050</v>
      </c>
      <c r="U7" s="427">
        <f t="shared" ref="U7" si="4">U8+U13+U16+U17+U20</f>
        <v>4209370</v>
      </c>
      <c r="V7" s="963">
        <f t="shared" ref="V7:V14" si="5">U7/T7</f>
        <v>0.76630833507796214</v>
      </c>
    </row>
    <row r="8" spans="1:32" ht="21.75" customHeight="1">
      <c r="A8" s="798"/>
      <c r="B8" s="277" t="s">
        <v>44</v>
      </c>
      <c r="C8" s="1059" t="s">
        <v>364</v>
      </c>
      <c r="D8" s="1059"/>
      <c r="E8" s="550">
        <f t="shared" ref="E8:H8" si="6">SUM(E9:E12)</f>
        <v>4580000</v>
      </c>
      <c r="F8" s="551">
        <f t="shared" si="6"/>
        <v>4580000</v>
      </c>
      <c r="G8" s="551">
        <f t="shared" ref="G8" si="7">SUM(G9:G12)</f>
        <v>4580000</v>
      </c>
      <c r="H8" s="551">
        <f t="shared" si="6"/>
        <v>4580000</v>
      </c>
      <c r="I8" s="551">
        <f t="shared" ref="I8" si="8">SUM(I9:I12)</f>
        <v>3296320</v>
      </c>
      <c r="J8" s="963">
        <f t="shared" si="1"/>
        <v>0.71972052401746722</v>
      </c>
      <c r="K8" s="428">
        <f t="shared" ref="K8:K20" si="9">E8-Q8</f>
        <v>40000</v>
      </c>
      <c r="L8" s="428">
        <f t="shared" ref="L8:L20" si="10">F8-R8</f>
        <v>40000</v>
      </c>
      <c r="M8" s="428">
        <f t="shared" ref="M8:M20" si="11">G8-S8</f>
        <v>40000</v>
      </c>
      <c r="N8" s="428">
        <f t="shared" ref="N8:N20" si="12">H8-T8</f>
        <v>40000</v>
      </c>
      <c r="O8" s="428">
        <f t="shared" ref="O8:O20" si="13">I8-U8</f>
        <v>40000</v>
      </c>
      <c r="P8" s="963">
        <f t="shared" si="3"/>
        <v>1</v>
      </c>
      <c r="Q8" s="428">
        <f>'3.sz.m Önk  bev.'!Q8</f>
        <v>4540000</v>
      </c>
      <c r="R8" s="428">
        <f>'3.sz.m Önk  bev.'!R8</f>
        <v>4540000</v>
      </c>
      <c r="S8" s="428">
        <f>'3.sz.m Önk  bev.'!S8</f>
        <v>4540000</v>
      </c>
      <c r="T8" s="428">
        <f>'3.sz.m Önk  bev.'!T8</f>
        <v>4540000</v>
      </c>
      <c r="U8" s="428">
        <f>'3.sz.m Önk  bev.'!U8</f>
        <v>3256320</v>
      </c>
      <c r="V8" s="963">
        <f t="shared" si="5"/>
        <v>0.71725110132158587</v>
      </c>
    </row>
    <row r="9" spans="1:32" ht="21.75" customHeight="1">
      <c r="A9" s="125"/>
      <c r="B9" s="121"/>
      <c r="C9" s="121" t="s">
        <v>369</v>
      </c>
      <c r="D9" s="390" t="s">
        <v>365</v>
      </c>
      <c r="E9" s="429">
        <f>'3.sz.m Önk  bev.'!E9</f>
        <v>3840000</v>
      </c>
      <c r="F9" s="429">
        <f>'3.sz.m Önk  bev.'!F9</f>
        <v>3840000</v>
      </c>
      <c r="G9" s="429">
        <f>'3.sz.m Önk  bev.'!G9</f>
        <v>3840000</v>
      </c>
      <c r="H9" s="429">
        <f>'3.sz.m Önk  bev.'!H9</f>
        <v>3840000</v>
      </c>
      <c r="I9" s="429">
        <f>'3.sz.m Önk  bev.'!I9</f>
        <v>2541896</v>
      </c>
      <c r="J9" s="963">
        <f t="shared" si="1"/>
        <v>0.66195208333333333</v>
      </c>
      <c r="K9" s="428">
        <f t="shared" si="9"/>
        <v>0</v>
      </c>
      <c r="L9" s="428">
        <f t="shared" si="10"/>
        <v>0</v>
      </c>
      <c r="M9" s="428">
        <f t="shared" si="11"/>
        <v>0</v>
      </c>
      <c r="N9" s="428">
        <f t="shared" si="12"/>
        <v>0</v>
      </c>
      <c r="O9" s="428">
        <f t="shared" si="13"/>
        <v>0</v>
      </c>
      <c r="P9" s="963"/>
      <c r="Q9" s="428">
        <f>'3.sz.m Önk  bev.'!Q9</f>
        <v>3840000</v>
      </c>
      <c r="R9" s="428">
        <f>'3.sz.m Önk  bev.'!R9</f>
        <v>3840000</v>
      </c>
      <c r="S9" s="428">
        <f>'3.sz.m Önk  bev.'!S9</f>
        <v>3840000</v>
      </c>
      <c r="T9" s="428">
        <f>'3.sz.m Önk  bev.'!T9</f>
        <v>3840000</v>
      </c>
      <c r="U9" s="428">
        <f>'3.sz.m Önk  bev.'!U9</f>
        <v>2541896</v>
      </c>
      <c r="V9" s="963">
        <f t="shared" si="5"/>
        <v>0.66195208333333333</v>
      </c>
    </row>
    <row r="10" spans="1:32" ht="21.75" customHeight="1">
      <c r="A10" s="125"/>
      <c r="B10" s="121"/>
      <c r="C10" s="121" t="s">
        <v>370</v>
      </c>
      <c r="D10" s="390" t="s">
        <v>465</v>
      </c>
      <c r="E10" s="429">
        <f>'3.sz.m Önk  bev.'!E10</f>
        <v>40000</v>
      </c>
      <c r="F10" s="429">
        <f>'3.sz.m Önk  bev.'!F10</f>
        <v>40000</v>
      </c>
      <c r="G10" s="429">
        <f>'3.sz.m Önk  bev.'!G10</f>
        <v>40000</v>
      </c>
      <c r="H10" s="429">
        <f>'3.sz.m Önk  bev.'!H10</f>
        <v>40000</v>
      </c>
      <c r="I10" s="429">
        <f>'3.sz.m Önk  bev.'!I10</f>
        <v>17111</v>
      </c>
      <c r="J10" s="963">
        <f t="shared" si="1"/>
        <v>0.42777500000000002</v>
      </c>
      <c r="K10" s="428">
        <f t="shared" si="9"/>
        <v>40000</v>
      </c>
      <c r="L10" s="428">
        <f t="shared" si="10"/>
        <v>40000</v>
      </c>
      <c r="M10" s="428">
        <f t="shared" si="11"/>
        <v>40000</v>
      </c>
      <c r="N10" s="428">
        <f t="shared" si="12"/>
        <v>40000</v>
      </c>
      <c r="O10" s="428">
        <f t="shared" si="13"/>
        <v>17111</v>
      </c>
      <c r="P10" s="963">
        <f t="shared" ref="P10" si="14">O10/N10</f>
        <v>0.42777500000000002</v>
      </c>
      <c r="Q10" s="428">
        <f>'3.sz.m Önk  bev.'!Q10</f>
        <v>0</v>
      </c>
      <c r="R10" s="428">
        <f>'3.sz.m Önk  bev.'!R10</f>
        <v>0</v>
      </c>
      <c r="S10" s="428">
        <f>'3.sz.m Önk  bev.'!S10</f>
        <v>0</v>
      </c>
      <c r="T10" s="428">
        <f>'3.sz.m Önk  bev.'!T10</f>
        <v>0</v>
      </c>
      <c r="U10" s="428">
        <f>'3.sz.m Önk  bev.'!U10</f>
        <v>0</v>
      </c>
      <c r="V10" s="963" t="e">
        <f t="shared" si="5"/>
        <v>#DIV/0!</v>
      </c>
    </row>
    <row r="11" spans="1:32" ht="21.75" customHeight="1">
      <c r="A11" s="125"/>
      <c r="B11" s="121"/>
      <c r="C11" s="121" t="s">
        <v>371</v>
      </c>
      <c r="D11" s="390" t="s">
        <v>344</v>
      </c>
      <c r="E11" s="429">
        <f>'3.sz.m Önk  bev.'!E11</f>
        <v>700000</v>
      </c>
      <c r="F11" s="429">
        <f>'3.sz.m Önk  bev.'!F11</f>
        <v>700000</v>
      </c>
      <c r="G11" s="429">
        <f>'3.sz.m Önk  bev.'!G11</f>
        <v>700000</v>
      </c>
      <c r="H11" s="429">
        <f>'3.sz.m Önk  bev.'!H11</f>
        <v>700000</v>
      </c>
      <c r="I11" s="429">
        <f>'3.sz.m Önk  bev.'!I11</f>
        <v>737313</v>
      </c>
      <c r="J11" s="963">
        <f t="shared" si="1"/>
        <v>1.0533042857142858</v>
      </c>
      <c r="K11" s="428">
        <f t="shared" si="9"/>
        <v>0</v>
      </c>
      <c r="L11" s="428">
        <f t="shared" si="10"/>
        <v>0</v>
      </c>
      <c r="M11" s="428">
        <f t="shared" si="11"/>
        <v>0</v>
      </c>
      <c r="N11" s="428">
        <f t="shared" si="12"/>
        <v>0</v>
      </c>
      <c r="O11" s="428">
        <f t="shared" si="13"/>
        <v>0</v>
      </c>
      <c r="P11" s="428">
        <f t="shared" ref="P11:P19" si="15">J11-V11</f>
        <v>0</v>
      </c>
      <c r="Q11" s="428">
        <f>'3.sz.m Önk  bev.'!Q11</f>
        <v>700000</v>
      </c>
      <c r="R11" s="428">
        <f>'3.sz.m Önk  bev.'!R11</f>
        <v>700000</v>
      </c>
      <c r="S11" s="428">
        <f>'3.sz.m Önk  bev.'!S11</f>
        <v>700000</v>
      </c>
      <c r="T11" s="428">
        <f>'3.sz.m Önk  bev.'!T11</f>
        <v>700000</v>
      </c>
      <c r="U11" s="428">
        <f>'3.sz.m Önk  bev.'!U11</f>
        <v>737313</v>
      </c>
      <c r="V11" s="963">
        <f t="shared" si="5"/>
        <v>1.0533042857142858</v>
      </c>
    </row>
    <row r="12" spans="1:32" ht="21.75" hidden="1" customHeight="1">
      <c r="A12" s="125"/>
      <c r="B12" s="121"/>
      <c r="C12" s="121"/>
      <c r="D12" s="390"/>
      <c r="E12" s="429"/>
      <c r="F12" s="429"/>
      <c r="G12" s="429"/>
      <c r="H12" s="321"/>
      <c r="I12" s="321"/>
      <c r="J12" s="963" t="e">
        <f t="shared" si="1"/>
        <v>#DIV/0!</v>
      </c>
      <c r="K12" s="428">
        <f t="shared" si="9"/>
        <v>0</v>
      </c>
      <c r="L12" s="428">
        <f t="shared" si="10"/>
        <v>0</v>
      </c>
      <c r="M12" s="428">
        <f t="shared" si="11"/>
        <v>0</v>
      </c>
      <c r="N12" s="428">
        <f t="shared" si="12"/>
        <v>0</v>
      </c>
      <c r="O12" s="428">
        <f t="shared" si="13"/>
        <v>0</v>
      </c>
      <c r="P12" s="428" t="e">
        <f t="shared" si="15"/>
        <v>#DIV/0!</v>
      </c>
      <c r="Q12" s="428">
        <f>'3.sz.m Önk  bev.'!Q12</f>
        <v>0</v>
      </c>
      <c r="R12" s="428">
        <f>'3.sz.m Önk  bev.'!R12</f>
        <v>0</v>
      </c>
      <c r="S12" s="428">
        <f>'3.sz.m Önk  bev.'!S12</f>
        <v>0</v>
      </c>
      <c r="T12" s="428">
        <f>'3.sz.m Önk  bev.'!T12</f>
        <v>0</v>
      </c>
      <c r="U12" s="428">
        <f>'3.sz.m Önk  bev.'!U12</f>
        <v>0</v>
      </c>
      <c r="V12" s="963" t="e">
        <f t="shared" si="5"/>
        <v>#DIV/0!</v>
      </c>
      <c r="AF12" s="380" t="s">
        <v>289</v>
      </c>
    </row>
    <row r="13" spans="1:32" ht="21.75" customHeight="1">
      <c r="A13" s="125"/>
      <c r="B13" s="121" t="s">
        <v>45</v>
      </c>
      <c r="C13" s="1069" t="s">
        <v>366</v>
      </c>
      <c r="D13" s="1069"/>
      <c r="E13" s="429">
        <f>SUM(E14:E15)</f>
        <v>730000</v>
      </c>
      <c r="F13" s="429">
        <f>SUM(F14:F15)</f>
        <v>730000</v>
      </c>
      <c r="G13" s="429">
        <f>SUM(G14:G15)</f>
        <v>730000</v>
      </c>
      <c r="H13" s="429">
        <f>SUM(H14:H15)</f>
        <v>953050</v>
      </c>
      <c r="I13" s="429">
        <f>SUM(I14:I15)</f>
        <v>953050</v>
      </c>
      <c r="J13" s="963">
        <f t="shared" si="1"/>
        <v>1</v>
      </c>
      <c r="K13" s="428">
        <f t="shared" si="9"/>
        <v>0</v>
      </c>
      <c r="L13" s="428">
        <f t="shared" si="10"/>
        <v>0</v>
      </c>
      <c r="M13" s="428">
        <f t="shared" si="11"/>
        <v>0</v>
      </c>
      <c r="N13" s="428">
        <f t="shared" si="12"/>
        <v>0</v>
      </c>
      <c r="O13" s="428">
        <f t="shared" si="13"/>
        <v>0</v>
      </c>
      <c r="P13" s="428">
        <f t="shared" si="15"/>
        <v>0</v>
      </c>
      <c r="Q13" s="428">
        <f>'3.sz.m Önk  bev.'!Q13</f>
        <v>730000</v>
      </c>
      <c r="R13" s="428">
        <f>'3.sz.m Önk  bev.'!R13</f>
        <v>730000</v>
      </c>
      <c r="S13" s="428">
        <f>'3.sz.m Önk  bev.'!S13</f>
        <v>730000</v>
      </c>
      <c r="T13" s="428">
        <f>'3.sz.m Önk  bev.'!T13</f>
        <v>953050</v>
      </c>
      <c r="U13" s="428">
        <f>'3.sz.m Önk  bev.'!U13</f>
        <v>953050</v>
      </c>
      <c r="V13" s="963">
        <f t="shared" si="5"/>
        <v>1</v>
      </c>
    </row>
    <row r="14" spans="1:32" ht="21.75" customHeight="1">
      <c r="A14" s="125"/>
      <c r="B14" s="121"/>
      <c r="C14" s="121" t="s">
        <v>367</v>
      </c>
      <c r="D14" s="692" t="s">
        <v>372</v>
      </c>
      <c r="E14" s="429">
        <f>'3.sz.m Önk  bev.'!E14</f>
        <v>730000</v>
      </c>
      <c r="F14" s="429">
        <f>'3.sz.m Önk  bev.'!F14</f>
        <v>730000</v>
      </c>
      <c r="G14" s="429">
        <f>'3.sz.m Önk  bev.'!G14</f>
        <v>730000</v>
      </c>
      <c r="H14" s="429">
        <f>'3.sz.m Önk  bev.'!H14</f>
        <v>953050</v>
      </c>
      <c r="I14" s="429">
        <f>'3.sz.m Önk  bev.'!I14</f>
        <v>953050</v>
      </c>
      <c r="J14" s="963">
        <f t="shared" si="1"/>
        <v>1</v>
      </c>
      <c r="K14" s="428">
        <f t="shared" si="9"/>
        <v>0</v>
      </c>
      <c r="L14" s="428">
        <f t="shared" si="10"/>
        <v>0</v>
      </c>
      <c r="M14" s="428">
        <f t="shared" si="11"/>
        <v>0</v>
      </c>
      <c r="N14" s="428">
        <f t="shared" si="12"/>
        <v>0</v>
      </c>
      <c r="O14" s="428">
        <f t="shared" si="13"/>
        <v>0</v>
      </c>
      <c r="P14" s="428">
        <f t="shared" si="15"/>
        <v>0</v>
      </c>
      <c r="Q14" s="428">
        <f>'3.sz.m Önk  bev.'!Q14</f>
        <v>730000</v>
      </c>
      <c r="R14" s="428">
        <f>'3.sz.m Önk  bev.'!R14</f>
        <v>730000</v>
      </c>
      <c r="S14" s="428">
        <f>'3.sz.m Önk  bev.'!S14</f>
        <v>730000</v>
      </c>
      <c r="T14" s="428">
        <f>'3.sz.m Önk  bev.'!T14</f>
        <v>953050</v>
      </c>
      <c r="U14" s="428">
        <f>'3.sz.m Önk  bev.'!U14</f>
        <v>953050</v>
      </c>
      <c r="V14" s="963">
        <f t="shared" si="5"/>
        <v>1</v>
      </c>
    </row>
    <row r="15" spans="1:32" ht="21.75" customHeight="1">
      <c r="A15" s="125"/>
      <c r="B15" s="121"/>
      <c r="C15" s="121" t="s">
        <v>368</v>
      </c>
      <c r="D15" s="692" t="s">
        <v>373</v>
      </c>
      <c r="E15" s="429">
        <f>'3.sz.m Önk  bev.'!E15</f>
        <v>0</v>
      </c>
      <c r="F15" s="429">
        <f>'3.sz.m Önk  bev.'!F15</f>
        <v>0</v>
      </c>
      <c r="G15" s="429">
        <f>'3.sz.m Önk  bev.'!G15</f>
        <v>0</v>
      </c>
      <c r="H15" s="321"/>
      <c r="I15" s="321"/>
      <c r="J15" s="321"/>
      <c r="K15" s="428">
        <f t="shared" si="9"/>
        <v>0</v>
      </c>
      <c r="L15" s="428">
        <f t="shared" si="10"/>
        <v>0</v>
      </c>
      <c r="M15" s="428">
        <f t="shared" si="11"/>
        <v>0</v>
      </c>
      <c r="N15" s="428">
        <f t="shared" si="12"/>
        <v>0</v>
      </c>
      <c r="O15" s="428">
        <f t="shared" si="13"/>
        <v>0</v>
      </c>
      <c r="P15" s="428">
        <f t="shared" si="15"/>
        <v>0</v>
      </c>
      <c r="Q15" s="428">
        <f>'3.sz.m Önk  bev.'!Q15</f>
        <v>0</v>
      </c>
      <c r="R15" s="428">
        <f>'3.sz.m Önk  bev.'!R15</f>
        <v>0</v>
      </c>
      <c r="S15" s="428">
        <f>'3.sz.m Önk  bev.'!S15</f>
        <v>0</v>
      </c>
      <c r="T15" s="428">
        <f>'3.sz.m Önk  bev.'!T15</f>
        <v>0</v>
      </c>
      <c r="U15" s="428">
        <f>'3.sz.m Önk  bev.'!U15</f>
        <v>0</v>
      </c>
      <c r="V15" s="428">
        <f>'3.sz.m Önk  bev.'!V15</f>
        <v>0</v>
      </c>
    </row>
    <row r="16" spans="1:32" ht="21.75" customHeight="1">
      <c r="A16" s="125"/>
      <c r="B16" s="121" t="s">
        <v>131</v>
      </c>
      <c r="C16" s="1069" t="s">
        <v>374</v>
      </c>
      <c r="D16" s="1069"/>
      <c r="E16" s="429">
        <f>'3.sz.m Önk  bev.'!E16</f>
        <v>892000</v>
      </c>
      <c r="F16" s="429">
        <f>'3.sz.m Önk  bev.'!F16</f>
        <v>892000</v>
      </c>
      <c r="G16" s="429">
        <f>'3.sz.m Önk  bev.'!G16</f>
        <v>892000</v>
      </c>
      <c r="H16" s="429">
        <f>'3.sz.m Önk  bev.'!H16</f>
        <v>892000</v>
      </c>
      <c r="I16" s="429">
        <f>'3.sz.m Önk  bev.'!I16</f>
        <v>867602</v>
      </c>
      <c r="J16" s="963">
        <f t="shared" ref="J16" si="16">I16/H16</f>
        <v>0.97264798206278025</v>
      </c>
      <c r="K16" s="428">
        <f t="shared" si="9"/>
        <v>892000</v>
      </c>
      <c r="L16" s="428">
        <f t="shared" si="10"/>
        <v>892000</v>
      </c>
      <c r="M16" s="428">
        <f t="shared" si="11"/>
        <v>892000</v>
      </c>
      <c r="N16" s="428">
        <f t="shared" si="12"/>
        <v>892000</v>
      </c>
      <c r="O16" s="428">
        <f t="shared" si="13"/>
        <v>867602</v>
      </c>
      <c r="P16" s="963">
        <f t="shared" ref="P16" si="17">O16/N16</f>
        <v>0.97264798206278025</v>
      </c>
      <c r="Q16" s="428">
        <f>'3.sz.m Önk  bev.'!Q16</f>
        <v>0</v>
      </c>
      <c r="R16" s="428">
        <f>'3.sz.m Önk  bev.'!R16</f>
        <v>0</v>
      </c>
      <c r="S16" s="428">
        <f>'3.sz.m Önk  bev.'!S16</f>
        <v>0</v>
      </c>
      <c r="T16" s="428">
        <f>'3.sz.m Önk  bev.'!T16</f>
        <v>0</v>
      </c>
      <c r="U16" s="428">
        <f>'3.sz.m Önk  bev.'!U16</f>
        <v>0</v>
      </c>
      <c r="V16" s="428">
        <f>'3.sz.m Önk  bev.'!V16</f>
        <v>0</v>
      </c>
    </row>
    <row r="17" spans="1:22" ht="21.75" customHeight="1">
      <c r="A17" s="125"/>
      <c r="B17" s="121" t="s">
        <v>58</v>
      </c>
      <c r="C17" s="1071" t="s">
        <v>375</v>
      </c>
      <c r="D17" s="1072"/>
      <c r="E17" s="429">
        <f>SUM(E18:E19)</f>
        <v>0</v>
      </c>
      <c r="F17" s="429">
        <f>SUM(F18:F19)</f>
        <v>0</v>
      </c>
      <c r="G17" s="429">
        <f>SUM(G18:G19)</f>
        <v>0</v>
      </c>
      <c r="H17" s="799"/>
      <c r="I17" s="799"/>
      <c r="J17" s="799"/>
      <c r="K17" s="428">
        <f t="shared" si="9"/>
        <v>0</v>
      </c>
      <c r="L17" s="428">
        <f t="shared" si="10"/>
        <v>0</v>
      </c>
      <c r="M17" s="428">
        <f t="shared" si="11"/>
        <v>0</v>
      </c>
      <c r="N17" s="428">
        <f t="shared" si="12"/>
        <v>0</v>
      </c>
      <c r="O17" s="428">
        <f t="shared" si="13"/>
        <v>0</v>
      </c>
      <c r="P17" s="428">
        <f t="shared" si="15"/>
        <v>0</v>
      </c>
      <c r="Q17" s="428">
        <f>'3.sz.m Önk  bev.'!Q17</f>
        <v>0</v>
      </c>
      <c r="R17" s="428">
        <f>'3.sz.m Önk  bev.'!R17</f>
        <v>0</v>
      </c>
      <c r="S17" s="428">
        <f>'3.sz.m Önk  bev.'!S17</f>
        <v>0</v>
      </c>
      <c r="T17" s="428">
        <f>'3.sz.m Önk  bev.'!T17</f>
        <v>0</v>
      </c>
      <c r="U17" s="428">
        <f>'3.sz.m Önk  bev.'!U17</f>
        <v>0</v>
      </c>
      <c r="V17" s="428">
        <f>'3.sz.m Önk  bev.'!V17</f>
        <v>0</v>
      </c>
    </row>
    <row r="18" spans="1:22" ht="21.75" customHeight="1">
      <c r="A18" s="125"/>
      <c r="B18" s="121"/>
      <c r="C18" s="121" t="s">
        <v>376</v>
      </c>
      <c r="D18" s="692" t="s">
        <v>378</v>
      </c>
      <c r="E18" s="429">
        <f>'3.sz.m Önk  bev.'!E18</f>
        <v>0</v>
      </c>
      <c r="F18" s="429">
        <f>'3.sz.m Önk  bev.'!F18</f>
        <v>0</v>
      </c>
      <c r="G18" s="429">
        <f>'3.sz.m Önk  bev.'!G18</f>
        <v>0</v>
      </c>
      <c r="H18" s="799"/>
      <c r="I18" s="799"/>
      <c r="J18" s="799"/>
      <c r="K18" s="428">
        <f t="shared" si="9"/>
        <v>0</v>
      </c>
      <c r="L18" s="428">
        <f t="shared" si="10"/>
        <v>0</v>
      </c>
      <c r="M18" s="428">
        <f t="shared" si="11"/>
        <v>0</v>
      </c>
      <c r="N18" s="428">
        <f t="shared" si="12"/>
        <v>0</v>
      </c>
      <c r="O18" s="428">
        <f t="shared" si="13"/>
        <v>0</v>
      </c>
      <c r="P18" s="428">
        <f t="shared" si="15"/>
        <v>0</v>
      </c>
      <c r="Q18" s="428">
        <f>'3.sz.m Önk  bev.'!Q18</f>
        <v>0</v>
      </c>
      <c r="R18" s="428">
        <f>'3.sz.m Önk  bev.'!R18</f>
        <v>0</v>
      </c>
      <c r="S18" s="428">
        <f>'3.sz.m Önk  bev.'!S18</f>
        <v>0</v>
      </c>
      <c r="T18" s="428">
        <f>'3.sz.m Önk  bev.'!T18</f>
        <v>0</v>
      </c>
      <c r="U18" s="428">
        <f>'3.sz.m Önk  bev.'!U18</f>
        <v>0</v>
      </c>
      <c r="V18" s="428">
        <f>'3.sz.m Önk  bev.'!V18</f>
        <v>0</v>
      </c>
    </row>
    <row r="19" spans="1:22" ht="21.75" customHeight="1">
      <c r="A19" s="125"/>
      <c r="B19" s="121"/>
      <c r="C19" s="121" t="s">
        <v>377</v>
      </c>
      <c r="D19" s="692" t="s">
        <v>347</v>
      </c>
      <c r="E19" s="429">
        <f>'3.sz.m Önk  bev.'!E19</f>
        <v>0</v>
      </c>
      <c r="F19" s="429">
        <f>'3.sz.m Önk  bev.'!F19</f>
        <v>0</v>
      </c>
      <c r="G19" s="429">
        <f>'3.sz.m Önk  bev.'!G19</f>
        <v>0</v>
      </c>
      <c r="H19" s="799"/>
      <c r="I19" s="799"/>
      <c r="J19" s="799"/>
      <c r="K19" s="428">
        <f t="shared" si="9"/>
        <v>0</v>
      </c>
      <c r="L19" s="428">
        <f t="shared" si="10"/>
        <v>0</v>
      </c>
      <c r="M19" s="428">
        <f t="shared" si="11"/>
        <v>0</v>
      </c>
      <c r="N19" s="428">
        <f t="shared" si="12"/>
        <v>0</v>
      </c>
      <c r="O19" s="428">
        <f t="shared" si="13"/>
        <v>0</v>
      </c>
      <c r="P19" s="428">
        <f t="shared" si="15"/>
        <v>0</v>
      </c>
      <c r="Q19" s="428">
        <f>'3.sz.m Önk  bev.'!Q19</f>
        <v>0</v>
      </c>
      <c r="R19" s="428">
        <f>'3.sz.m Önk  bev.'!R19</f>
        <v>0</v>
      </c>
      <c r="S19" s="428">
        <f>'3.sz.m Önk  bev.'!S19</f>
        <v>0</v>
      </c>
      <c r="T19" s="428">
        <f>'3.sz.m Önk  bev.'!T19</f>
        <v>0</v>
      </c>
      <c r="U19" s="428">
        <f>'3.sz.m Önk  bev.'!U19</f>
        <v>0</v>
      </c>
      <c r="V19" s="428">
        <f>'3.sz.m Önk  bev.'!V19</f>
        <v>0</v>
      </c>
    </row>
    <row r="20" spans="1:22" ht="21.75" customHeight="1" thickBot="1">
      <c r="A20" s="553"/>
      <c r="B20" s="800" t="s">
        <v>59</v>
      </c>
      <c r="C20" s="1073" t="s">
        <v>379</v>
      </c>
      <c r="D20" s="1074"/>
      <c r="E20" s="429">
        <f>'3.sz.m Önk  bev.'!E20</f>
        <v>50000</v>
      </c>
      <c r="F20" s="429">
        <f>'3.sz.m Önk  bev.'!F20</f>
        <v>50000</v>
      </c>
      <c r="G20" s="429">
        <f>'3.sz.m Önk  bev.'!G20</f>
        <v>50000</v>
      </c>
      <c r="H20" s="429">
        <f>'3.sz.m Önk  bev.'!H20</f>
        <v>600000</v>
      </c>
      <c r="I20" s="429">
        <f>'3.sz.m Önk  bev.'!I20</f>
        <v>549275</v>
      </c>
      <c r="J20" s="963">
        <f t="shared" ref="J20:J22" si="18">I20/H20</f>
        <v>0.91545833333333337</v>
      </c>
      <c r="K20" s="428">
        <f t="shared" si="9"/>
        <v>50000</v>
      </c>
      <c r="L20" s="428">
        <f t="shared" si="10"/>
        <v>50000</v>
      </c>
      <c r="M20" s="428">
        <f t="shared" si="11"/>
        <v>50000</v>
      </c>
      <c r="N20" s="428">
        <f t="shared" si="12"/>
        <v>600000</v>
      </c>
      <c r="O20" s="428">
        <f t="shared" si="13"/>
        <v>549275</v>
      </c>
      <c r="P20" s="963">
        <f t="shared" ref="P20:P25" si="19">O20/N20</f>
        <v>0.91545833333333337</v>
      </c>
      <c r="Q20" s="428">
        <f>'3.sz.m Önk  bev.'!Q20</f>
        <v>0</v>
      </c>
      <c r="R20" s="428">
        <f>'3.sz.m Önk  bev.'!R20</f>
        <v>0</v>
      </c>
      <c r="S20" s="428">
        <f>'3.sz.m Önk  bev.'!S20</f>
        <v>0</v>
      </c>
      <c r="T20" s="428">
        <f>'3.sz.m Önk  bev.'!T20</f>
        <v>0</v>
      </c>
      <c r="U20" s="428">
        <f>'3.sz.m Önk  bev.'!U20</f>
        <v>0</v>
      </c>
      <c r="V20" s="428">
        <f>'3.sz.m Önk  bev.'!V20</f>
        <v>0</v>
      </c>
    </row>
    <row r="21" spans="1:22" ht="21.75" customHeight="1" thickBot="1">
      <c r="A21" s="128" t="s">
        <v>380</v>
      </c>
      <c r="B21" s="1064" t="s">
        <v>381</v>
      </c>
      <c r="C21" s="1064"/>
      <c r="D21" s="1064"/>
      <c r="E21" s="427">
        <f>E22+E23+E24+E28+E29+E30+E31</f>
        <v>24562000</v>
      </c>
      <c r="F21" s="427">
        <f t="shared" ref="F21:U21" si="20">F22+F23+F24+F28+F29+F30+F31</f>
        <v>24562000</v>
      </c>
      <c r="G21" s="427">
        <f t="shared" si="20"/>
        <v>24562000</v>
      </c>
      <c r="H21" s="427">
        <f t="shared" si="20"/>
        <v>25176424</v>
      </c>
      <c r="I21" s="427">
        <f t="shared" si="20"/>
        <v>25034261</v>
      </c>
      <c r="J21" s="963">
        <f t="shared" si="18"/>
        <v>0.99435332833606549</v>
      </c>
      <c r="K21" s="427">
        <f t="shared" si="20"/>
        <v>23735000</v>
      </c>
      <c r="L21" s="427">
        <f t="shared" si="20"/>
        <v>23735000</v>
      </c>
      <c r="M21" s="427">
        <f t="shared" si="20"/>
        <v>23735000</v>
      </c>
      <c r="N21" s="427">
        <f t="shared" si="20"/>
        <v>24349424</v>
      </c>
      <c r="O21" s="427">
        <f t="shared" si="20"/>
        <v>24207261</v>
      </c>
      <c r="P21" s="963">
        <f t="shared" si="19"/>
        <v>0.99416154566941706</v>
      </c>
      <c r="Q21" s="427">
        <f t="shared" si="20"/>
        <v>827000</v>
      </c>
      <c r="R21" s="427">
        <f t="shared" si="20"/>
        <v>827000</v>
      </c>
      <c r="S21" s="427">
        <f t="shared" si="20"/>
        <v>827000</v>
      </c>
      <c r="T21" s="427">
        <f t="shared" si="20"/>
        <v>827000</v>
      </c>
      <c r="U21" s="427">
        <f t="shared" si="20"/>
        <v>827000</v>
      </c>
      <c r="V21" s="963">
        <f t="shared" ref="V21" si="21">U21/T21</f>
        <v>1</v>
      </c>
    </row>
    <row r="22" spans="1:22" ht="21.75" customHeight="1">
      <c r="A22" s="126"/>
      <c r="B22" s="127" t="s">
        <v>47</v>
      </c>
      <c r="C22" s="1070" t="s">
        <v>382</v>
      </c>
      <c r="D22" s="1070"/>
      <c r="E22" s="428">
        <f>'3.sz.m Önk  bev.'!E22+'5 sz. m Idősek otthona'!D9</f>
        <v>14678000</v>
      </c>
      <c r="F22" s="428">
        <f>'3.sz.m Önk  bev.'!F22+'5 sz. m Idősek otthona'!E9</f>
        <v>14678000</v>
      </c>
      <c r="G22" s="428">
        <f>'3.sz.m Önk  bev.'!G22+'5 sz. m Idősek otthona'!F9</f>
        <v>14678000</v>
      </c>
      <c r="H22" s="428">
        <f>'3.sz.m Önk  bev.'!H22+'5 sz. m Idősek otthona'!G9</f>
        <v>14678000</v>
      </c>
      <c r="I22" s="428">
        <f>'3.sz.m Önk  bev.'!I22+'5 sz. m Idősek otthona'!H9</f>
        <v>14625095</v>
      </c>
      <c r="J22" s="963">
        <f t="shared" si="18"/>
        <v>0.99639562610709909</v>
      </c>
      <c r="K22" s="428">
        <f t="shared" ref="K22:O31" si="22">E22-Q22</f>
        <v>14678000</v>
      </c>
      <c r="L22" s="428">
        <f t="shared" si="22"/>
        <v>14678000</v>
      </c>
      <c r="M22" s="428">
        <f>'3.sz.m Önk  bev.'!M22+'5 sz. m Idősek otthona'!L9</f>
        <v>14678000</v>
      </c>
      <c r="N22" s="428">
        <f>'3.sz.m Önk  bev.'!N22+'5 sz. m Idősek otthona'!M9</f>
        <v>14678000</v>
      </c>
      <c r="O22" s="428">
        <f>'3.sz.m Önk  bev.'!O22+'5 sz. m Idősek otthona'!N9</f>
        <v>14625095</v>
      </c>
      <c r="P22" s="963">
        <f t="shared" si="19"/>
        <v>0.99639562610709909</v>
      </c>
      <c r="Q22" s="428">
        <v>0</v>
      </c>
      <c r="R22" s="428">
        <v>0</v>
      </c>
      <c r="S22" s="320"/>
      <c r="T22" s="488"/>
      <c r="U22" s="488"/>
      <c r="V22" s="488"/>
    </row>
    <row r="23" spans="1:22" ht="21.75" customHeight="1">
      <c r="A23" s="125"/>
      <c r="B23" s="121" t="s">
        <v>48</v>
      </c>
      <c r="C23" s="1060" t="s">
        <v>383</v>
      </c>
      <c r="D23" s="1060"/>
      <c r="E23" s="434">
        <f>'3.sz.m Önk  bev.'!E23</f>
        <v>0</v>
      </c>
      <c r="F23" s="323"/>
      <c r="G23" s="323"/>
      <c r="H23" s="323"/>
      <c r="I23" s="323"/>
      <c r="J23" s="323"/>
      <c r="K23" s="434">
        <v>0</v>
      </c>
      <c r="L23" s="323"/>
      <c r="M23" s="323"/>
      <c r="N23" s="323"/>
      <c r="O23" s="323"/>
      <c r="P23" s="963"/>
      <c r="Q23" s="428">
        <f>'3.sz.m Önk  bev.'!Q23</f>
        <v>0</v>
      </c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60" t="s">
        <v>384</v>
      </c>
      <c r="D24" s="1060"/>
      <c r="E24" s="434">
        <f>SUM(E25:E27)</f>
        <v>6191000</v>
      </c>
      <c r="F24" s="434">
        <f>SUM(F25:F27)</f>
        <v>6191000</v>
      </c>
      <c r="G24" s="434">
        <f>SUM(G25:G27)</f>
        <v>6191000</v>
      </c>
      <c r="H24" s="434">
        <f>SUM(H25:H27)</f>
        <v>6761000</v>
      </c>
      <c r="I24" s="434">
        <f>SUM(I25:I27)</f>
        <v>6760645</v>
      </c>
      <c r="J24" s="963">
        <f t="shared" ref="J24:J25" si="23">I24/H24</f>
        <v>0.9999474929744121</v>
      </c>
      <c r="K24" s="428">
        <f t="shared" si="22"/>
        <v>5364000</v>
      </c>
      <c r="L24" s="428">
        <f t="shared" si="22"/>
        <v>5364000</v>
      </c>
      <c r="M24" s="428">
        <f t="shared" si="22"/>
        <v>5364000</v>
      </c>
      <c r="N24" s="428">
        <f t="shared" si="22"/>
        <v>5934000</v>
      </c>
      <c r="O24" s="428">
        <f t="shared" si="22"/>
        <v>5933645</v>
      </c>
      <c r="P24" s="963">
        <f t="shared" si="19"/>
        <v>0.9999401752612066</v>
      </c>
      <c r="Q24" s="428">
        <f>'3.sz.m Önk  bev.'!Q24</f>
        <v>827000</v>
      </c>
      <c r="R24" s="428">
        <f>'3.sz.m Önk  bev.'!R24</f>
        <v>827000</v>
      </c>
      <c r="S24" s="428">
        <f>'3.sz.m Önk  bev.'!S24</f>
        <v>827000</v>
      </c>
      <c r="T24" s="428">
        <f>'3.sz.m Önk  bev.'!T24</f>
        <v>827000</v>
      </c>
      <c r="U24" s="428">
        <f>'3.sz.m Önk  bev.'!U24</f>
        <v>827000</v>
      </c>
      <c r="V24" s="963">
        <f t="shared" ref="V24:V25" si="24">U24/T24</f>
        <v>1</v>
      </c>
    </row>
    <row r="25" spans="1:22" ht="21.75" customHeight="1">
      <c r="A25" s="125"/>
      <c r="B25" s="121"/>
      <c r="C25" s="121" t="s">
        <v>114</v>
      </c>
      <c r="D25" s="390" t="s">
        <v>385</v>
      </c>
      <c r="E25" s="434">
        <f>'3.sz.m Önk  bev.'!E25</f>
        <v>6191000</v>
      </c>
      <c r="F25" s="434">
        <f>'3.sz.m Önk  bev.'!F25</f>
        <v>6191000</v>
      </c>
      <c r="G25" s="434">
        <f>'3.sz.m Önk  bev.'!G25</f>
        <v>6191000</v>
      </c>
      <c r="H25" s="434">
        <f>'3.sz.m Önk  bev.'!H25</f>
        <v>6761000</v>
      </c>
      <c r="I25" s="434">
        <f>'3.sz.m Önk  bev.'!I25</f>
        <v>6760645</v>
      </c>
      <c r="J25" s="963">
        <f t="shared" si="23"/>
        <v>0.9999474929744121</v>
      </c>
      <c r="K25" s="428">
        <f t="shared" si="22"/>
        <v>5364000</v>
      </c>
      <c r="L25" s="428">
        <f t="shared" si="22"/>
        <v>5364000</v>
      </c>
      <c r="M25" s="428">
        <f t="shared" si="22"/>
        <v>5364000</v>
      </c>
      <c r="N25" s="428">
        <f t="shared" si="22"/>
        <v>5934000</v>
      </c>
      <c r="O25" s="428">
        <f t="shared" si="22"/>
        <v>5933645</v>
      </c>
      <c r="P25" s="963">
        <f t="shared" si="19"/>
        <v>0.9999401752612066</v>
      </c>
      <c r="Q25" s="428">
        <f>'3.sz.m Önk  bev.'!Q25</f>
        <v>827000</v>
      </c>
      <c r="R25" s="428">
        <f>'3.sz.m Önk  bev.'!R25</f>
        <v>827000</v>
      </c>
      <c r="S25" s="428">
        <f>'3.sz.m Önk  bev.'!S25</f>
        <v>827000</v>
      </c>
      <c r="T25" s="428">
        <f>'3.sz.m Önk  bev.'!T25</f>
        <v>827000</v>
      </c>
      <c r="U25" s="428">
        <f>'3.sz.m Önk  bev.'!U25</f>
        <v>827000</v>
      </c>
      <c r="V25" s="963">
        <f t="shared" si="24"/>
        <v>1</v>
      </c>
    </row>
    <row r="26" spans="1:22" ht="41.25" customHeight="1">
      <c r="A26" s="125"/>
      <c r="B26" s="121"/>
      <c r="C26" s="121" t="s">
        <v>115</v>
      </c>
      <c r="D26" s="390" t="s">
        <v>386</v>
      </c>
      <c r="E26" s="434">
        <f>'3.sz.m Önk  bev.'!E26</f>
        <v>0</v>
      </c>
      <c r="F26" s="323"/>
      <c r="G26" s="323"/>
      <c r="H26" s="323"/>
      <c r="I26" s="323"/>
      <c r="J26" s="323"/>
      <c r="K26" s="428">
        <f t="shared" si="22"/>
        <v>0</v>
      </c>
      <c r="L26" s="323"/>
      <c r="M26" s="323"/>
      <c r="N26" s="323"/>
      <c r="O26" s="323"/>
      <c r="P26" s="323"/>
      <c r="Q26" s="428">
        <f>'3.sz.m Önk  bev.'!Q26</f>
        <v>0</v>
      </c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116</v>
      </c>
      <c r="D27" s="390" t="s">
        <v>387</v>
      </c>
      <c r="E27" s="434">
        <f>'3.sz.m Önk  bev.'!E27</f>
        <v>0</v>
      </c>
      <c r="F27" s="323"/>
      <c r="G27" s="323"/>
      <c r="H27" s="323"/>
      <c r="I27" s="323"/>
      <c r="J27" s="323"/>
      <c r="K27" s="428">
        <f t="shared" si="22"/>
        <v>0</v>
      </c>
      <c r="L27" s="323"/>
      <c r="M27" s="323"/>
      <c r="N27" s="323"/>
      <c r="O27" s="323"/>
      <c r="P27" s="323"/>
      <c r="Q27" s="428">
        <f>'3.sz.m Önk  bev.'!Q27</f>
        <v>0</v>
      </c>
      <c r="R27" s="323"/>
      <c r="S27" s="323"/>
      <c r="T27" s="323"/>
      <c r="U27" s="323"/>
      <c r="V27" s="323"/>
    </row>
    <row r="28" spans="1:22" ht="21.75" customHeight="1">
      <c r="A28" s="125"/>
      <c r="B28" s="121" t="s">
        <v>352</v>
      </c>
      <c r="C28" s="1060" t="s">
        <v>388</v>
      </c>
      <c r="D28" s="1060"/>
      <c r="E28" s="434">
        <f>'3.sz.m Önk  bev.'!E28</f>
        <v>0</v>
      </c>
      <c r="F28" s="323"/>
      <c r="G28" s="323"/>
      <c r="H28" s="323"/>
      <c r="I28" s="323"/>
      <c r="J28" s="323"/>
      <c r="K28" s="428">
        <f t="shared" si="22"/>
        <v>0</v>
      </c>
      <c r="L28" s="323"/>
      <c r="M28" s="323"/>
      <c r="N28" s="323"/>
      <c r="O28" s="323"/>
      <c r="P28" s="323"/>
      <c r="Q28" s="428">
        <f>'3.sz.m Önk  bev.'!Q28</f>
        <v>0</v>
      </c>
      <c r="R28" s="323"/>
      <c r="S28" s="323"/>
      <c r="T28" s="323"/>
      <c r="U28" s="323"/>
      <c r="V28" s="323"/>
    </row>
    <row r="29" spans="1:22" ht="21.75" customHeight="1">
      <c r="A29" s="129"/>
      <c r="B29" s="130" t="s">
        <v>389</v>
      </c>
      <c r="C29" s="1060" t="s">
        <v>390</v>
      </c>
      <c r="D29" s="1075"/>
      <c r="E29" s="434">
        <f>'3.sz.m Önk  bev.'!E29</f>
        <v>0</v>
      </c>
      <c r="F29" s="323"/>
      <c r="G29" s="323"/>
      <c r="H29" s="323"/>
      <c r="I29" s="323"/>
      <c r="J29" s="323"/>
      <c r="K29" s="428">
        <f t="shared" si="22"/>
        <v>0</v>
      </c>
      <c r="L29" s="323"/>
      <c r="M29" s="323"/>
      <c r="N29" s="323"/>
      <c r="O29" s="323"/>
      <c r="P29" s="323"/>
      <c r="Q29" s="428">
        <f>'3.sz.m Önk  bev.'!Q29</f>
        <v>0</v>
      </c>
      <c r="R29" s="323"/>
      <c r="S29" s="323"/>
      <c r="T29" s="323"/>
      <c r="U29" s="323"/>
      <c r="V29" s="323"/>
    </row>
    <row r="30" spans="1:22" ht="21.75" customHeight="1">
      <c r="A30" s="129"/>
      <c r="B30" s="130" t="s">
        <v>391</v>
      </c>
      <c r="C30" s="1060" t="s">
        <v>392</v>
      </c>
      <c r="D30" s="1075"/>
      <c r="E30" s="434">
        <f>'3.sz.m Önk  bev.'!E30</f>
        <v>120000</v>
      </c>
      <c r="F30" s="434">
        <f>'3.sz.m Önk  bev.'!F30</f>
        <v>120000</v>
      </c>
      <c r="G30" s="434">
        <f>'3.sz.m Önk  bev.'!G30</f>
        <v>120000</v>
      </c>
      <c r="H30" s="434">
        <f>'3.sz.m Önk  bev.'!H30</f>
        <v>120000</v>
      </c>
      <c r="I30" s="434">
        <f>'3.sz.m Önk  bev.'!I30</f>
        <v>31704</v>
      </c>
      <c r="J30" s="963">
        <f t="shared" ref="J30:J34" si="25">I30/H30</f>
        <v>0.26419999999999999</v>
      </c>
      <c r="K30" s="428">
        <f t="shared" si="22"/>
        <v>120000</v>
      </c>
      <c r="L30" s="428">
        <f t="shared" si="22"/>
        <v>120000</v>
      </c>
      <c r="M30" s="428">
        <f t="shared" si="22"/>
        <v>120000</v>
      </c>
      <c r="N30" s="428">
        <f t="shared" si="22"/>
        <v>120000</v>
      </c>
      <c r="O30" s="428">
        <f t="shared" si="22"/>
        <v>31704</v>
      </c>
      <c r="P30" s="963">
        <f t="shared" ref="P30:P34" si="26">O30/N30</f>
        <v>0.26419999999999999</v>
      </c>
      <c r="Q30" s="428">
        <f>'3.sz.m Önk  bev.'!Q30</f>
        <v>0</v>
      </c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87</v>
      </c>
      <c r="C31" s="1068" t="s">
        <v>88</v>
      </c>
      <c r="D31" s="1068"/>
      <c r="E31" s="434">
        <f>'3.sz.m Önk  bev.'!E31</f>
        <v>3573000</v>
      </c>
      <c r="F31" s="434">
        <f>'3.sz.m Önk  bev.'!F31</f>
        <v>3573000</v>
      </c>
      <c r="G31" s="434">
        <f>'3.sz.m Önk  bev.'!G31</f>
        <v>3573000</v>
      </c>
      <c r="H31" s="434">
        <f>'3.sz.m Önk  bev.'!H31</f>
        <v>3617424</v>
      </c>
      <c r="I31" s="434">
        <f>'3.sz.m Önk  bev.'!I31</f>
        <v>3616817</v>
      </c>
      <c r="J31" s="963">
        <f t="shared" si="25"/>
        <v>0.99983220103587522</v>
      </c>
      <c r="K31" s="428">
        <f t="shared" si="22"/>
        <v>3573000</v>
      </c>
      <c r="L31" s="428">
        <f t="shared" si="22"/>
        <v>3573000</v>
      </c>
      <c r="M31" s="428">
        <f t="shared" si="22"/>
        <v>3573000</v>
      </c>
      <c r="N31" s="428">
        <f t="shared" si="22"/>
        <v>3617424</v>
      </c>
      <c r="O31" s="428">
        <f t="shared" si="22"/>
        <v>3616817</v>
      </c>
      <c r="P31" s="963">
        <f t="shared" si="26"/>
        <v>0.99983220103587522</v>
      </c>
      <c r="Q31" s="428">
        <f>'3.sz.m Önk  bev.'!Q31</f>
        <v>0</v>
      </c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64" t="s">
        <v>393</v>
      </c>
      <c r="C32" s="1064"/>
      <c r="D32" s="1064"/>
      <c r="E32" s="422">
        <f>SUM(E33:E36)</f>
        <v>26260000</v>
      </c>
      <c r="F32" s="422">
        <f t="shared" ref="F32:T32" si="27">SUM(F33:F36)</f>
        <v>27643281</v>
      </c>
      <c r="G32" s="422">
        <f t="shared" si="27"/>
        <v>29718447</v>
      </c>
      <c r="H32" s="422">
        <f t="shared" si="27"/>
        <v>31137362</v>
      </c>
      <c r="I32" s="422">
        <f t="shared" si="27"/>
        <v>31137363</v>
      </c>
      <c r="J32" s="963">
        <f t="shared" si="25"/>
        <v>1.0000000321157585</v>
      </c>
      <c r="K32" s="422">
        <f t="shared" si="27"/>
        <v>15184000</v>
      </c>
      <c r="L32" s="422">
        <f t="shared" si="27"/>
        <v>16567281</v>
      </c>
      <c r="M32" s="422">
        <f t="shared" si="27"/>
        <v>18642447</v>
      </c>
      <c r="N32" s="422">
        <f t="shared" si="27"/>
        <v>20061362</v>
      </c>
      <c r="O32" s="422">
        <f t="shared" ref="O32" si="28">SUM(O33:O36)</f>
        <v>20061363</v>
      </c>
      <c r="P32" s="963">
        <f t="shared" si="26"/>
        <v>1.0000000498470643</v>
      </c>
      <c r="Q32" s="422">
        <f t="shared" si="27"/>
        <v>11076000</v>
      </c>
      <c r="R32" s="422">
        <f t="shared" si="27"/>
        <v>11076000</v>
      </c>
      <c r="S32" s="422">
        <f t="shared" si="27"/>
        <v>11076000</v>
      </c>
      <c r="T32" s="422">
        <f t="shared" si="27"/>
        <v>11076000</v>
      </c>
      <c r="U32" s="422">
        <f t="shared" ref="U32" si="29">SUM(U33:U36)</f>
        <v>11076000</v>
      </c>
      <c r="V32" s="963">
        <f t="shared" ref="V32" si="30">U32/T32</f>
        <v>1</v>
      </c>
    </row>
    <row r="33" spans="1:22" ht="21.75" customHeight="1" thickBot="1">
      <c r="A33" s="126"/>
      <c r="B33" s="130" t="s">
        <v>50</v>
      </c>
      <c r="C33" s="1077" t="s">
        <v>394</v>
      </c>
      <c r="D33" s="1078"/>
      <c r="E33" s="434">
        <f>'3.sz.m Önk  bev.'!E33</f>
        <v>26260000</v>
      </c>
      <c r="F33" s="434">
        <f>'3.sz.m Önk  bev.'!F33</f>
        <v>27643281</v>
      </c>
      <c r="G33" s="901">
        <f>'3.sz.m Önk  bev.'!G33</f>
        <v>28903653</v>
      </c>
      <c r="H33" s="901">
        <f>'3.sz.m Önk  bev.'!H33</f>
        <v>30210262</v>
      </c>
      <c r="I33" s="901">
        <f>'3.sz.m Önk  bev.'!I33</f>
        <v>30210262</v>
      </c>
      <c r="J33" s="963">
        <f t="shared" si="25"/>
        <v>1</v>
      </c>
      <c r="K33" s="428">
        <f t="shared" ref="K33:O39" si="31">E33-Q33</f>
        <v>15184000</v>
      </c>
      <c r="L33" s="428">
        <f t="shared" si="31"/>
        <v>16567281</v>
      </c>
      <c r="M33" s="428">
        <f t="shared" si="31"/>
        <v>17827653</v>
      </c>
      <c r="N33" s="428">
        <f t="shared" si="31"/>
        <v>19134262</v>
      </c>
      <c r="O33" s="428">
        <f t="shared" si="31"/>
        <v>19134262</v>
      </c>
      <c r="P33" s="963">
        <f t="shared" si="26"/>
        <v>1</v>
      </c>
      <c r="Q33" s="428">
        <f>'3.sz.m Önk  bev.'!Q33</f>
        <v>11076000</v>
      </c>
      <c r="R33" s="428">
        <f>'3.sz.m Önk  bev.'!R33</f>
        <v>11076000</v>
      </c>
      <c r="S33" s="428">
        <f>'3.sz.m Önk  bev.'!S33</f>
        <v>11076000</v>
      </c>
      <c r="T33" s="428">
        <f>'3.sz.m Önk  bev.'!T33</f>
        <v>11076000</v>
      </c>
      <c r="U33" s="428">
        <f>'3.sz.m Önk  bev.'!U33</f>
        <v>11076000</v>
      </c>
      <c r="V33" s="963">
        <f t="shared" ref="V33" si="32">U33/T33</f>
        <v>1</v>
      </c>
    </row>
    <row r="34" spans="1:22" ht="21.75" customHeight="1" thickBot="1">
      <c r="A34" s="125"/>
      <c r="B34" s="130" t="s">
        <v>51</v>
      </c>
      <c r="C34" s="1079" t="s">
        <v>506</v>
      </c>
      <c r="D34" s="1079"/>
      <c r="E34" s="434">
        <f>'3.sz.m Önk  bev.'!E34</f>
        <v>0</v>
      </c>
      <c r="F34" s="806"/>
      <c r="G34" s="899">
        <v>814794</v>
      </c>
      <c r="H34" s="899">
        <v>927100</v>
      </c>
      <c r="I34" s="899">
        <v>927101</v>
      </c>
      <c r="J34" s="963">
        <f t="shared" si="25"/>
        <v>1.0000010786322941</v>
      </c>
      <c r="K34" s="428">
        <f t="shared" si="31"/>
        <v>0</v>
      </c>
      <c r="L34" s="806"/>
      <c r="M34" s="806">
        <v>814794</v>
      </c>
      <c r="N34" s="806">
        <v>927100</v>
      </c>
      <c r="O34" s="806">
        <v>927101</v>
      </c>
      <c r="P34" s="963">
        <f t="shared" si="26"/>
        <v>1.0000010786322941</v>
      </c>
      <c r="Q34" s="805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85</v>
      </c>
      <c r="C35" s="1060" t="s">
        <v>395</v>
      </c>
      <c r="D35" s="1075"/>
      <c r="E35" s="434">
        <f>'3.sz.m Önk  bev.'!E35</f>
        <v>0</v>
      </c>
      <c r="F35" s="806"/>
      <c r="G35" s="806"/>
      <c r="H35" s="806"/>
      <c r="I35" s="806"/>
      <c r="J35" s="806"/>
      <c r="K35" s="428">
        <f t="shared" si="31"/>
        <v>0</v>
      </c>
      <c r="L35" s="806"/>
      <c r="M35" s="806"/>
      <c r="N35" s="806"/>
      <c r="O35" s="806"/>
      <c r="P35" s="806"/>
      <c r="Q35" s="805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86</v>
      </c>
      <c r="C36" s="1060" t="s">
        <v>396</v>
      </c>
      <c r="D36" s="1075"/>
      <c r="E36" s="434">
        <f>SUM(E37:E39)</f>
        <v>0</v>
      </c>
      <c r="F36" s="806"/>
      <c r="G36" s="806"/>
      <c r="H36" s="806"/>
      <c r="I36" s="806"/>
      <c r="J36" s="806"/>
      <c r="K36" s="428">
        <f t="shared" si="31"/>
        <v>0</v>
      </c>
      <c r="L36" s="806"/>
      <c r="M36" s="806"/>
      <c r="N36" s="806"/>
      <c r="O36" s="806"/>
      <c r="P36" s="806"/>
      <c r="Q36" s="805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397</v>
      </c>
      <c r="D37" s="802" t="s">
        <v>39</v>
      </c>
      <c r="E37" s="434">
        <f>'3.sz.m Önk  bev.'!E37</f>
        <v>0</v>
      </c>
      <c r="F37" s="806"/>
      <c r="G37" s="806"/>
      <c r="H37" s="806"/>
      <c r="I37" s="806"/>
      <c r="J37" s="806"/>
      <c r="K37" s="428">
        <f t="shared" si="31"/>
        <v>0</v>
      </c>
      <c r="L37" s="806"/>
      <c r="M37" s="806"/>
      <c r="N37" s="806"/>
      <c r="O37" s="806"/>
      <c r="P37" s="806"/>
      <c r="Q37" s="805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398</v>
      </c>
      <c r="D38" s="390" t="s">
        <v>38</v>
      </c>
      <c r="E38" s="434">
        <f>'3.sz.m Önk  bev.'!E38+'5 sz. m Idősek otthona'!D12</f>
        <v>0</v>
      </c>
      <c r="F38" s="806"/>
      <c r="G38" s="806"/>
      <c r="H38" s="806"/>
      <c r="I38" s="806"/>
      <c r="J38" s="806"/>
      <c r="K38" s="428">
        <f t="shared" si="31"/>
        <v>0</v>
      </c>
      <c r="L38" s="806"/>
      <c r="M38" s="806"/>
      <c r="N38" s="806"/>
      <c r="O38" s="806"/>
      <c r="P38" s="806"/>
      <c r="Q38" s="805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399</v>
      </c>
      <c r="D39" s="390" t="s">
        <v>40</v>
      </c>
      <c r="E39" s="434">
        <f>'3.sz.m Önk  bev.'!E39</f>
        <v>0</v>
      </c>
      <c r="F39" s="808"/>
      <c r="G39" s="808"/>
      <c r="H39" s="808"/>
      <c r="I39" s="808"/>
      <c r="J39" s="808"/>
      <c r="K39" s="428">
        <f t="shared" si="31"/>
        <v>0</v>
      </c>
      <c r="L39" s="808"/>
      <c r="M39" s="808"/>
      <c r="N39" s="808"/>
      <c r="O39" s="808"/>
      <c r="P39" s="808"/>
      <c r="Q39" s="807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76" t="s">
        <v>400</v>
      </c>
      <c r="C40" s="1076"/>
      <c r="D40" s="1076"/>
      <c r="E40" s="422">
        <f>SUM(E41:E42)</f>
        <v>0</v>
      </c>
      <c r="F40" s="422">
        <f t="shared" ref="F40:K40" si="33">SUM(F41:F42)</f>
        <v>0</v>
      </c>
      <c r="G40" s="422">
        <f t="shared" si="33"/>
        <v>0</v>
      </c>
      <c r="H40" s="422">
        <f t="shared" si="33"/>
        <v>6500000</v>
      </c>
      <c r="I40" s="422">
        <f t="shared" si="33"/>
        <v>6500000</v>
      </c>
      <c r="J40" s="963">
        <f t="shared" ref="J40" si="34">I40/H40</f>
        <v>1</v>
      </c>
      <c r="K40" s="422">
        <f t="shared" si="33"/>
        <v>0</v>
      </c>
      <c r="L40" s="422">
        <f t="shared" ref="L40:Q40" si="35">SUM(L41:L42)</f>
        <v>0</v>
      </c>
      <c r="M40" s="422">
        <f t="shared" si="35"/>
        <v>0</v>
      </c>
      <c r="N40" s="422">
        <f t="shared" si="35"/>
        <v>0</v>
      </c>
      <c r="O40" s="422">
        <f t="shared" si="35"/>
        <v>0</v>
      </c>
      <c r="P40" s="422">
        <f t="shared" si="35"/>
        <v>0</v>
      </c>
      <c r="Q40" s="422">
        <f t="shared" si="35"/>
        <v>0</v>
      </c>
      <c r="R40" s="135"/>
      <c r="S40" s="135"/>
      <c r="T40" s="135">
        <v>6500000</v>
      </c>
      <c r="U40" s="135">
        <v>6500000</v>
      </c>
      <c r="V40" s="963">
        <f t="shared" ref="V40" si="36">U40/T40</f>
        <v>1</v>
      </c>
    </row>
    <row r="41" spans="1:22" ht="21.75" customHeight="1">
      <c r="A41" s="126"/>
      <c r="B41" s="133" t="s">
        <v>401</v>
      </c>
      <c r="C41" s="1070" t="s">
        <v>403</v>
      </c>
      <c r="D41" s="1070"/>
      <c r="E41" s="434">
        <f>'3.sz.m Önk  bev.'!E41</f>
        <v>0</v>
      </c>
      <c r="F41" s="432"/>
      <c r="G41" s="432"/>
      <c r="H41" s="432"/>
      <c r="I41" s="432"/>
      <c r="J41" s="432"/>
      <c r="K41" s="431"/>
      <c r="L41" s="432"/>
      <c r="M41" s="432"/>
      <c r="N41" s="432"/>
      <c r="O41" s="432"/>
      <c r="P41" s="432"/>
      <c r="Q41" s="431"/>
      <c r="R41" s="432"/>
      <c r="S41" s="432"/>
      <c r="T41" s="432"/>
      <c r="U41" s="432"/>
      <c r="V41" s="432"/>
    </row>
    <row r="42" spans="1:22" ht="21.75" customHeight="1">
      <c r="A42" s="125"/>
      <c r="B42" s="122" t="s">
        <v>402</v>
      </c>
      <c r="C42" s="1060" t="s">
        <v>404</v>
      </c>
      <c r="D42" s="1060"/>
      <c r="E42" s="434">
        <f>SUM(E43:E45)</f>
        <v>0</v>
      </c>
      <c r="F42" s="434">
        <f t="shared" ref="F42:P42" si="37">SUM(F43:F45)</f>
        <v>0</v>
      </c>
      <c r="G42" s="434">
        <f t="shared" si="37"/>
        <v>0</v>
      </c>
      <c r="H42" s="434">
        <f t="shared" si="37"/>
        <v>6500000</v>
      </c>
      <c r="I42" s="434">
        <f t="shared" si="37"/>
        <v>6500000</v>
      </c>
      <c r="J42" s="963">
        <f t="shared" ref="J42" si="38">I42/H42</f>
        <v>1</v>
      </c>
      <c r="K42" s="434"/>
      <c r="L42" s="434">
        <f t="shared" si="37"/>
        <v>0</v>
      </c>
      <c r="M42" s="434">
        <f t="shared" si="37"/>
        <v>0</v>
      </c>
      <c r="N42" s="434">
        <f t="shared" si="37"/>
        <v>0</v>
      </c>
      <c r="O42" s="434">
        <f t="shared" si="37"/>
        <v>0</v>
      </c>
      <c r="P42" s="434">
        <f t="shared" si="37"/>
        <v>0</v>
      </c>
      <c r="Q42" s="434"/>
      <c r="R42" s="323"/>
      <c r="S42" s="323"/>
      <c r="T42" s="323">
        <v>6500000</v>
      </c>
      <c r="U42" s="323">
        <v>6500000</v>
      </c>
      <c r="V42" s="963">
        <f t="shared" ref="V42" si="39">U42/T42</f>
        <v>1</v>
      </c>
    </row>
    <row r="43" spans="1:22" ht="21.75" customHeight="1">
      <c r="A43" s="125"/>
      <c r="B43" s="133"/>
      <c r="C43" s="127" t="s">
        <v>405</v>
      </c>
      <c r="D43" s="802" t="s">
        <v>39</v>
      </c>
      <c r="E43" s="434">
        <f>'3.sz.m Önk  bev.'!E43</f>
        <v>0</v>
      </c>
      <c r="F43" s="323"/>
      <c r="G43" s="323"/>
      <c r="H43" s="323"/>
      <c r="I43" s="323"/>
      <c r="J43" s="323"/>
      <c r="K43" s="434"/>
      <c r="L43" s="323"/>
      <c r="M43" s="323"/>
      <c r="N43" s="323"/>
      <c r="O43" s="323"/>
      <c r="P43" s="323"/>
      <c r="Q43" s="434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406</v>
      </c>
      <c r="D44" s="802" t="s">
        <v>38</v>
      </c>
      <c r="E44" s="434">
        <f>'3.sz.m Önk  bev.'!E44</f>
        <v>0</v>
      </c>
      <c r="F44" s="323"/>
      <c r="G44" s="323"/>
      <c r="H44" s="323"/>
      <c r="I44" s="323"/>
      <c r="J44" s="693"/>
      <c r="K44" s="434"/>
      <c r="L44" s="323"/>
      <c r="M44" s="323"/>
      <c r="N44" s="323"/>
      <c r="O44" s="323"/>
      <c r="P44" s="693"/>
      <c r="Q44" s="434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407</v>
      </c>
      <c r="D45" s="802" t="s">
        <v>408</v>
      </c>
      <c r="E45" s="434">
        <f>'3.sz.m Önk  bev.'!E45</f>
        <v>0</v>
      </c>
      <c r="F45" s="323"/>
      <c r="G45" s="323"/>
      <c r="H45" s="323">
        <v>6500000</v>
      </c>
      <c r="I45" s="323">
        <v>6500000</v>
      </c>
      <c r="J45" s="963">
        <f t="shared" ref="J45" si="40">I45/H45</f>
        <v>1</v>
      </c>
      <c r="K45" s="434"/>
      <c r="L45" s="323"/>
      <c r="M45" s="323"/>
      <c r="N45" s="323"/>
      <c r="O45" s="323"/>
      <c r="P45" s="693"/>
      <c r="Q45" s="485"/>
      <c r="R45" s="486"/>
      <c r="S45" s="486"/>
      <c r="T45" s="486">
        <v>6500000</v>
      </c>
      <c r="U45" s="486">
        <v>6500000</v>
      </c>
      <c r="V45" s="963">
        <f t="shared" ref="V45" si="41">U45/T45</f>
        <v>1</v>
      </c>
    </row>
    <row r="46" spans="1:22" ht="21.75" hidden="1" customHeight="1">
      <c r="A46" s="440"/>
      <c r="B46" s="122"/>
      <c r="C46" s="1060"/>
      <c r="D46" s="1075"/>
      <c r="E46" s="434"/>
      <c r="F46" s="323"/>
      <c r="G46" s="323"/>
      <c r="H46" s="323"/>
      <c r="I46" s="323"/>
      <c r="J46" s="693"/>
      <c r="K46" s="434"/>
      <c r="L46" s="323"/>
      <c r="M46" s="323"/>
      <c r="N46" s="323"/>
      <c r="O46" s="323"/>
      <c r="P46" s="693"/>
      <c r="Q46" s="441"/>
      <c r="R46" s="442"/>
      <c r="S46" s="442"/>
      <c r="T46" s="442"/>
      <c r="U46" s="442"/>
      <c r="V46" s="442"/>
    </row>
    <row r="47" spans="1:22" ht="21.75" hidden="1" customHeight="1" thickBot="1">
      <c r="A47" s="440"/>
      <c r="B47" s="133"/>
      <c r="C47" s="1084"/>
      <c r="D47" s="1085"/>
      <c r="E47" s="694"/>
      <c r="F47" s="695"/>
      <c r="G47" s="695"/>
      <c r="H47" s="695"/>
      <c r="I47" s="695"/>
      <c r="J47" s="696"/>
      <c r="K47" s="694"/>
      <c r="L47" s="695"/>
      <c r="M47" s="695"/>
      <c r="N47" s="695"/>
      <c r="O47" s="695"/>
      <c r="P47" s="696"/>
      <c r="Q47" s="441"/>
      <c r="R47" s="442"/>
      <c r="S47" s="442"/>
      <c r="T47" s="442"/>
      <c r="U47" s="442"/>
      <c r="V47" s="442"/>
    </row>
    <row r="48" spans="1:22" ht="21.75" customHeight="1" thickBot="1">
      <c r="A48" s="132" t="s">
        <v>12</v>
      </c>
      <c r="B48" s="1064" t="s">
        <v>92</v>
      </c>
      <c r="C48" s="1064"/>
      <c r="D48" s="1064"/>
      <c r="E48" s="422">
        <f t="shared" ref="E48:U48" si="42">E49+E50</f>
        <v>144300000</v>
      </c>
      <c r="F48" s="135">
        <f t="shared" si="42"/>
        <v>142916982</v>
      </c>
      <c r="G48" s="135">
        <f t="shared" si="42"/>
        <v>142916982</v>
      </c>
      <c r="H48" s="135">
        <f t="shared" si="42"/>
        <v>124618187</v>
      </c>
      <c r="I48" s="135">
        <f t="shared" si="42"/>
        <v>0</v>
      </c>
      <c r="J48" s="963">
        <f t="shared" ref="J48" si="43">I48/H48</f>
        <v>0</v>
      </c>
      <c r="K48" s="422">
        <f t="shared" si="42"/>
        <v>0</v>
      </c>
      <c r="L48" s="135">
        <f t="shared" si="42"/>
        <v>0</v>
      </c>
      <c r="M48" s="135">
        <f t="shared" si="42"/>
        <v>0</v>
      </c>
      <c r="N48" s="135">
        <f t="shared" si="42"/>
        <v>0</v>
      </c>
      <c r="O48" s="135">
        <f t="shared" si="42"/>
        <v>0</v>
      </c>
      <c r="P48" s="135">
        <f t="shared" si="42"/>
        <v>0</v>
      </c>
      <c r="Q48" s="422">
        <f t="shared" si="42"/>
        <v>144300000</v>
      </c>
      <c r="R48" s="135">
        <f t="shared" si="42"/>
        <v>142916982</v>
      </c>
      <c r="S48" s="135">
        <f t="shared" si="42"/>
        <v>142916982</v>
      </c>
      <c r="T48" s="135">
        <f t="shared" si="42"/>
        <v>124618187</v>
      </c>
      <c r="U48" s="135">
        <f t="shared" si="42"/>
        <v>0</v>
      </c>
      <c r="V48" s="963">
        <f t="shared" ref="V48" si="44">U48/T48</f>
        <v>0</v>
      </c>
    </row>
    <row r="49" spans="1:22" s="7" customFormat="1" ht="21.75" customHeight="1">
      <c r="A49" s="134"/>
      <c r="B49" s="133" t="s">
        <v>52</v>
      </c>
      <c r="C49" s="1070" t="s">
        <v>457</v>
      </c>
      <c r="D49" s="1070"/>
      <c r="E49" s="434">
        <f>'3.sz.m Önk  bev.'!E49</f>
        <v>0</v>
      </c>
      <c r="F49" s="322"/>
      <c r="G49" s="322"/>
      <c r="H49" s="322"/>
      <c r="I49" s="322"/>
      <c r="J49" s="322"/>
      <c r="K49" s="433"/>
      <c r="L49" s="322"/>
      <c r="M49" s="322"/>
      <c r="N49" s="322"/>
      <c r="O49" s="322"/>
      <c r="P49" s="322"/>
      <c r="Q49" s="433"/>
      <c r="R49" s="322">
        <v>0</v>
      </c>
      <c r="S49" s="322"/>
      <c r="T49" s="322"/>
      <c r="U49" s="322"/>
      <c r="V49" s="322"/>
    </row>
    <row r="50" spans="1:22" ht="21.75" customHeight="1" thickBot="1">
      <c r="A50" s="125"/>
      <c r="B50" s="121" t="s">
        <v>53</v>
      </c>
      <c r="C50" s="1060" t="s">
        <v>458</v>
      </c>
      <c r="D50" s="1060"/>
      <c r="E50" s="434">
        <v>144300000</v>
      </c>
      <c r="F50" s="434">
        <v>142916982</v>
      </c>
      <c r="G50" s="434">
        <v>142916982</v>
      </c>
      <c r="H50" s="434">
        <v>124618187</v>
      </c>
      <c r="I50" s="434">
        <v>0</v>
      </c>
      <c r="J50" s="963">
        <f t="shared" ref="J50" si="45">I50/H50</f>
        <v>0</v>
      </c>
      <c r="K50" s="428">
        <f>E50-Q50</f>
        <v>0</v>
      </c>
      <c r="L50" s="324"/>
      <c r="M50" s="324"/>
      <c r="N50" s="324"/>
      <c r="O50" s="324"/>
      <c r="P50" s="324"/>
      <c r="Q50" s="428">
        <f>'3.sz.m Önk  bev.'!Q50+15240000</f>
        <v>144300000</v>
      </c>
      <c r="R50" s="428">
        <v>142916982</v>
      </c>
      <c r="S50" s="428">
        <v>142916982</v>
      </c>
      <c r="T50" s="428">
        <v>124618187</v>
      </c>
      <c r="U50" s="428">
        <v>0</v>
      </c>
      <c r="V50" s="963">
        <f t="shared" ref="V50" si="46">U50/T50</f>
        <v>0</v>
      </c>
    </row>
    <row r="51" spans="1:22" ht="21.75" customHeight="1" thickBot="1">
      <c r="A51" s="132" t="s">
        <v>13</v>
      </c>
      <c r="B51" s="1064" t="s">
        <v>409</v>
      </c>
      <c r="C51" s="1064"/>
      <c r="D51" s="1064"/>
      <c r="E51" s="417">
        <f t="shared" ref="E51:V51" si="47">SUM(E52:E53)</f>
        <v>0</v>
      </c>
      <c r="F51" s="326">
        <f t="shared" si="47"/>
        <v>0</v>
      </c>
      <c r="G51" s="326">
        <f t="shared" si="47"/>
        <v>0</v>
      </c>
      <c r="H51" s="326">
        <f t="shared" si="47"/>
        <v>0</v>
      </c>
      <c r="I51" s="326">
        <f t="shared" si="47"/>
        <v>0</v>
      </c>
      <c r="J51" s="326">
        <f t="shared" si="47"/>
        <v>0</v>
      </c>
      <c r="K51" s="417">
        <f t="shared" si="47"/>
        <v>0</v>
      </c>
      <c r="L51" s="326">
        <f t="shared" si="47"/>
        <v>0</v>
      </c>
      <c r="M51" s="326">
        <f t="shared" si="47"/>
        <v>0</v>
      </c>
      <c r="N51" s="326">
        <f t="shared" si="47"/>
        <v>0</v>
      </c>
      <c r="O51" s="326">
        <f t="shared" si="47"/>
        <v>0</v>
      </c>
      <c r="P51" s="326">
        <f t="shared" si="47"/>
        <v>0</v>
      </c>
      <c r="Q51" s="417">
        <f t="shared" si="47"/>
        <v>0</v>
      </c>
      <c r="R51" s="326">
        <f t="shared" si="47"/>
        <v>0</v>
      </c>
      <c r="S51" s="326">
        <f t="shared" si="47"/>
        <v>0</v>
      </c>
      <c r="T51" s="326">
        <f t="shared" si="47"/>
        <v>0</v>
      </c>
      <c r="U51" s="326">
        <f t="shared" si="47"/>
        <v>0</v>
      </c>
      <c r="V51" s="326">
        <f t="shared" si="47"/>
        <v>0</v>
      </c>
    </row>
    <row r="52" spans="1:22" s="7" customFormat="1" ht="21.75" customHeight="1">
      <c r="A52" s="134"/>
      <c r="B52" s="127" t="s">
        <v>54</v>
      </c>
      <c r="C52" s="1070" t="s">
        <v>411</v>
      </c>
      <c r="D52" s="1070"/>
      <c r="E52" s="418">
        <f>'3.sz.m Önk  bev.'!E52</f>
        <v>0</v>
      </c>
      <c r="F52" s="328">
        <v>0</v>
      </c>
      <c r="G52" s="328">
        <v>0</v>
      </c>
      <c r="H52" s="328">
        <v>0</v>
      </c>
      <c r="I52" s="328">
        <v>0</v>
      </c>
      <c r="J52" s="328">
        <v>0</v>
      </c>
      <c r="K52" s="418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8"/>
      <c r="R52" s="327"/>
      <c r="S52" s="327"/>
      <c r="T52" s="327"/>
      <c r="U52" s="327"/>
      <c r="V52" s="327"/>
    </row>
    <row r="53" spans="1:22" ht="21.75" customHeight="1" thickBot="1">
      <c r="A53" s="129"/>
      <c r="B53" s="130" t="s">
        <v>410</v>
      </c>
      <c r="C53" s="1068" t="s">
        <v>412</v>
      </c>
      <c r="D53" s="1068"/>
      <c r="E53" s="435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5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435"/>
      <c r="R53" s="436"/>
      <c r="S53" s="436"/>
      <c r="T53" s="436"/>
      <c r="U53" s="436"/>
      <c r="V53" s="436"/>
    </row>
    <row r="54" spans="1:22" ht="21.75" customHeight="1" thickBot="1">
      <c r="A54" s="132" t="s">
        <v>14</v>
      </c>
      <c r="B54" s="1086" t="s">
        <v>94</v>
      </c>
      <c r="C54" s="1086"/>
      <c r="D54" s="1086"/>
      <c r="E54" s="417">
        <f t="shared" ref="E54:T54" si="48">E7+E21+E40+E48+E51+E32</f>
        <v>201374000</v>
      </c>
      <c r="F54" s="417">
        <f t="shared" si="48"/>
        <v>201374263</v>
      </c>
      <c r="G54" s="417">
        <f t="shared" si="48"/>
        <v>203449429</v>
      </c>
      <c r="H54" s="417">
        <f t="shared" si="48"/>
        <v>194457023</v>
      </c>
      <c r="I54" s="417">
        <f t="shared" si="48"/>
        <v>68337871</v>
      </c>
      <c r="J54" s="963">
        <f t="shared" ref="J54:J55" si="49">I54/H54</f>
        <v>0.35142917414713276</v>
      </c>
      <c r="K54" s="417">
        <f t="shared" si="48"/>
        <v>39901000</v>
      </c>
      <c r="L54" s="417">
        <f t="shared" si="48"/>
        <v>41284281</v>
      </c>
      <c r="M54" s="417">
        <f t="shared" si="48"/>
        <v>43359447</v>
      </c>
      <c r="N54" s="417">
        <f t="shared" si="48"/>
        <v>45942786</v>
      </c>
      <c r="O54" s="417">
        <f t="shared" si="48"/>
        <v>45725501</v>
      </c>
      <c r="P54" s="963">
        <f t="shared" ref="P54" si="50">O54/N54</f>
        <v>0.99527053061170478</v>
      </c>
      <c r="Q54" s="417">
        <f t="shared" si="48"/>
        <v>161473000</v>
      </c>
      <c r="R54" s="417">
        <f t="shared" si="48"/>
        <v>160089982</v>
      </c>
      <c r="S54" s="417">
        <f t="shared" si="48"/>
        <v>160089982</v>
      </c>
      <c r="T54" s="417">
        <f t="shared" si="48"/>
        <v>148514237</v>
      </c>
      <c r="U54" s="417">
        <f t="shared" ref="U54" si="51">U7+U21+U40+U48+U51+U32</f>
        <v>22612370</v>
      </c>
      <c r="V54" s="963">
        <f t="shared" ref="V54:V55" si="52">U54/T54</f>
        <v>0.15225725463613296</v>
      </c>
    </row>
    <row r="55" spans="1:22" ht="24" customHeight="1" thickBot="1">
      <c r="A55" s="128" t="s">
        <v>71</v>
      </c>
      <c r="B55" s="1064" t="s">
        <v>413</v>
      </c>
      <c r="C55" s="1064"/>
      <c r="D55" s="1064"/>
      <c r="E55" s="417">
        <f>SUM(E56:E58)</f>
        <v>18704000</v>
      </c>
      <c r="F55" s="417">
        <f>SUM(F56:F58)</f>
        <v>18704000</v>
      </c>
      <c r="G55" s="417">
        <f>SUM(G56:G58)</f>
        <v>18704000</v>
      </c>
      <c r="H55" s="417">
        <f t="shared" ref="H55:T55" si="53">SUM(H56:H58)</f>
        <v>22280000</v>
      </c>
      <c r="I55" s="417">
        <f t="shared" si="53"/>
        <v>22280000</v>
      </c>
      <c r="J55" s="963">
        <f t="shared" si="49"/>
        <v>1</v>
      </c>
      <c r="K55" s="417">
        <f t="shared" si="53"/>
        <v>0</v>
      </c>
      <c r="L55" s="417">
        <f t="shared" si="53"/>
        <v>0</v>
      </c>
      <c r="M55" s="417">
        <f t="shared" si="53"/>
        <v>0</v>
      </c>
      <c r="N55" s="417">
        <f t="shared" si="53"/>
        <v>0</v>
      </c>
      <c r="O55" s="417">
        <f t="shared" si="53"/>
        <v>0</v>
      </c>
      <c r="P55" s="417">
        <f t="shared" si="53"/>
        <v>0</v>
      </c>
      <c r="Q55" s="417">
        <f t="shared" si="53"/>
        <v>18704000</v>
      </c>
      <c r="R55" s="417">
        <f t="shared" si="53"/>
        <v>18704000</v>
      </c>
      <c r="S55" s="417">
        <f t="shared" si="53"/>
        <v>18704000</v>
      </c>
      <c r="T55" s="417">
        <f t="shared" si="53"/>
        <v>22280000</v>
      </c>
      <c r="U55" s="417">
        <f t="shared" ref="U55" si="54">SUM(U56:U58)</f>
        <v>22280000</v>
      </c>
      <c r="V55" s="963">
        <f t="shared" si="52"/>
        <v>1</v>
      </c>
    </row>
    <row r="56" spans="1:22" ht="21.75" customHeight="1">
      <c r="A56" s="126"/>
      <c r="B56" s="127" t="s">
        <v>56</v>
      </c>
      <c r="C56" s="1070" t="s">
        <v>414</v>
      </c>
      <c r="D56" s="1070"/>
      <c r="E56" s="434">
        <f>'3.sz.m Önk  bev.'!E56</f>
        <v>0</v>
      </c>
      <c r="F56" s="327"/>
      <c r="G56" s="327"/>
      <c r="H56" s="327"/>
      <c r="I56" s="327"/>
      <c r="J56" s="327"/>
      <c r="K56" s="418"/>
      <c r="L56" s="327"/>
      <c r="M56" s="327"/>
      <c r="N56" s="327"/>
      <c r="O56" s="327"/>
      <c r="P56" s="327"/>
      <c r="Q56" s="437"/>
      <c r="R56" s="327"/>
      <c r="S56" s="327"/>
      <c r="T56" s="327"/>
      <c r="U56" s="327"/>
      <c r="V56" s="963"/>
    </row>
    <row r="57" spans="1:22" ht="21.75" customHeight="1">
      <c r="A57" s="125"/>
      <c r="B57" s="122" t="s">
        <v>57</v>
      </c>
      <c r="C57" s="1070" t="s">
        <v>415</v>
      </c>
      <c r="D57" s="1070"/>
      <c r="E57" s="434">
        <f>'3.sz.m Önk  bev.'!E57</f>
        <v>0</v>
      </c>
      <c r="F57" s="325"/>
      <c r="G57" s="325"/>
      <c r="H57" s="325"/>
      <c r="I57" s="325"/>
      <c r="J57" s="325"/>
      <c r="K57" s="413"/>
      <c r="L57" s="325"/>
      <c r="M57" s="325"/>
      <c r="N57" s="325"/>
      <c r="O57" s="325"/>
      <c r="P57" s="325"/>
      <c r="Q57" s="413"/>
      <c r="R57" s="325"/>
      <c r="S57" s="325"/>
      <c r="T57" s="325"/>
      <c r="U57" s="325"/>
      <c r="V57" s="325"/>
    </row>
    <row r="58" spans="1:22" ht="21.75" customHeight="1" thickBot="1">
      <c r="A58" s="125"/>
      <c r="B58" s="122" t="s">
        <v>93</v>
      </c>
      <c r="C58" s="1070" t="s">
        <v>416</v>
      </c>
      <c r="D58" s="1070"/>
      <c r="E58" s="434">
        <f>'3.sz.m Önk  bev.'!E58+'üres lap2'!D22+'5 sz. m Idősek otthona'!D21</f>
        <v>18704000</v>
      </c>
      <c r="F58" s="434">
        <f>'3.sz.m Önk  bev.'!F58+'üres lap2'!E22+'5 sz. m Idősek otthona'!E21</f>
        <v>18704000</v>
      </c>
      <c r="G58" s="434">
        <f>'3.sz.m Önk  bev.'!G58+'üres lap2'!F22+'5 sz. m Idősek otthona'!F21</f>
        <v>18704000</v>
      </c>
      <c r="H58" s="434">
        <v>22280000</v>
      </c>
      <c r="I58" s="434">
        <v>22280000</v>
      </c>
      <c r="J58" s="963">
        <f t="shared" ref="J58:J59" si="55">I58/H58</f>
        <v>1</v>
      </c>
      <c r="K58" s="428">
        <f>E58-Q58</f>
        <v>0</v>
      </c>
      <c r="L58" s="325"/>
      <c r="M58" s="325"/>
      <c r="N58" s="325"/>
      <c r="O58" s="325"/>
      <c r="P58" s="325"/>
      <c r="Q58" s="428">
        <f>'3.sz.m Önk  bev.'!Q58+2788000</f>
        <v>18704000</v>
      </c>
      <c r="R58" s="428">
        <f>'3.sz.m Önk  bev.'!R58+2788000</f>
        <v>18704000</v>
      </c>
      <c r="S58" s="428">
        <f>'3.sz.m Önk  bev.'!S58+2788000</f>
        <v>18704000</v>
      </c>
      <c r="T58" s="428">
        <v>22280000</v>
      </c>
      <c r="U58" s="428">
        <v>22280000</v>
      </c>
      <c r="V58" s="963">
        <f t="shared" ref="V58:V59" si="56">U58/T58</f>
        <v>1</v>
      </c>
    </row>
    <row r="59" spans="1:22" ht="35.25" customHeight="1" thickBot="1">
      <c r="A59" s="132" t="s">
        <v>72</v>
      </c>
      <c r="B59" s="1083" t="s">
        <v>95</v>
      </c>
      <c r="C59" s="1083"/>
      <c r="D59" s="1083"/>
      <c r="E59" s="419">
        <f>E54+E55</f>
        <v>220078000</v>
      </c>
      <c r="F59" s="90">
        <f t="shared" ref="F59:U59" si="57">F54+F55</f>
        <v>220078263</v>
      </c>
      <c r="G59" s="90">
        <f t="shared" si="57"/>
        <v>222153429</v>
      </c>
      <c r="H59" s="90">
        <f t="shared" si="57"/>
        <v>216737023</v>
      </c>
      <c r="I59" s="90">
        <v>93214745</v>
      </c>
      <c r="J59" s="963">
        <f t="shared" si="55"/>
        <v>0.43008224303237752</v>
      </c>
      <c r="K59" s="419">
        <f t="shared" si="57"/>
        <v>39901000</v>
      </c>
      <c r="L59" s="90">
        <f t="shared" si="57"/>
        <v>41284281</v>
      </c>
      <c r="M59" s="90">
        <f t="shared" si="57"/>
        <v>43359447</v>
      </c>
      <c r="N59" s="90">
        <f t="shared" si="57"/>
        <v>45942786</v>
      </c>
      <c r="O59" s="90">
        <f t="shared" si="57"/>
        <v>45725501</v>
      </c>
      <c r="P59" s="963">
        <f t="shared" ref="P59" si="58">O59/N59</f>
        <v>0.99527053061170478</v>
      </c>
      <c r="Q59" s="419">
        <f t="shared" si="57"/>
        <v>180177000</v>
      </c>
      <c r="R59" s="419">
        <f t="shared" si="57"/>
        <v>178793982</v>
      </c>
      <c r="S59" s="90">
        <f t="shared" si="57"/>
        <v>178793982</v>
      </c>
      <c r="T59" s="90">
        <f t="shared" si="57"/>
        <v>170794237</v>
      </c>
      <c r="U59" s="90">
        <f t="shared" si="57"/>
        <v>44892370</v>
      </c>
      <c r="V59" s="963">
        <f t="shared" si="56"/>
        <v>0.26284475863199058</v>
      </c>
    </row>
    <row r="60" spans="1:22" ht="21.75" hidden="1" customHeight="1" thickBot="1">
      <c r="A60" s="1080" t="s">
        <v>290</v>
      </c>
      <c r="B60" s="1081"/>
      <c r="C60" s="1081"/>
      <c r="D60" s="1081"/>
      <c r="E60" s="697"/>
      <c r="F60" s="698"/>
      <c r="G60" s="698"/>
      <c r="H60" s="698"/>
      <c r="I60" s="698"/>
      <c r="J60" s="699"/>
      <c r="K60" s="697"/>
      <c r="L60" s="698"/>
      <c r="M60" s="698"/>
      <c r="N60" s="698"/>
      <c r="O60" s="698"/>
      <c r="P60" s="699"/>
      <c r="Q60" s="697"/>
      <c r="R60" s="698"/>
      <c r="S60" s="698"/>
      <c r="T60" s="698"/>
      <c r="U60" s="698"/>
      <c r="V60" s="699"/>
    </row>
    <row r="61" spans="1:22" ht="21.75" hidden="1" customHeight="1" thickBot="1">
      <c r="A61" s="1082" t="s">
        <v>7</v>
      </c>
      <c r="B61" s="1083"/>
      <c r="C61" s="1083"/>
      <c r="D61" s="1083"/>
      <c r="E61" s="489"/>
      <c r="F61" s="490"/>
      <c r="G61" s="490"/>
      <c r="H61" s="490"/>
      <c r="I61" s="490"/>
      <c r="J61" s="491"/>
      <c r="K61" s="489"/>
      <c r="L61" s="490"/>
      <c r="M61" s="490"/>
      <c r="N61" s="490"/>
      <c r="O61" s="490"/>
      <c r="P61" s="491"/>
      <c r="Q61" s="489"/>
      <c r="R61" s="490"/>
      <c r="S61" s="490"/>
      <c r="T61" s="490"/>
      <c r="U61" s="490"/>
      <c r="V61" s="492"/>
    </row>
    <row r="62" spans="1:22" ht="21.75" customHeight="1">
      <c r="A62" s="700"/>
      <c r="B62" s="701"/>
      <c r="C62" s="701"/>
      <c r="D62" s="701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</row>
    <row r="63" spans="1:22" ht="21.75" customHeight="1">
      <c r="A63" s="110"/>
      <c r="B63" s="157"/>
      <c r="C63" s="157"/>
      <c r="D63" s="157"/>
      <c r="E63" s="380"/>
      <c r="F63" s="380"/>
      <c r="G63" s="380"/>
      <c r="H63" s="380"/>
      <c r="I63" s="380"/>
      <c r="J63" s="380"/>
      <c r="K63" s="380"/>
      <c r="R63" s="380"/>
      <c r="S63" s="380"/>
      <c r="T63" s="380"/>
    </row>
    <row r="64" spans="1:22" ht="35.25" customHeight="1">
      <c r="A64" s="110"/>
      <c r="B64" s="157"/>
      <c r="C64" s="157"/>
      <c r="D64" s="157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R64" s="380"/>
      <c r="S64" s="380"/>
      <c r="T64" s="380"/>
    </row>
    <row r="65" spans="1:20" ht="35.25" customHeight="1">
      <c r="A65" s="110"/>
      <c r="B65" s="157"/>
      <c r="C65" s="157"/>
      <c r="D65" s="157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R65" s="380"/>
      <c r="S65" s="380"/>
      <c r="T65" s="380"/>
    </row>
    <row r="66" spans="1:20">
      <c r="E66" s="380"/>
      <c r="F66" s="380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R66" s="380"/>
      <c r="S66" s="380"/>
      <c r="T66" s="380"/>
    </row>
    <row r="67" spans="1:20"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R67" s="380"/>
      <c r="S67" s="380"/>
      <c r="T67" s="380"/>
    </row>
    <row r="68" spans="1:20"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R68" s="380"/>
      <c r="S68" s="380"/>
      <c r="T68" s="380"/>
    </row>
    <row r="69" spans="1:20">
      <c r="D69" s="119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R69" s="380"/>
      <c r="S69" s="380"/>
      <c r="T69" s="380"/>
    </row>
    <row r="70" spans="1:20" ht="48.75" customHeight="1">
      <c r="D70" s="119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R70" s="380"/>
      <c r="S70" s="380"/>
      <c r="T70" s="380"/>
    </row>
    <row r="71" spans="1:20" ht="46.5" customHeight="1">
      <c r="D71" s="119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R71" s="380"/>
      <c r="S71" s="380"/>
      <c r="T71" s="380"/>
    </row>
    <row r="72" spans="1:20" ht="41.25" customHeight="1">
      <c r="E72" s="380"/>
      <c r="F72" s="380"/>
      <c r="G72" s="380"/>
      <c r="H72" s="380"/>
      <c r="I72" s="380"/>
      <c r="J72" s="380"/>
      <c r="K72" s="380"/>
      <c r="L72" s="380"/>
      <c r="M72" s="380"/>
      <c r="N72" s="380"/>
      <c r="O72" s="380"/>
      <c r="P72" s="380"/>
      <c r="R72" s="380"/>
      <c r="S72" s="380"/>
      <c r="T72" s="380"/>
    </row>
    <row r="73" spans="1:20"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R73" s="380"/>
      <c r="S73" s="380"/>
      <c r="T73" s="380"/>
    </row>
    <row r="74" spans="1:20"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R74" s="380"/>
      <c r="S74" s="380"/>
      <c r="T74" s="380"/>
    </row>
    <row r="75" spans="1:20"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R75" s="380"/>
      <c r="S75" s="380"/>
      <c r="T75" s="380"/>
    </row>
    <row r="76" spans="1:20"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R76" s="380"/>
      <c r="S76" s="380"/>
      <c r="T76" s="380"/>
    </row>
    <row r="77" spans="1:20"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380"/>
      <c r="P77" s="380"/>
      <c r="R77" s="380"/>
      <c r="S77" s="380"/>
      <c r="T77" s="380"/>
    </row>
    <row r="78" spans="1:20">
      <c r="E78" s="380"/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R78" s="380"/>
      <c r="S78" s="380"/>
      <c r="T78" s="380"/>
    </row>
    <row r="79" spans="1:20"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R79" s="380"/>
      <c r="S79" s="380"/>
      <c r="T79" s="380"/>
    </row>
    <row r="80" spans="1:20">
      <c r="E80" s="380"/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R80" s="380"/>
      <c r="S80" s="380"/>
      <c r="T80" s="380"/>
    </row>
    <row r="81" spans="5:20"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R81" s="380"/>
      <c r="S81" s="380"/>
      <c r="T81" s="380"/>
    </row>
    <row r="82" spans="5:20"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R82" s="380"/>
      <c r="S82" s="380"/>
      <c r="T82" s="380"/>
    </row>
    <row r="83" spans="5:20"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R83" s="380"/>
      <c r="S83" s="380"/>
      <c r="T83" s="380"/>
    </row>
    <row r="84" spans="5:20"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R84" s="380"/>
      <c r="S84" s="380"/>
      <c r="T84" s="380"/>
    </row>
    <row r="85" spans="5:20"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R85" s="380"/>
      <c r="S85" s="380"/>
      <c r="T85" s="380"/>
    </row>
    <row r="86" spans="5:20">
      <c r="E86" s="380"/>
      <c r="F86" s="380"/>
      <c r="G86" s="380"/>
      <c r="H86" s="380"/>
      <c r="I86" s="380"/>
      <c r="J86" s="380"/>
      <c r="K86" s="380"/>
      <c r="L86" s="380"/>
      <c r="M86" s="380"/>
      <c r="N86" s="380"/>
      <c r="O86" s="380"/>
      <c r="P86" s="380"/>
      <c r="R86" s="380"/>
      <c r="S86" s="380"/>
      <c r="T86" s="380"/>
    </row>
    <row r="87" spans="5:20"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R87" s="380"/>
      <c r="S87" s="380"/>
      <c r="T87" s="380"/>
    </row>
    <row r="88" spans="5:20"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0"/>
      <c r="R88" s="380"/>
      <c r="S88" s="380"/>
      <c r="T88" s="380"/>
    </row>
    <row r="89" spans="5:20"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0"/>
      <c r="R89" s="380"/>
      <c r="S89" s="380"/>
      <c r="T89" s="380"/>
    </row>
    <row r="90" spans="5:20">
      <c r="E90" s="380"/>
      <c r="F90" s="380"/>
      <c r="G90" s="380"/>
      <c r="H90" s="380"/>
      <c r="I90" s="380"/>
      <c r="J90" s="380"/>
      <c r="K90" s="380"/>
      <c r="L90" s="380"/>
      <c r="M90" s="380"/>
      <c r="N90" s="380"/>
      <c r="O90" s="380"/>
      <c r="P90" s="380"/>
      <c r="R90" s="380"/>
      <c r="S90" s="380"/>
      <c r="T90" s="380"/>
    </row>
    <row r="91" spans="5:20"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R91" s="380"/>
      <c r="S91" s="380"/>
      <c r="T91" s="380"/>
    </row>
    <row r="92" spans="5:20"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R92" s="380"/>
      <c r="S92" s="380"/>
      <c r="T92" s="380"/>
    </row>
    <row r="93" spans="5:20"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R93" s="380"/>
      <c r="S93" s="380"/>
      <c r="T93" s="380"/>
    </row>
    <row r="94" spans="5:20">
      <c r="E94" s="380"/>
      <c r="F94" s="380"/>
      <c r="G94" s="380"/>
      <c r="H94" s="380"/>
      <c r="I94" s="380"/>
      <c r="J94" s="380"/>
      <c r="K94" s="380"/>
      <c r="L94" s="380"/>
      <c r="M94" s="380"/>
      <c r="N94" s="380"/>
      <c r="O94" s="380"/>
      <c r="P94" s="380"/>
      <c r="R94" s="380"/>
      <c r="S94" s="380"/>
      <c r="T94" s="380"/>
    </row>
    <row r="95" spans="5:20"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R95" s="380"/>
      <c r="S95" s="380"/>
      <c r="T95" s="380"/>
    </row>
    <row r="96" spans="5:20"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R96" s="380"/>
      <c r="S96" s="380"/>
      <c r="T96" s="380"/>
    </row>
    <row r="97" spans="5:20"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R97" s="380"/>
      <c r="S97" s="380"/>
      <c r="T97" s="380"/>
    </row>
    <row r="98" spans="5:20"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R98" s="380"/>
      <c r="S98" s="380"/>
      <c r="T98" s="380"/>
    </row>
    <row r="99" spans="5:20"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R99" s="380"/>
      <c r="S99" s="380"/>
      <c r="T99" s="380"/>
    </row>
    <row r="100" spans="5:20"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R100" s="380"/>
      <c r="S100" s="380"/>
      <c r="T100" s="380"/>
    </row>
    <row r="101" spans="5:20"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R101" s="380"/>
      <c r="S101" s="380"/>
      <c r="T101" s="380"/>
    </row>
    <row r="102" spans="5:20"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R102" s="380"/>
      <c r="S102" s="380"/>
      <c r="T102" s="380"/>
    </row>
    <row r="103" spans="5:20">
      <c r="E103" s="380"/>
      <c r="F103" s="380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R103" s="380"/>
      <c r="S103" s="380"/>
      <c r="T103" s="380"/>
    </row>
    <row r="104" spans="5:20"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R104" s="380"/>
      <c r="S104" s="380"/>
      <c r="T104" s="380"/>
    </row>
    <row r="105" spans="5:20">
      <c r="E105" s="380"/>
      <c r="F105" s="380"/>
      <c r="G105" s="380"/>
      <c r="H105" s="380"/>
      <c r="I105" s="380"/>
      <c r="J105" s="380"/>
      <c r="K105" s="380"/>
      <c r="L105" s="380"/>
      <c r="M105" s="380"/>
      <c r="N105" s="380"/>
      <c r="O105" s="380"/>
      <c r="P105" s="380"/>
      <c r="R105" s="380"/>
      <c r="S105" s="380"/>
      <c r="T105" s="380"/>
    </row>
    <row r="106" spans="5:20"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R106" s="380"/>
      <c r="S106" s="380"/>
      <c r="T106" s="380"/>
    </row>
    <row r="107" spans="5:20">
      <c r="E107" s="380"/>
      <c r="F107" s="380"/>
      <c r="G107" s="380"/>
      <c r="H107" s="380"/>
      <c r="I107" s="380"/>
      <c r="J107" s="380"/>
      <c r="K107" s="380"/>
      <c r="L107" s="380"/>
      <c r="M107" s="380"/>
      <c r="N107" s="380"/>
      <c r="O107" s="380"/>
      <c r="P107" s="380"/>
      <c r="R107" s="380"/>
      <c r="S107" s="380"/>
      <c r="T107" s="380"/>
    </row>
    <row r="108" spans="5:20"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R108" s="380"/>
      <c r="S108" s="380"/>
      <c r="T108" s="380"/>
    </row>
    <row r="109" spans="5:20"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R109" s="380"/>
      <c r="S109" s="380"/>
      <c r="T109" s="380"/>
    </row>
    <row r="110" spans="5:20"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0"/>
      <c r="R110" s="380"/>
      <c r="S110" s="380"/>
      <c r="T110" s="380"/>
    </row>
  </sheetData>
  <mergeCells count="44">
    <mergeCell ref="A60:D60"/>
    <mergeCell ref="A61:D61"/>
    <mergeCell ref="Q4:V4"/>
    <mergeCell ref="C57:D57"/>
    <mergeCell ref="B48:D48"/>
    <mergeCell ref="B51:D51"/>
    <mergeCell ref="C52:D52"/>
    <mergeCell ref="C53:D53"/>
    <mergeCell ref="C47:D47"/>
    <mergeCell ref="B59:D59"/>
    <mergeCell ref="C58:D58"/>
    <mergeCell ref="B54:D54"/>
    <mergeCell ref="B55:D55"/>
    <mergeCell ref="C56:D56"/>
    <mergeCell ref="C49:D49"/>
    <mergeCell ref="C50:D50"/>
    <mergeCell ref="B32:D32"/>
    <mergeCell ref="B40:D40"/>
    <mergeCell ref="C41:D41"/>
    <mergeCell ref="C42:D42"/>
    <mergeCell ref="C46:D46"/>
    <mergeCell ref="C33:D33"/>
    <mergeCell ref="C34:D34"/>
    <mergeCell ref="C35:D35"/>
    <mergeCell ref="C36:D36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C8:D8"/>
    <mergeCell ref="C28:D28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294967293" r:id="rId1"/>
  <headerFooter alignWithMargins="0">
    <oddHeader>&amp;CRÉPCESZEMERE KÖZSÉGI ÖNKORMÁNYZATA
2016. ÉVI KÖLTSÉGVETÉSÉNEK ÖSSZEVONT MÉRLEGE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3"/>
  <sheetViews>
    <sheetView topLeftCell="G1" zoomScale="75" zoomScaleNormal="75" workbookViewId="0">
      <selection activeCell="I1" sqref="I1:O1"/>
    </sheetView>
  </sheetViews>
  <sheetFormatPr defaultRowHeight="12.75"/>
  <cols>
    <col min="1" max="1" width="40" style="14" customWidth="1"/>
    <col min="2" max="2" width="13.28515625" style="14" customWidth="1"/>
    <col min="3" max="3" width="22.140625" style="34" customWidth="1"/>
    <col min="4" max="5" width="17" style="34" customWidth="1"/>
    <col min="6" max="7" width="16.140625" style="34" customWidth="1"/>
    <col min="8" max="8" width="17" style="34" customWidth="1"/>
    <col min="9" max="9" width="25.42578125" style="34" customWidth="1"/>
    <col min="10" max="11" width="17" style="34" customWidth="1"/>
    <col min="12" max="13" width="12.7109375" style="34" customWidth="1"/>
    <col min="14" max="14" width="12.5703125" style="34" customWidth="1"/>
    <col min="15" max="15" width="24.28515625" style="34" customWidth="1"/>
    <col min="16" max="16" width="14.28515625" style="14" customWidth="1"/>
    <col min="17" max="17" width="12.85546875" style="14" customWidth="1"/>
    <col min="18" max="19" width="16.140625" style="14" customWidth="1"/>
    <col min="20" max="20" width="13.28515625" style="14" customWidth="1"/>
    <col min="21" max="21" width="17.7109375" style="14" customWidth="1"/>
    <col min="22" max="22" width="9.140625" style="14"/>
    <col min="23" max="23" width="13.28515625" style="14" bestFit="1" customWidth="1"/>
    <col min="24" max="24" width="15.5703125" style="14" bestFit="1" customWidth="1"/>
    <col min="25" max="16384" width="9.140625" style="14"/>
  </cols>
  <sheetData>
    <row r="1" spans="1:21" ht="24.75" customHeight="1">
      <c r="I1" s="1183" t="s">
        <v>221</v>
      </c>
      <c r="J1" s="1183"/>
      <c r="K1" s="1183"/>
      <c r="L1" s="1183"/>
      <c r="M1" s="1183"/>
      <c r="N1" s="1183"/>
      <c r="O1" s="1183"/>
    </row>
    <row r="2" spans="1:21" ht="37.5" customHeight="1">
      <c r="A2" s="1187" t="s">
        <v>235</v>
      </c>
      <c r="B2" s="1187"/>
      <c r="C2" s="1188"/>
      <c r="D2" s="1188"/>
      <c r="E2" s="1188"/>
      <c r="F2" s="1188"/>
      <c r="G2" s="1188"/>
      <c r="H2" s="1188"/>
      <c r="I2" s="1188"/>
      <c r="J2" s="1188"/>
      <c r="K2" s="1188"/>
      <c r="L2" s="1188"/>
      <c r="M2" s="1188"/>
      <c r="N2" s="1188"/>
      <c r="O2" s="1188"/>
    </row>
    <row r="3" spans="1:21" ht="18.75" customHeight="1">
      <c r="A3" s="1189" t="s">
        <v>474</v>
      </c>
      <c r="B3" s="1189"/>
      <c r="C3" s="1189"/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</row>
    <row r="4" spans="1:21" ht="15.75">
      <c r="A4" s="1190" t="s">
        <v>75</v>
      </c>
      <c r="B4" s="1190"/>
      <c r="C4" s="1190"/>
      <c r="D4" s="1190"/>
      <c r="E4" s="1190"/>
      <c r="F4" s="1190"/>
      <c r="G4" s="1190"/>
      <c r="H4" s="1190"/>
      <c r="I4" s="1190"/>
      <c r="J4" s="1190"/>
      <c r="K4" s="1190"/>
      <c r="L4" s="1190"/>
      <c r="M4" s="1190"/>
      <c r="N4" s="1190"/>
      <c r="O4" s="1190"/>
    </row>
    <row r="5" spans="1:21" ht="19.5" thickBot="1">
      <c r="A5" s="51"/>
      <c r="B5" s="51"/>
      <c r="O5" s="100" t="s">
        <v>489</v>
      </c>
    </row>
    <row r="6" spans="1:21" ht="19.5" customHeight="1">
      <c r="A6" s="1191" t="s">
        <v>31</v>
      </c>
      <c r="B6" s="1184" t="s">
        <v>233</v>
      </c>
      <c r="C6" s="1194" t="s">
        <v>5</v>
      </c>
      <c r="D6" s="1195"/>
      <c r="E6" s="1195"/>
      <c r="F6" s="1195"/>
      <c r="G6" s="1195"/>
      <c r="H6" s="1196"/>
      <c r="I6" s="1194" t="s">
        <v>277</v>
      </c>
      <c r="J6" s="1195"/>
      <c r="K6" s="1195"/>
      <c r="L6" s="1195"/>
      <c r="M6" s="1195"/>
      <c r="N6" s="1196"/>
      <c r="O6" s="1194" t="s">
        <v>32</v>
      </c>
      <c r="P6" s="1195"/>
      <c r="Q6" s="1195"/>
      <c r="R6" s="1195"/>
      <c r="S6" s="1195"/>
      <c r="T6" s="1203"/>
      <c r="U6" s="681"/>
    </row>
    <row r="7" spans="1:21" ht="12.75" customHeight="1">
      <c r="A7" s="1192"/>
      <c r="B7" s="1185"/>
      <c r="C7" s="1197"/>
      <c r="D7" s="1198"/>
      <c r="E7" s="1198"/>
      <c r="F7" s="1198"/>
      <c r="G7" s="1198"/>
      <c r="H7" s="1199"/>
      <c r="I7" s="1197"/>
      <c r="J7" s="1198"/>
      <c r="K7" s="1198"/>
      <c r="L7" s="1198"/>
      <c r="M7" s="1198"/>
      <c r="N7" s="1199"/>
      <c r="O7" s="1197"/>
      <c r="P7" s="1198"/>
      <c r="Q7" s="1198"/>
      <c r="R7" s="1198"/>
      <c r="S7" s="1198"/>
      <c r="T7" s="1204"/>
      <c r="U7" s="682"/>
    </row>
    <row r="8" spans="1:21" ht="20.25" customHeight="1" thickBot="1">
      <c r="A8" s="1193"/>
      <c r="B8" s="1186"/>
      <c r="C8" s="1200"/>
      <c r="D8" s="1201"/>
      <c r="E8" s="1201"/>
      <c r="F8" s="1201"/>
      <c r="G8" s="1201"/>
      <c r="H8" s="1202"/>
      <c r="I8" s="1200"/>
      <c r="J8" s="1201"/>
      <c r="K8" s="1201"/>
      <c r="L8" s="1201"/>
      <c r="M8" s="1201"/>
      <c r="N8" s="1202"/>
      <c r="O8" s="1200"/>
      <c r="P8" s="1201"/>
      <c r="Q8" s="1201"/>
      <c r="R8" s="1201"/>
      <c r="S8" s="1201"/>
      <c r="T8" s="1205"/>
      <c r="U8" s="682"/>
    </row>
    <row r="9" spans="1:21" ht="19.5" thickTop="1">
      <c r="A9" s="356"/>
      <c r="B9" s="357"/>
      <c r="C9" s="931" t="s">
        <v>82</v>
      </c>
      <c r="D9" s="931" t="s">
        <v>259</v>
      </c>
      <c r="E9" s="931" t="s">
        <v>264</v>
      </c>
      <c r="F9" s="931" t="s">
        <v>270</v>
      </c>
      <c r="G9" s="931" t="s">
        <v>275</v>
      </c>
      <c r="H9" s="932" t="s">
        <v>276</v>
      </c>
      <c r="I9" s="931" t="s">
        <v>82</v>
      </c>
      <c r="J9" s="931" t="s">
        <v>259</v>
      </c>
      <c r="K9" s="931" t="s">
        <v>264</v>
      </c>
      <c r="L9" s="931" t="s">
        <v>270</v>
      </c>
      <c r="M9" s="931" t="s">
        <v>288</v>
      </c>
      <c r="N9" s="932" t="s">
        <v>276</v>
      </c>
      <c r="O9" s="931" t="s">
        <v>82</v>
      </c>
      <c r="P9" s="931" t="s">
        <v>259</v>
      </c>
      <c r="Q9" s="931" t="s">
        <v>264</v>
      </c>
      <c r="R9" s="931" t="s">
        <v>270</v>
      </c>
      <c r="S9" s="1020" t="s">
        <v>275</v>
      </c>
      <c r="T9" s="680" t="s">
        <v>276</v>
      </c>
      <c r="U9" s="682"/>
    </row>
    <row r="10" spans="1:21" ht="27" customHeight="1">
      <c r="A10" s="96" t="s">
        <v>461</v>
      </c>
      <c r="B10" s="304" t="s">
        <v>234</v>
      </c>
      <c r="C10" s="28">
        <f>937000-60000</f>
        <v>877000</v>
      </c>
      <c r="D10" s="28">
        <f>937000-60000</f>
        <v>877000</v>
      </c>
      <c r="E10" s="28">
        <f>937000-60000</f>
        <v>877000</v>
      </c>
      <c r="F10" s="28">
        <v>1308000</v>
      </c>
      <c r="G10" s="368">
        <v>741253</v>
      </c>
      <c r="H10" s="959">
        <f t="shared" ref="H10:H16" si="0">G10/F10</f>
        <v>0.56670718654434249</v>
      </c>
      <c r="I10" s="28"/>
      <c r="J10" s="28"/>
      <c r="K10" s="28"/>
      <c r="L10" s="368"/>
      <c r="M10" s="368"/>
      <c r="N10" s="463"/>
      <c r="O10" s="28">
        <v>877000</v>
      </c>
      <c r="P10" s="28">
        <v>877000</v>
      </c>
      <c r="Q10" s="28">
        <v>877000</v>
      </c>
      <c r="R10" s="368">
        <v>1308000</v>
      </c>
      <c r="S10" s="368">
        <v>741253</v>
      </c>
      <c r="T10" s="959">
        <f t="shared" ref="T10:T16" si="1">S10/R10</f>
        <v>0.56670718654434249</v>
      </c>
      <c r="U10" s="682"/>
    </row>
    <row r="11" spans="1:21" ht="15.75" customHeight="1" thickBot="1">
      <c r="A11" s="96" t="s">
        <v>501</v>
      </c>
      <c r="B11" s="304" t="s">
        <v>500</v>
      </c>
      <c r="C11" s="28">
        <v>60000</v>
      </c>
      <c r="D11" s="28">
        <v>60000</v>
      </c>
      <c r="E11" s="28">
        <v>60000</v>
      </c>
      <c r="F11" s="28">
        <v>60000</v>
      </c>
      <c r="G11" s="28">
        <v>60000</v>
      </c>
      <c r="H11" s="959">
        <f t="shared" si="0"/>
        <v>1</v>
      </c>
      <c r="I11" s="28"/>
      <c r="J11" s="28"/>
      <c r="K11" s="28"/>
      <c r="L11" s="28"/>
      <c r="M11" s="28"/>
      <c r="N11" s="464"/>
      <c r="O11" s="28">
        <v>60000</v>
      </c>
      <c r="P11" s="28">
        <v>60000</v>
      </c>
      <c r="Q11" s="28">
        <v>60000</v>
      </c>
      <c r="R11" s="28">
        <v>60000</v>
      </c>
      <c r="S11" s="28">
        <v>60000</v>
      </c>
      <c r="T11" s="959">
        <f t="shared" si="1"/>
        <v>1</v>
      </c>
      <c r="U11" s="682"/>
    </row>
    <row r="12" spans="1:21" ht="27" hidden="1" customHeight="1">
      <c r="A12" s="96" t="s">
        <v>41</v>
      </c>
      <c r="B12" s="304" t="s">
        <v>234</v>
      </c>
      <c r="C12" s="28"/>
      <c r="D12" s="28"/>
      <c r="E12" s="28"/>
      <c r="F12" s="28"/>
      <c r="G12" s="28"/>
      <c r="H12" s="959" t="e">
        <f t="shared" si="0"/>
        <v>#DIV/0!</v>
      </c>
      <c r="I12" s="28"/>
      <c r="J12" s="28"/>
      <c r="K12" s="28"/>
      <c r="L12" s="28"/>
      <c r="M12" s="28"/>
      <c r="N12" s="464"/>
      <c r="O12" s="28"/>
      <c r="P12" s="28"/>
      <c r="Q12" s="28"/>
      <c r="R12" s="28"/>
      <c r="S12" s="28"/>
      <c r="T12" s="959" t="e">
        <f t="shared" si="1"/>
        <v>#DIV/0!</v>
      </c>
      <c r="U12" s="682"/>
    </row>
    <row r="13" spans="1:21" ht="28.5" hidden="1" customHeight="1">
      <c r="A13" s="96" t="s">
        <v>83</v>
      </c>
      <c r="B13" s="304" t="s">
        <v>234</v>
      </c>
      <c r="C13" s="28"/>
      <c r="D13" s="28"/>
      <c r="E13" s="28"/>
      <c r="F13" s="28"/>
      <c r="G13" s="28"/>
      <c r="H13" s="959" t="e">
        <f t="shared" si="0"/>
        <v>#DIV/0!</v>
      </c>
      <c r="I13" s="28"/>
      <c r="J13" s="28"/>
      <c r="K13" s="28"/>
      <c r="L13" s="28"/>
      <c r="M13" s="28"/>
      <c r="N13" s="464"/>
      <c r="O13" s="28"/>
      <c r="P13" s="28"/>
      <c r="Q13" s="28"/>
      <c r="R13" s="28"/>
      <c r="S13" s="28"/>
      <c r="T13" s="959" t="e">
        <f t="shared" si="1"/>
        <v>#DIV/0!</v>
      </c>
      <c r="U13" s="682"/>
    </row>
    <row r="14" spans="1:21" ht="32.25" hidden="1" customHeight="1">
      <c r="A14" s="96" t="s">
        <v>427</v>
      </c>
      <c r="B14" s="304" t="s">
        <v>234</v>
      </c>
      <c r="C14" s="28"/>
      <c r="D14" s="28"/>
      <c r="E14" s="28"/>
      <c r="F14" s="28"/>
      <c r="G14" s="28"/>
      <c r="H14" s="959" t="e">
        <f t="shared" si="0"/>
        <v>#DIV/0!</v>
      </c>
      <c r="I14" s="28"/>
      <c r="J14" s="28"/>
      <c r="K14" s="28"/>
      <c r="L14" s="28"/>
      <c r="M14" s="28"/>
      <c r="N14" s="464"/>
      <c r="O14" s="28"/>
      <c r="P14" s="28"/>
      <c r="Q14" s="28"/>
      <c r="R14" s="28"/>
      <c r="S14" s="28"/>
      <c r="T14" s="959" t="e">
        <f t="shared" si="1"/>
        <v>#DIV/0!</v>
      </c>
      <c r="U14" s="682"/>
    </row>
    <row r="15" spans="1:21" ht="33" hidden="1" customHeight="1" thickBot="1">
      <c r="A15" s="96" t="s">
        <v>426</v>
      </c>
      <c r="B15" s="304" t="s">
        <v>234</v>
      </c>
      <c r="C15" s="99"/>
      <c r="D15" s="99"/>
      <c r="E15" s="99"/>
      <c r="F15" s="99"/>
      <c r="G15" s="99"/>
      <c r="H15" s="959" t="e">
        <f t="shared" si="0"/>
        <v>#DIV/0!</v>
      </c>
      <c r="I15" s="99"/>
      <c r="J15" s="99"/>
      <c r="K15" s="99"/>
      <c r="L15" s="99"/>
      <c r="M15" s="99"/>
      <c r="N15" s="464"/>
      <c r="O15" s="99"/>
      <c r="P15" s="99"/>
      <c r="Q15" s="99"/>
      <c r="R15" s="99"/>
      <c r="S15" s="99"/>
      <c r="T15" s="959" t="e">
        <f t="shared" si="1"/>
        <v>#DIV/0!</v>
      </c>
      <c r="U15" s="682"/>
    </row>
    <row r="16" spans="1:21" ht="39" customHeight="1" thickTop="1" thickBot="1">
      <c r="A16" s="101" t="s">
        <v>24</v>
      </c>
      <c r="B16" s="303"/>
      <c r="C16" s="102">
        <f>SUM(C10:C15)</f>
        <v>937000</v>
      </c>
      <c r="D16" s="102">
        <f>SUM(D10:D15)</f>
        <v>937000</v>
      </c>
      <c r="E16" s="102">
        <f>SUM(E10:E15)</f>
        <v>937000</v>
      </c>
      <c r="F16" s="102">
        <f>SUM(F10:F15)</f>
        <v>1368000</v>
      </c>
      <c r="G16" s="102">
        <f>SUM(G10:G15)</f>
        <v>801253</v>
      </c>
      <c r="H16" s="1019">
        <f t="shared" si="0"/>
        <v>0.58571125730994156</v>
      </c>
      <c r="I16" s="102">
        <f>SUM(I10:I15)</f>
        <v>0</v>
      </c>
      <c r="J16" s="102">
        <f>SUM(J10:J15)</f>
        <v>0</v>
      </c>
      <c r="K16" s="102">
        <f>SUM(K10:K15)</f>
        <v>0</v>
      </c>
      <c r="L16" s="102"/>
      <c r="M16" s="102"/>
      <c r="N16" s="465"/>
      <c r="O16" s="102">
        <f>SUM(O10:O15)</f>
        <v>937000</v>
      </c>
      <c r="P16" s="102">
        <f t="shared" ref="P16:Q16" si="2">SUM(P10:P15)</f>
        <v>937000</v>
      </c>
      <c r="Q16" s="102">
        <f t="shared" si="2"/>
        <v>937000</v>
      </c>
      <c r="R16" s="102">
        <f t="shared" ref="R16" si="3">SUM(R10:R15)</f>
        <v>1368000</v>
      </c>
      <c r="S16" s="102">
        <f>SUM(S10:S15)</f>
        <v>801253</v>
      </c>
      <c r="T16" s="1019">
        <f t="shared" si="1"/>
        <v>0.58571125730994156</v>
      </c>
      <c r="U16" s="682"/>
    </row>
    <row r="17" spans="1:21" ht="19.5" customHeight="1">
      <c r="A17" s="97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U17" s="52"/>
    </row>
    <row r="20" spans="1:21">
      <c r="J20" s="448"/>
    </row>
    <row r="21" spans="1:21">
      <c r="J21" s="448"/>
    </row>
    <row r="22" spans="1:21">
      <c r="J22" s="448"/>
    </row>
    <row r="23" spans="1:21">
      <c r="J23" s="448"/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7"/>
  <sheetViews>
    <sheetView topLeftCell="J1" zoomScale="75" zoomScaleNormal="75" workbookViewId="0">
      <selection activeCell="O13" sqref="O13"/>
    </sheetView>
  </sheetViews>
  <sheetFormatPr defaultRowHeight="12.75"/>
  <cols>
    <col min="1" max="1" width="37.85546875" style="358" customWidth="1"/>
    <col min="2" max="2" width="14.85546875" style="17" customWidth="1"/>
    <col min="3" max="4" width="9.85546875" style="17" customWidth="1"/>
    <col min="5" max="5" width="11.7109375" style="17" customWidth="1"/>
    <col min="6" max="6" width="16" style="17" hidden="1" customWidth="1"/>
    <col min="7" max="7" width="10" style="17" customWidth="1"/>
    <col min="8" max="8" width="10.28515625" style="17" customWidth="1"/>
    <col min="9" max="9" width="19.5703125" style="17" customWidth="1"/>
    <col min="10" max="10" width="21.42578125" style="17" customWidth="1"/>
    <col min="11" max="11" width="19.5703125" style="17" customWidth="1"/>
    <col min="12" max="12" width="18.140625" style="17" customWidth="1"/>
    <col min="13" max="13" width="9.85546875" style="17" hidden="1" customWidth="1"/>
    <col min="14" max="14" width="15.28515625" style="17" customWidth="1"/>
    <col min="15" max="15" width="12.5703125" style="17" customWidth="1"/>
    <col min="16" max="16" width="16.7109375" style="17" customWidth="1"/>
    <col min="17" max="17" width="8.42578125" style="17" customWidth="1"/>
    <col min="18" max="18" width="9.28515625" style="17" customWidth="1"/>
    <col min="19" max="19" width="11.7109375" style="17" customWidth="1"/>
    <col min="20" max="20" width="8.5703125" style="17" hidden="1" customWidth="1"/>
    <col min="21" max="22" width="8.5703125" style="17" customWidth="1"/>
    <col min="23" max="23" width="22.140625" style="17" customWidth="1"/>
    <col min="24" max="24" width="8.42578125" style="17" customWidth="1"/>
    <col min="25" max="27" width="12.140625" style="17" customWidth="1"/>
    <col min="28" max="28" width="11.7109375" style="17" customWidth="1"/>
    <col min="29" max="29" width="8.5703125" style="17" hidden="1" customWidth="1"/>
    <col min="30" max="16384" width="9.140625" style="17"/>
  </cols>
  <sheetData>
    <row r="1" spans="1:30" ht="12.75" customHeight="1">
      <c r="P1" s="1213" t="s">
        <v>222</v>
      </c>
      <c r="Q1" s="1213"/>
      <c r="R1" s="1213"/>
      <c r="S1" s="1213"/>
      <c r="T1" s="1213"/>
      <c r="U1" s="1213"/>
      <c r="V1" s="1213"/>
      <c r="W1" s="1213"/>
    </row>
    <row r="2" spans="1:30" ht="19.5">
      <c r="A2" s="1220" t="s">
        <v>25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  <c r="O2" s="1220"/>
      <c r="P2" s="1220"/>
      <c r="Q2" s="1220"/>
      <c r="R2" s="1220"/>
      <c r="S2" s="1220"/>
      <c r="T2" s="1220"/>
      <c r="U2" s="1220"/>
      <c r="V2" s="1220"/>
      <c r="W2" s="1220"/>
    </row>
    <row r="3" spans="1:30" ht="15.75">
      <c r="A3" s="1221" t="s">
        <v>474</v>
      </c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  <c r="O3" s="1221"/>
      <c r="P3" s="1221"/>
      <c r="Q3" s="1221"/>
      <c r="R3" s="1221"/>
      <c r="S3" s="1221"/>
      <c r="T3" s="1221"/>
      <c r="U3" s="1221"/>
      <c r="V3" s="1221"/>
      <c r="W3" s="1221"/>
    </row>
    <row r="4" spans="1:30" ht="14.25">
      <c r="A4" s="1222" t="s">
        <v>216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  <c r="T4" s="1222"/>
      <c r="U4" s="1222"/>
      <c r="V4" s="1222"/>
      <c r="W4" s="1222"/>
    </row>
    <row r="5" spans="1:30" ht="13.5" thickBot="1">
      <c r="W5" s="12" t="s">
        <v>489</v>
      </c>
    </row>
    <row r="6" spans="1:30" ht="24.75" customHeight="1">
      <c r="A6" s="1215" t="s">
        <v>26</v>
      </c>
      <c r="B6" s="1211" t="s">
        <v>27</v>
      </c>
      <c r="C6" s="1212"/>
      <c r="D6" s="1212"/>
      <c r="E6" s="1212"/>
      <c r="F6" s="1212"/>
      <c r="G6" s="1212"/>
      <c r="H6" s="1212"/>
      <c r="I6" s="1212"/>
      <c r="J6" s="1212"/>
      <c r="K6" s="1212"/>
      <c r="L6" s="1212"/>
      <c r="M6" s="1212"/>
      <c r="N6" s="955"/>
      <c r="O6" s="955"/>
      <c r="P6" s="1208" t="s">
        <v>28</v>
      </c>
      <c r="Q6" s="1209"/>
      <c r="R6" s="1209"/>
      <c r="S6" s="1209"/>
      <c r="T6" s="1209"/>
      <c r="U6" s="1209"/>
      <c r="V6" s="1209"/>
      <c r="W6" s="1209"/>
      <c r="X6" s="1209"/>
      <c r="Y6" s="1209"/>
      <c r="Z6" s="1209"/>
      <c r="AA6" s="1209"/>
      <c r="AB6" s="1209"/>
      <c r="AC6" s="1210"/>
      <c r="AD6" s="683"/>
    </row>
    <row r="7" spans="1:30" ht="24.75" customHeight="1">
      <c r="A7" s="1216"/>
      <c r="B7" s="1217" t="s">
        <v>80</v>
      </c>
      <c r="C7" s="1218"/>
      <c r="D7" s="1218"/>
      <c r="E7" s="1218"/>
      <c r="F7" s="1219"/>
      <c r="G7" s="956"/>
      <c r="H7" s="956"/>
      <c r="I7" s="1217" t="s">
        <v>81</v>
      </c>
      <c r="J7" s="1218"/>
      <c r="K7" s="1218"/>
      <c r="L7" s="1218"/>
      <c r="M7" s="1218"/>
      <c r="N7" s="956"/>
      <c r="O7" s="956"/>
      <c r="P7" s="1206" t="s">
        <v>80</v>
      </c>
      <c r="Q7" s="1207"/>
      <c r="R7" s="1207"/>
      <c r="S7" s="1207"/>
      <c r="T7" s="1207"/>
      <c r="U7" s="957"/>
      <c r="V7" s="957"/>
      <c r="W7" s="1207" t="s">
        <v>81</v>
      </c>
      <c r="X7" s="1207"/>
      <c r="Y7" s="1207"/>
      <c r="Z7" s="1207"/>
      <c r="AA7" s="1207"/>
      <c r="AB7" s="1207"/>
      <c r="AC7" s="1223"/>
      <c r="AD7" s="683"/>
    </row>
    <row r="8" spans="1:30" ht="42" customHeight="1">
      <c r="A8" s="344"/>
      <c r="B8" s="933" t="s">
        <v>261</v>
      </c>
      <c r="C8" s="933" t="s">
        <v>258</v>
      </c>
      <c r="D8" s="934" t="s">
        <v>265</v>
      </c>
      <c r="E8" s="933" t="s">
        <v>271</v>
      </c>
      <c r="F8" s="933" t="s">
        <v>299</v>
      </c>
      <c r="G8" s="933" t="s">
        <v>288</v>
      </c>
      <c r="H8" s="933" t="s">
        <v>512</v>
      </c>
      <c r="I8" s="933" t="s">
        <v>261</v>
      </c>
      <c r="J8" s="933" t="s">
        <v>258</v>
      </c>
      <c r="K8" s="934" t="s">
        <v>265</v>
      </c>
      <c r="L8" s="934" t="s">
        <v>271</v>
      </c>
      <c r="M8" s="934" t="s">
        <v>265</v>
      </c>
      <c r="N8" s="1022" t="s">
        <v>288</v>
      </c>
      <c r="O8" s="1022" t="s">
        <v>512</v>
      </c>
      <c r="P8" s="935" t="s">
        <v>261</v>
      </c>
      <c r="Q8" s="936" t="s">
        <v>258</v>
      </c>
      <c r="R8" s="934" t="s">
        <v>265</v>
      </c>
      <c r="S8" s="933" t="s">
        <v>271</v>
      </c>
      <c r="T8" s="933" t="s">
        <v>299</v>
      </c>
      <c r="U8" s="933" t="s">
        <v>288</v>
      </c>
      <c r="V8" s="933" t="s">
        <v>512</v>
      </c>
      <c r="W8" s="936" t="s">
        <v>261</v>
      </c>
      <c r="X8" s="936" t="s">
        <v>258</v>
      </c>
      <c r="Y8" s="934" t="s">
        <v>265</v>
      </c>
      <c r="Z8" s="934" t="s">
        <v>271</v>
      </c>
      <c r="AA8" s="934" t="s">
        <v>288</v>
      </c>
      <c r="AB8" s="934" t="s">
        <v>512</v>
      </c>
      <c r="AC8" s="345" t="s">
        <v>299</v>
      </c>
      <c r="AD8" s="683"/>
    </row>
    <row r="9" spans="1:30" ht="18" hidden="1">
      <c r="A9" s="58" t="s">
        <v>243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023"/>
      <c r="O9" s="1023"/>
      <c r="P9" s="470"/>
      <c r="Q9" s="63"/>
      <c r="R9" s="63"/>
      <c r="S9" s="63"/>
      <c r="T9" s="63"/>
      <c r="U9" s="63"/>
      <c r="V9" s="63"/>
      <c r="W9" s="65"/>
      <c r="X9" s="65"/>
      <c r="Y9" s="65"/>
      <c r="Z9" s="65"/>
      <c r="AA9" s="65"/>
      <c r="AB9" s="65"/>
      <c r="AC9" s="95"/>
      <c r="AD9" s="683"/>
    </row>
    <row r="10" spans="1:30" ht="30.75" hidden="1">
      <c r="A10" s="58" t="s">
        <v>287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023"/>
      <c r="O10" s="1023"/>
      <c r="P10" s="470"/>
      <c r="Q10" s="63"/>
      <c r="R10" s="63"/>
      <c r="S10" s="63"/>
      <c r="T10" s="63"/>
      <c r="U10" s="63"/>
      <c r="V10" s="63"/>
      <c r="W10" s="65"/>
      <c r="X10" s="65"/>
      <c r="Y10" s="65"/>
      <c r="Z10" s="65"/>
      <c r="AA10" s="65"/>
      <c r="AB10" s="65"/>
      <c r="AC10" s="95"/>
      <c r="AD10" s="683"/>
    </row>
    <row r="11" spans="1:30" ht="18" hidden="1">
      <c r="A11" s="58" t="s">
        <v>262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1023"/>
      <c r="O11" s="1023"/>
      <c r="P11" s="470"/>
      <c r="Q11" s="63"/>
      <c r="R11" s="63"/>
      <c r="S11" s="63"/>
      <c r="T11" s="63"/>
      <c r="U11" s="63"/>
      <c r="V11" s="63"/>
      <c r="W11" s="65"/>
      <c r="X11" s="65"/>
      <c r="Y11" s="65"/>
      <c r="Z11" s="65"/>
      <c r="AA11" s="65"/>
      <c r="AB11" s="65"/>
      <c r="AC11" s="95"/>
      <c r="AD11" s="683"/>
    </row>
    <row r="12" spans="1:30" ht="18" hidden="1">
      <c r="A12" s="59" t="s">
        <v>244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1023"/>
      <c r="O12" s="1023"/>
      <c r="P12" s="470"/>
      <c r="Q12" s="63"/>
      <c r="R12" s="63"/>
      <c r="S12" s="63"/>
      <c r="T12" s="63"/>
      <c r="U12" s="63"/>
      <c r="V12" s="63"/>
      <c r="W12" s="65"/>
      <c r="X12" s="65"/>
      <c r="Y12" s="65"/>
      <c r="Z12" s="65"/>
      <c r="AA12" s="65"/>
      <c r="AB12" s="65"/>
      <c r="AC12" s="95"/>
      <c r="AD12" s="683"/>
    </row>
    <row r="13" spans="1:30" ht="30.75">
      <c r="A13" s="59" t="s">
        <v>359</v>
      </c>
      <c r="B13" s="62"/>
      <c r="C13" s="62"/>
      <c r="D13" s="62"/>
      <c r="E13" s="62"/>
      <c r="F13" s="62"/>
      <c r="G13" s="62"/>
      <c r="H13" s="62"/>
      <c r="I13" s="62">
        <v>2220000</v>
      </c>
      <c r="J13" s="62">
        <v>2220000</v>
      </c>
      <c r="K13" s="62">
        <v>2220000</v>
      </c>
      <c r="L13" s="62">
        <v>2220000</v>
      </c>
      <c r="M13" s="62">
        <v>2220000</v>
      </c>
      <c r="N13" s="1023">
        <v>1090000</v>
      </c>
      <c r="O13" s="959">
        <f t="shared" ref="O13:O26" si="0">N13/M13</f>
        <v>0.49099099099099097</v>
      </c>
      <c r="P13" s="470"/>
      <c r="Q13" s="63"/>
      <c r="R13" s="63"/>
      <c r="S13" s="63"/>
      <c r="T13" s="63"/>
      <c r="U13" s="63"/>
      <c r="V13" s="63"/>
      <c r="W13" s="65"/>
      <c r="X13" s="65"/>
      <c r="Y13" s="65"/>
      <c r="Z13" s="65"/>
      <c r="AA13" s="65"/>
      <c r="AB13" s="65"/>
      <c r="AC13" s="95"/>
      <c r="AD13" s="683"/>
    </row>
    <row r="14" spans="1:30" ht="18" hidden="1">
      <c r="A14" s="59" t="s">
        <v>245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1023"/>
      <c r="O14" s="959" t="e">
        <f t="shared" si="0"/>
        <v>#DIV/0!</v>
      </c>
      <c r="P14" s="470"/>
      <c r="Q14" s="63"/>
      <c r="R14" s="63"/>
      <c r="S14" s="63"/>
      <c r="T14" s="63"/>
      <c r="U14" s="63"/>
      <c r="V14" s="63"/>
      <c r="W14" s="65"/>
      <c r="X14" s="65"/>
      <c r="Y14" s="65"/>
      <c r="Z14" s="65"/>
      <c r="AA14" s="65"/>
      <c r="AB14" s="65"/>
      <c r="AC14" s="95"/>
      <c r="AD14" s="683"/>
    </row>
    <row r="15" spans="1:30" ht="18">
      <c r="A15" s="59" t="s">
        <v>477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1023"/>
      <c r="O15" s="959"/>
      <c r="P15" s="470"/>
      <c r="Q15" s="63"/>
      <c r="R15" s="63"/>
      <c r="S15" s="63"/>
      <c r="T15" s="63"/>
      <c r="U15" s="63"/>
      <c r="V15" s="63"/>
      <c r="W15" s="65"/>
      <c r="X15" s="65"/>
      <c r="Y15" s="65"/>
      <c r="Z15" s="65"/>
      <c r="AA15" s="65"/>
      <c r="AB15" s="65"/>
      <c r="AC15" s="95"/>
      <c r="AD15" s="683"/>
    </row>
    <row r="16" spans="1:30" ht="18">
      <c r="A16" s="59" t="s">
        <v>480</v>
      </c>
      <c r="B16" s="62"/>
      <c r="C16" s="62"/>
      <c r="D16" s="62"/>
      <c r="E16" s="62"/>
      <c r="F16" s="62"/>
      <c r="G16" s="62"/>
      <c r="H16" s="62"/>
      <c r="I16" s="62">
        <v>350000</v>
      </c>
      <c r="J16" s="62">
        <v>350000</v>
      </c>
      <c r="K16" s="62">
        <v>350000</v>
      </c>
      <c r="L16" s="62">
        <v>350000</v>
      </c>
      <c r="M16" s="62">
        <v>350000</v>
      </c>
      <c r="N16" s="1023">
        <v>308000</v>
      </c>
      <c r="O16" s="959">
        <f t="shared" si="0"/>
        <v>0.88</v>
      </c>
      <c r="P16" s="470"/>
      <c r="Q16" s="63"/>
      <c r="R16" s="63"/>
      <c r="S16" s="63"/>
      <c r="T16" s="63"/>
      <c r="U16" s="63"/>
      <c r="V16" s="63"/>
      <c r="W16" s="65"/>
      <c r="X16" s="65"/>
      <c r="Y16" s="65"/>
      <c r="Z16" s="65"/>
      <c r="AA16" s="65"/>
      <c r="AB16" s="65"/>
      <c r="AC16" s="95"/>
      <c r="AD16" s="683"/>
    </row>
    <row r="17" spans="1:30" ht="30.75">
      <c r="A17" s="59" t="s">
        <v>478</v>
      </c>
      <c r="B17" s="62"/>
      <c r="C17" s="62"/>
      <c r="D17" s="62"/>
      <c r="E17" s="62"/>
      <c r="F17" s="62"/>
      <c r="G17" s="62"/>
      <c r="H17" s="62"/>
      <c r="I17" s="62">
        <v>350000</v>
      </c>
      <c r="J17" s="62">
        <v>350000</v>
      </c>
      <c r="K17" s="62">
        <v>350000</v>
      </c>
      <c r="L17" s="62">
        <v>350000</v>
      </c>
      <c r="M17" s="62">
        <v>350000</v>
      </c>
      <c r="N17" s="1023">
        <v>204000</v>
      </c>
      <c r="O17" s="959">
        <f t="shared" si="0"/>
        <v>0.58285714285714285</v>
      </c>
      <c r="P17" s="470"/>
      <c r="Q17" s="63"/>
      <c r="R17" s="63"/>
      <c r="S17" s="63"/>
      <c r="T17" s="63"/>
      <c r="U17" s="63"/>
      <c r="V17" s="63"/>
      <c r="W17" s="65"/>
      <c r="X17" s="65"/>
      <c r="Y17" s="65"/>
      <c r="Z17" s="65"/>
      <c r="AA17" s="65"/>
      <c r="AB17" s="65"/>
      <c r="AC17" s="95"/>
      <c r="AD17" s="683"/>
    </row>
    <row r="18" spans="1:30" ht="18">
      <c r="A18" s="59" t="s">
        <v>479</v>
      </c>
      <c r="B18" s="62"/>
      <c r="C18" s="62"/>
      <c r="D18" s="62"/>
      <c r="E18" s="62"/>
      <c r="F18" s="62"/>
      <c r="G18" s="62"/>
      <c r="H18" s="62"/>
      <c r="I18" s="62">
        <v>350000</v>
      </c>
      <c r="J18" s="62">
        <v>350000</v>
      </c>
      <c r="K18" s="62">
        <v>350000</v>
      </c>
      <c r="L18" s="62">
        <v>350000</v>
      </c>
      <c r="M18" s="62">
        <v>350000</v>
      </c>
      <c r="N18" s="1023">
        <v>174000</v>
      </c>
      <c r="O18" s="959">
        <f t="shared" si="0"/>
        <v>0.49714285714285716</v>
      </c>
      <c r="P18" s="470"/>
      <c r="Q18" s="63"/>
      <c r="R18" s="63"/>
      <c r="S18" s="63"/>
      <c r="T18" s="63"/>
      <c r="U18" s="63"/>
      <c r="V18" s="63"/>
      <c r="W18" s="65"/>
      <c r="X18" s="65"/>
      <c r="Y18" s="65"/>
      <c r="Z18" s="65"/>
      <c r="AA18" s="65"/>
      <c r="AB18" s="65"/>
      <c r="AC18" s="95"/>
      <c r="AD18" s="683"/>
    </row>
    <row r="19" spans="1:30" ht="18">
      <c r="A19" s="59" t="s">
        <v>481</v>
      </c>
      <c r="B19" s="62"/>
      <c r="C19" s="62"/>
      <c r="D19" s="62"/>
      <c r="E19" s="62"/>
      <c r="F19" s="62"/>
      <c r="G19" s="62"/>
      <c r="H19" s="62"/>
      <c r="I19" s="62">
        <v>350000</v>
      </c>
      <c r="J19" s="62">
        <v>350000</v>
      </c>
      <c r="K19" s="62">
        <v>350000</v>
      </c>
      <c r="L19" s="62">
        <v>350000</v>
      </c>
      <c r="M19" s="62">
        <v>350000</v>
      </c>
      <c r="N19" s="1023">
        <v>294000</v>
      </c>
      <c r="O19" s="959">
        <f t="shared" si="0"/>
        <v>0.84</v>
      </c>
      <c r="P19" s="470"/>
      <c r="Q19" s="63"/>
      <c r="R19" s="63"/>
      <c r="S19" s="63"/>
      <c r="T19" s="63"/>
      <c r="U19" s="63"/>
      <c r="V19" s="63"/>
      <c r="W19" s="65"/>
      <c r="X19" s="65"/>
      <c r="Y19" s="65"/>
      <c r="Z19" s="65"/>
      <c r="AA19" s="65"/>
      <c r="AB19" s="65"/>
      <c r="AC19" s="95"/>
      <c r="AD19" s="683"/>
    </row>
    <row r="20" spans="1:30" ht="18">
      <c r="A20" s="59" t="s">
        <v>483</v>
      </c>
      <c r="B20" s="62"/>
      <c r="C20" s="62"/>
      <c r="D20" s="62"/>
      <c r="E20" s="62"/>
      <c r="F20" s="62"/>
      <c r="G20" s="62"/>
      <c r="H20" s="62"/>
      <c r="I20" s="62">
        <v>350000</v>
      </c>
      <c r="J20" s="62">
        <v>350000</v>
      </c>
      <c r="K20" s="62">
        <v>350000</v>
      </c>
      <c r="L20" s="62">
        <v>350000</v>
      </c>
      <c r="M20" s="62">
        <v>350000</v>
      </c>
      <c r="N20" s="1023">
        <v>0</v>
      </c>
      <c r="O20" s="959">
        <f t="shared" si="0"/>
        <v>0</v>
      </c>
      <c r="P20" s="470"/>
      <c r="Q20" s="63"/>
      <c r="R20" s="63"/>
      <c r="S20" s="63"/>
      <c r="T20" s="63"/>
      <c r="U20" s="63"/>
      <c r="V20" s="63"/>
      <c r="W20" s="65"/>
      <c r="X20" s="65"/>
      <c r="Y20" s="65"/>
      <c r="Z20" s="65"/>
      <c r="AA20" s="65"/>
      <c r="AB20" s="65"/>
      <c r="AC20" s="95"/>
      <c r="AD20" s="683"/>
    </row>
    <row r="21" spans="1:30" ht="18">
      <c r="A21" s="59" t="s">
        <v>482</v>
      </c>
      <c r="B21" s="62"/>
      <c r="C21" s="62"/>
      <c r="D21" s="62"/>
      <c r="E21" s="62"/>
      <c r="F21" s="62"/>
      <c r="G21" s="62"/>
      <c r="H21" s="62"/>
      <c r="I21" s="62">
        <v>350000</v>
      </c>
      <c r="J21" s="62">
        <v>350000</v>
      </c>
      <c r="K21" s="62">
        <v>350000</v>
      </c>
      <c r="L21" s="62">
        <v>350000</v>
      </c>
      <c r="M21" s="62">
        <v>350000</v>
      </c>
      <c r="N21" s="1023">
        <v>110000</v>
      </c>
      <c r="O21" s="959">
        <f t="shared" si="0"/>
        <v>0.31428571428571428</v>
      </c>
      <c r="P21" s="470"/>
      <c r="Q21" s="63"/>
      <c r="R21" s="63"/>
      <c r="S21" s="63"/>
      <c r="T21" s="63"/>
      <c r="U21" s="63"/>
      <c r="V21" s="63"/>
      <c r="W21" s="65"/>
      <c r="X21" s="65"/>
      <c r="Y21" s="65"/>
      <c r="Z21" s="65"/>
      <c r="AA21" s="65"/>
      <c r="AB21" s="65"/>
      <c r="AC21" s="95"/>
      <c r="AD21" s="683"/>
    </row>
    <row r="22" spans="1:30" ht="17.25" customHeight="1">
      <c r="A22" s="59" t="s">
        <v>484</v>
      </c>
      <c r="B22" s="62"/>
      <c r="C22" s="62"/>
      <c r="D22" s="62"/>
      <c r="E22" s="62"/>
      <c r="F22" s="62"/>
      <c r="G22" s="62"/>
      <c r="H22" s="62"/>
      <c r="I22" s="62">
        <v>120000</v>
      </c>
      <c r="J22" s="62">
        <v>120000</v>
      </c>
      <c r="K22" s="62">
        <v>120000</v>
      </c>
      <c r="L22" s="62">
        <v>120000</v>
      </c>
      <c r="M22" s="62">
        <v>120000</v>
      </c>
      <c r="N22" s="1023">
        <v>0</v>
      </c>
      <c r="O22" s="959">
        <f t="shared" si="0"/>
        <v>0</v>
      </c>
      <c r="P22" s="471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95"/>
      <c r="AD22" s="683"/>
    </row>
    <row r="23" spans="1:30" s="20" customFormat="1" ht="18" hidden="1">
      <c r="A23" s="59" t="s">
        <v>246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1023"/>
      <c r="O23" s="959" t="e">
        <f t="shared" si="0"/>
        <v>#DIV/0!</v>
      </c>
      <c r="P23" s="47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95"/>
      <c r="AD23" s="684"/>
    </row>
    <row r="24" spans="1:30" ht="18" hidden="1">
      <c r="A24" s="58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1024"/>
      <c r="O24" s="959" t="e">
        <f t="shared" si="0"/>
        <v>#DIV/0!</v>
      </c>
      <c r="P24" s="472"/>
      <c r="Q24" s="62"/>
      <c r="R24" s="62"/>
      <c r="S24" s="62"/>
      <c r="T24" s="62"/>
      <c r="U24" s="62"/>
      <c r="V24" s="62"/>
      <c r="W24" s="65"/>
      <c r="X24" s="65"/>
      <c r="Y24" s="65"/>
      <c r="Z24" s="65"/>
      <c r="AA24" s="65"/>
      <c r="AB24" s="65"/>
      <c r="AC24" s="64"/>
      <c r="AD24" s="683"/>
    </row>
    <row r="25" spans="1:30" ht="18" hidden="1">
      <c r="A25" s="58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1024"/>
      <c r="O25" s="959" t="e">
        <f t="shared" si="0"/>
        <v>#DIV/0!</v>
      </c>
      <c r="P25" s="472"/>
      <c r="Q25" s="62"/>
      <c r="R25" s="62"/>
      <c r="S25" s="62"/>
      <c r="T25" s="62"/>
      <c r="U25" s="62"/>
      <c r="V25" s="62"/>
      <c r="W25" s="65"/>
      <c r="X25" s="65"/>
      <c r="Y25" s="65"/>
      <c r="Z25" s="65"/>
      <c r="AA25" s="65"/>
      <c r="AB25" s="65"/>
      <c r="AC25" s="64"/>
      <c r="AD25" s="683"/>
    </row>
    <row r="26" spans="1:30" ht="23.25" customHeight="1" thickBot="1">
      <c r="A26" s="60" t="s">
        <v>1</v>
      </c>
      <c r="B26" s="66">
        <f>SUM(B9:B25)</f>
        <v>0</v>
      </c>
      <c r="C26" s="66">
        <f>SUM(C9:C25)</f>
        <v>0</v>
      </c>
      <c r="D26" s="66">
        <f>SUM(D9:D25)</f>
        <v>0</v>
      </c>
      <c r="E26" s="66">
        <f>SUM(E9:E25)</f>
        <v>0</v>
      </c>
      <c r="F26" s="66">
        <f>SUM(F9:F25)</f>
        <v>0</v>
      </c>
      <c r="G26" s="66">
        <v>0</v>
      </c>
      <c r="H26" s="66">
        <v>0</v>
      </c>
      <c r="I26" s="66">
        <f>SUM(I16:I25)</f>
        <v>2220000</v>
      </c>
      <c r="J26" s="66">
        <f>SUM(J16:J25)</f>
        <v>2220000</v>
      </c>
      <c r="K26" s="66">
        <f>SUM(K16:K25)</f>
        <v>2220000</v>
      </c>
      <c r="L26" s="66">
        <f t="shared" ref="L26:N26" si="1">SUM(L16:L25)</f>
        <v>2220000</v>
      </c>
      <c r="M26" s="66">
        <f t="shared" si="1"/>
        <v>2220000</v>
      </c>
      <c r="N26" s="66">
        <f t="shared" si="1"/>
        <v>1090000</v>
      </c>
      <c r="O26" s="959">
        <f t="shared" si="0"/>
        <v>0.49099099099099097</v>
      </c>
      <c r="P26" s="473">
        <f t="shared" ref="P26:AC26" si="2">SUM(P9:P25)</f>
        <v>0</v>
      </c>
      <c r="Q26" s="66">
        <f t="shared" si="2"/>
        <v>0</v>
      </c>
      <c r="R26" s="66">
        <f t="shared" si="2"/>
        <v>0</v>
      </c>
      <c r="S26" s="66">
        <f t="shared" si="2"/>
        <v>0</v>
      </c>
      <c r="T26" s="66">
        <f t="shared" si="2"/>
        <v>0</v>
      </c>
      <c r="U26" s="66">
        <v>0</v>
      </c>
      <c r="V26" s="66">
        <v>0</v>
      </c>
      <c r="W26" s="66">
        <f t="shared" si="2"/>
        <v>0</v>
      </c>
      <c r="X26" s="66">
        <f t="shared" si="2"/>
        <v>0</v>
      </c>
      <c r="Y26" s="66">
        <f t="shared" si="2"/>
        <v>0</v>
      </c>
      <c r="Z26" s="66">
        <f t="shared" ref="Z26:AB26" si="3">SUM(Z9:Z25)</f>
        <v>0</v>
      </c>
      <c r="AA26" s="66">
        <f t="shared" si="3"/>
        <v>0</v>
      </c>
      <c r="AB26" s="66">
        <f t="shared" si="3"/>
        <v>0</v>
      </c>
      <c r="AC26" s="66">
        <f t="shared" si="2"/>
        <v>0</v>
      </c>
      <c r="AD26" s="683"/>
    </row>
    <row r="27" spans="1:30" ht="15">
      <c r="A27" s="57"/>
      <c r="B27" s="15"/>
      <c r="C27" s="15"/>
      <c r="D27" s="15"/>
      <c r="E27" s="15"/>
      <c r="F27" s="15"/>
      <c r="G27" s="15"/>
      <c r="H27" s="15"/>
      <c r="I27" s="329"/>
      <c r="J27" s="329"/>
      <c r="K27" s="329"/>
      <c r="L27" s="329"/>
      <c r="M27" s="329"/>
      <c r="N27" s="329"/>
      <c r="O27" s="329"/>
      <c r="P27" s="15"/>
      <c r="Q27" s="15"/>
      <c r="R27" s="15"/>
      <c r="S27" s="15"/>
      <c r="T27" s="15"/>
      <c r="U27" s="15"/>
      <c r="V27" s="15"/>
      <c r="W27" s="329"/>
      <c r="AB27" s="466"/>
      <c r="AC27" s="466"/>
    </row>
    <row r="28" spans="1:30" ht="14.25" hidden="1">
      <c r="A28" s="1214" t="s">
        <v>249</v>
      </c>
      <c r="B28" s="1214"/>
      <c r="C28" s="1214"/>
      <c r="D28" s="1214"/>
      <c r="E28" s="1214"/>
      <c r="F28" s="1214"/>
      <c r="G28" s="1214"/>
      <c r="H28" s="1214"/>
      <c r="I28" s="1214"/>
      <c r="J28" s="1214"/>
      <c r="K28" s="1214"/>
      <c r="L28" s="1214"/>
      <c r="M28" s="1214"/>
      <c r="N28" s="1214"/>
      <c r="O28" s="1214"/>
      <c r="P28" s="1214"/>
      <c r="Q28" s="1214"/>
      <c r="R28" s="1214"/>
      <c r="S28" s="1214"/>
      <c r="T28" s="1214"/>
      <c r="U28" s="1214"/>
      <c r="V28" s="1214"/>
      <c r="W28" s="1214"/>
    </row>
    <row r="29" spans="1:30" ht="13.5" hidden="1" thickBot="1">
      <c r="W29" s="12"/>
    </row>
    <row r="30" spans="1:30" ht="29.25" hidden="1" customHeight="1">
      <c r="A30" s="1215" t="s">
        <v>248</v>
      </c>
      <c r="B30" s="1211" t="s">
        <v>27</v>
      </c>
      <c r="C30" s="1212"/>
      <c r="D30" s="1212"/>
      <c r="E30" s="1212"/>
      <c r="F30" s="1212"/>
      <c r="G30" s="1212"/>
      <c r="H30" s="1212"/>
      <c r="I30" s="1212"/>
      <c r="J30" s="1212"/>
      <c r="K30" s="1212"/>
      <c r="L30" s="1212"/>
      <c r="M30" s="1212"/>
      <c r="N30" s="955"/>
      <c r="O30" s="955"/>
      <c r="P30" s="1208" t="s">
        <v>28</v>
      </c>
      <c r="Q30" s="1209"/>
      <c r="R30" s="1209"/>
      <c r="S30" s="1209"/>
      <c r="T30" s="1209"/>
      <c r="U30" s="1209"/>
      <c r="V30" s="1209"/>
      <c r="W30" s="1209"/>
      <c r="X30" s="1209"/>
      <c r="Y30" s="1209"/>
      <c r="Z30" s="1209"/>
      <c r="AA30" s="1209"/>
      <c r="AB30" s="1209"/>
      <c r="AC30" s="1210"/>
      <c r="AD30" s="683"/>
    </row>
    <row r="31" spans="1:30" ht="29.25" hidden="1" customHeight="1">
      <c r="A31" s="1216"/>
      <c r="B31" s="1217" t="s">
        <v>80</v>
      </c>
      <c r="C31" s="1218"/>
      <c r="D31" s="1218"/>
      <c r="E31" s="1218"/>
      <c r="F31" s="1219"/>
      <c r="G31" s="956"/>
      <c r="H31" s="956"/>
      <c r="I31" s="1217" t="s">
        <v>81</v>
      </c>
      <c r="J31" s="1218"/>
      <c r="K31" s="1218"/>
      <c r="L31" s="1218"/>
      <c r="M31" s="1218"/>
      <c r="N31" s="956"/>
      <c r="O31" s="956"/>
      <c r="P31" s="1206" t="s">
        <v>80</v>
      </c>
      <c r="Q31" s="1207"/>
      <c r="R31" s="1207"/>
      <c r="S31" s="1207"/>
      <c r="T31" s="1207"/>
      <c r="U31" s="957"/>
      <c r="V31" s="957"/>
      <c r="W31" s="1207" t="s">
        <v>81</v>
      </c>
      <c r="X31" s="1207"/>
      <c r="Y31" s="1207"/>
      <c r="Z31" s="1207"/>
      <c r="AA31" s="1207"/>
      <c r="AB31" s="1207"/>
      <c r="AC31" s="1223"/>
      <c r="AD31" s="683"/>
    </row>
    <row r="32" spans="1:30" ht="29.25" hidden="1" customHeight="1">
      <c r="A32" s="344"/>
      <c r="B32" s="345" t="s">
        <v>261</v>
      </c>
      <c r="C32" s="345" t="s">
        <v>258</v>
      </c>
      <c r="D32" s="685" t="s">
        <v>291</v>
      </c>
      <c r="E32" s="345" t="s">
        <v>294</v>
      </c>
      <c r="F32" s="345" t="s">
        <v>299</v>
      </c>
      <c r="G32" s="345"/>
      <c r="H32" s="345"/>
      <c r="I32" s="345" t="s">
        <v>261</v>
      </c>
      <c r="J32" s="345" t="s">
        <v>258</v>
      </c>
      <c r="K32" s="345" t="s">
        <v>267</v>
      </c>
      <c r="L32" s="345" t="s">
        <v>275</v>
      </c>
      <c r="M32" s="345" t="s">
        <v>299</v>
      </c>
      <c r="N32" s="1025"/>
      <c r="O32" s="1025"/>
      <c r="P32" s="469" t="s">
        <v>261</v>
      </c>
      <c r="Q32" s="383" t="s">
        <v>258</v>
      </c>
      <c r="R32" s="383" t="s">
        <v>267</v>
      </c>
      <c r="S32" s="345" t="s">
        <v>294</v>
      </c>
      <c r="T32" s="345" t="s">
        <v>299</v>
      </c>
      <c r="U32" s="345"/>
      <c r="V32" s="345"/>
      <c r="W32" s="383" t="s">
        <v>261</v>
      </c>
      <c r="X32" s="383" t="s">
        <v>258</v>
      </c>
      <c r="Y32" s="685" t="s">
        <v>291</v>
      </c>
      <c r="Z32" s="685"/>
      <c r="AA32" s="685"/>
      <c r="AB32" s="345" t="s">
        <v>294</v>
      </c>
      <c r="AC32" s="345" t="s">
        <v>299</v>
      </c>
      <c r="AD32" s="683"/>
    </row>
    <row r="33" spans="1:30" ht="18" hidden="1">
      <c r="A33" s="58" t="s">
        <v>250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468"/>
      <c r="N33" s="1026"/>
      <c r="O33" s="1026"/>
      <c r="P33" s="472"/>
      <c r="Q33" s="62"/>
      <c r="R33" s="62"/>
      <c r="S33" s="62"/>
      <c r="T33" s="62"/>
      <c r="U33" s="62"/>
      <c r="V33" s="62"/>
      <c r="W33" s="65"/>
      <c r="X33" s="65"/>
      <c r="Y33" s="65"/>
      <c r="Z33" s="65"/>
      <c r="AA33" s="65"/>
      <c r="AB33" s="62"/>
      <c r="AC33" s="95"/>
      <c r="AD33" s="683"/>
    </row>
    <row r="34" spans="1:30" ht="18" hidden="1">
      <c r="A34" s="104" t="s">
        <v>251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474"/>
      <c r="N34" s="1027"/>
      <c r="O34" s="1027"/>
      <c r="P34" s="472"/>
      <c r="Q34" s="62"/>
      <c r="R34" s="62"/>
      <c r="S34" s="62"/>
      <c r="T34" s="62"/>
      <c r="U34" s="62"/>
      <c r="V34" s="62"/>
      <c r="W34" s="65"/>
      <c r="X34" s="65"/>
      <c r="Y34" s="65"/>
      <c r="Z34" s="65"/>
      <c r="AA34" s="65"/>
      <c r="AB34" s="62"/>
      <c r="AC34" s="95"/>
      <c r="AD34" s="683"/>
    </row>
    <row r="35" spans="1:30" ht="18" hidden="1">
      <c r="A35" s="104" t="s">
        <v>252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474"/>
      <c r="N35" s="1027"/>
      <c r="O35" s="1027"/>
      <c r="P35" s="472"/>
      <c r="Q35" s="62"/>
      <c r="R35" s="62"/>
      <c r="S35" s="62"/>
      <c r="T35" s="62"/>
      <c r="U35" s="62"/>
      <c r="V35" s="62"/>
      <c r="W35" s="65"/>
      <c r="X35" s="65"/>
      <c r="Y35" s="65"/>
      <c r="Z35" s="65"/>
      <c r="AA35" s="65"/>
      <c r="AB35" s="62"/>
      <c r="AC35" s="95"/>
      <c r="AD35" s="683"/>
    </row>
    <row r="36" spans="1:30" ht="18" hidden="1">
      <c r="A36" s="104" t="s">
        <v>253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474"/>
      <c r="N36" s="1027"/>
      <c r="O36" s="1027"/>
      <c r="P36" s="472"/>
      <c r="Q36" s="62"/>
      <c r="R36" s="62"/>
      <c r="S36" s="62"/>
      <c r="T36" s="62"/>
      <c r="U36" s="62"/>
      <c r="V36" s="62"/>
      <c r="W36" s="65"/>
      <c r="X36" s="65"/>
      <c r="Y36" s="65"/>
      <c r="Z36" s="65"/>
      <c r="AA36" s="65"/>
      <c r="AB36" s="62"/>
      <c r="AC36" s="95"/>
      <c r="AD36" s="683"/>
    </row>
    <row r="37" spans="1:30" ht="18" hidden="1">
      <c r="A37" s="104" t="s">
        <v>428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474"/>
      <c r="N37" s="1027"/>
      <c r="O37" s="1027"/>
      <c r="P37" s="472"/>
      <c r="Q37" s="62"/>
      <c r="R37" s="62"/>
      <c r="S37" s="62"/>
      <c r="T37" s="62"/>
      <c r="U37" s="62"/>
      <c r="V37" s="62"/>
      <c r="W37" s="65"/>
      <c r="X37" s="65"/>
      <c r="Y37" s="65"/>
      <c r="Z37" s="65"/>
      <c r="AA37" s="65"/>
      <c r="AB37" s="62"/>
      <c r="AC37" s="95"/>
      <c r="AD37" s="683"/>
    </row>
    <row r="38" spans="1:30" ht="18" hidden="1">
      <c r="A38" s="104" t="s">
        <v>254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474"/>
      <c r="N38" s="1027"/>
      <c r="O38" s="1027"/>
      <c r="P38" s="472"/>
      <c r="Q38" s="62"/>
      <c r="R38" s="62"/>
      <c r="S38" s="62"/>
      <c r="T38" s="62"/>
      <c r="U38" s="62"/>
      <c r="V38" s="62"/>
      <c r="W38" s="65"/>
      <c r="X38" s="65"/>
      <c r="Y38" s="65"/>
      <c r="Z38" s="65"/>
      <c r="AA38" s="65"/>
      <c r="AB38" s="62"/>
      <c r="AC38" s="95"/>
      <c r="AD38" s="683"/>
    </row>
    <row r="39" spans="1:30" ht="18" hidden="1">
      <c r="A39" s="104" t="s">
        <v>255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474"/>
      <c r="N39" s="1027"/>
      <c r="O39" s="1027"/>
      <c r="P39" s="472"/>
      <c r="Q39" s="62"/>
      <c r="R39" s="62"/>
      <c r="S39" s="62"/>
      <c r="T39" s="62"/>
      <c r="U39" s="62"/>
      <c r="V39" s="62"/>
      <c r="W39" s="65"/>
      <c r="X39" s="65"/>
      <c r="Y39" s="65"/>
      <c r="Z39" s="65"/>
      <c r="AA39" s="65"/>
      <c r="AB39" s="62"/>
      <c r="AC39" s="95"/>
      <c r="AD39" s="683"/>
    </row>
    <row r="40" spans="1:30" ht="18" hidden="1">
      <c r="A40" s="104" t="s">
        <v>256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474"/>
      <c r="N40" s="1027"/>
      <c r="O40" s="1027"/>
      <c r="P40" s="472"/>
      <c r="Q40" s="62"/>
      <c r="R40" s="62"/>
      <c r="S40" s="62"/>
      <c r="T40" s="62"/>
      <c r="U40" s="62"/>
      <c r="V40" s="62"/>
      <c r="W40" s="65"/>
      <c r="X40" s="65"/>
      <c r="Y40" s="65"/>
      <c r="Z40" s="65"/>
      <c r="AA40" s="65"/>
      <c r="AB40" s="62"/>
      <c r="AC40" s="95"/>
      <c r="AD40" s="683"/>
    </row>
    <row r="41" spans="1:30" ht="18" hidden="1">
      <c r="A41" s="104" t="s">
        <v>257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474"/>
      <c r="N41" s="1027"/>
      <c r="O41" s="1027"/>
      <c r="P41" s="472"/>
      <c r="Q41" s="62"/>
      <c r="R41" s="62"/>
      <c r="S41" s="62"/>
      <c r="T41" s="62"/>
      <c r="U41" s="62"/>
      <c r="V41" s="62"/>
      <c r="W41" s="65"/>
      <c r="X41" s="65"/>
      <c r="Y41" s="65"/>
      <c r="Z41" s="65"/>
      <c r="AA41" s="65"/>
      <c r="AB41" s="62"/>
      <c r="AC41" s="95"/>
      <c r="AD41" s="683"/>
    </row>
    <row r="42" spans="1:30" ht="18" hidden="1">
      <c r="A42" s="104" t="s">
        <v>260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474"/>
      <c r="N42" s="1027"/>
      <c r="O42" s="1027"/>
      <c r="P42" s="472"/>
      <c r="Q42" s="62"/>
      <c r="R42" s="62"/>
      <c r="S42" s="62"/>
      <c r="T42" s="62"/>
      <c r="U42" s="62"/>
      <c r="V42" s="62"/>
      <c r="W42" s="65"/>
      <c r="X42" s="65"/>
      <c r="Y42" s="65"/>
      <c r="Z42" s="65"/>
      <c r="AA42" s="65"/>
      <c r="AB42" s="62"/>
      <c r="AC42" s="95"/>
      <c r="AD42" s="683"/>
    </row>
    <row r="43" spans="1:30" ht="39" hidden="1" customHeight="1">
      <c r="A43" s="104" t="s">
        <v>268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474"/>
      <c r="N43" s="1027"/>
      <c r="O43" s="1027"/>
      <c r="P43" s="472"/>
      <c r="Q43" s="62"/>
      <c r="R43" s="62"/>
      <c r="S43" s="62"/>
      <c r="T43" s="62"/>
      <c r="U43" s="62"/>
      <c r="V43" s="62"/>
      <c r="W43" s="65"/>
      <c r="X43" s="65"/>
      <c r="Y43" s="65"/>
      <c r="Z43" s="65"/>
      <c r="AA43" s="65"/>
      <c r="AB43" s="62"/>
      <c r="AC43" s="95"/>
      <c r="AD43" s="683"/>
    </row>
    <row r="44" spans="1:30" ht="30.75" hidden="1">
      <c r="A44" s="104" t="s">
        <v>284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474"/>
      <c r="N44" s="1027"/>
      <c r="O44" s="1027"/>
      <c r="P44" s="472"/>
      <c r="Q44" s="62"/>
      <c r="R44" s="62"/>
      <c r="S44" s="62"/>
      <c r="T44" s="62"/>
      <c r="U44" s="62"/>
      <c r="V44" s="62"/>
      <c r="W44" s="65"/>
      <c r="X44" s="65"/>
      <c r="Y44" s="65"/>
      <c r="Z44" s="65"/>
      <c r="AA44" s="65"/>
      <c r="AB44" s="62"/>
      <c r="AC44" s="95"/>
      <c r="AD44" s="683"/>
    </row>
    <row r="45" spans="1:30" ht="18" hidden="1">
      <c r="A45" s="104" t="s">
        <v>285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474"/>
      <c r="N45" s="1027"/>
      <c r="O45" s="1027"/>
      <c r="P45" s="472"/>
      <c r="Q45" s="62"/>
      <c r="R45" s="62"/>
      <c r="S45" s="62"/>
      <c r="T45" s="62"/>
      <c r="U45" s="62"/>
      <c r="V45" s="62"/>
      <c r="W45" s="65"/>
      <c r="X45" s="65"/>
      <c r="Y45" s="65"/>
      <c r="Z45" s="65"/>
      <c r="AA45" s="65"/>
      <c r="AB45" s="62"/>
      <c r="AC45" s="95"/>
      <c r="AD45" s="683"/>
    </row>
    <row r="46" spans="1:30" ht="47.25" hidden="1" customHeight="1">
      <c r="A46" s="104" t="s">
        <v>286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474"/>
      <c r="N46" s="1027"/>
      <c r="O46" s="1027"/>
      <c r="P46" s="472"/>
      <c r="Q46" s="62"/>
      <c r="R46" s="62"/>
      <c r="S46" s="62"/>
      <c r="T46" s="62"/>
      <c r="U46" s="62"/>
      <c r="V46" s="62"/>
      <c r="W46" s="65"/>
      <c r="X46" s="65"/>
      <c r="Y46" s="65"/>
      <c r="Z46" s="65"/>
      <c r="AA46" s="65"/>
      <c r="AB46" s="62"/>
      <c r="AC46" s="95"/>
      <c r="AD46" s="683"/>
    </row>
    <row r="47" spans="1:30" ht="39" hidden="1" customHeight="1">
      <c r="A47" s="280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474"/>
      <c r="N47" s="1027"/>
      <c r="O47" s="1027"/>
      <c r="P47" s="472"/>
      <c r="Q47" s="62"/>
      <c r="R47" s="62"/>
      <c r="S47" s="62"/>
      <c r="T47" s="62"/>
      <c r="U47" s="62"/>
      <c r="V47" s="62"/>
      <c r="W47" s="65"/>
      <c r="X47" s="65"/>
      <c r="Y47" s="65"/>
      <c r="Z47" s="65"/>
      <c r="AA47" s="65"/>
      <c r="AB47" s="62"/>
      <c r="AC47" s="95"/>
      <c r="AD47" s="683"/>
    </row>
    <row r="48" spans="1:30" ht="39" hidden="1" customHeight="1">
      <c r="A48" s="280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474"/>
      <c r="N48" s="1027"/>
      <c r="O48" s="1027"/>
      <c r="P48" s="472"/>
      <c r="Q48" s="62"/>
      <c r="R48" s="62"/>
      <c r="S48" s="62"/>
      <c r="T48" s="62"/>
      <c r="U48" s="62"/>
      <c r="V48" s="62"/>
      <c r="W48" s="65"/>
      <c r="X48" s="65"/>
      <c r="Y48" s="65"/>
      <c r="Z48" s="65"/>
      <c r="AA48" s="65"/>
      <c r="AB48" s="62"/>
      <c r="AC48" s="95"/>
      <c r="AD48" s="683"/>
    </row>
    <row r="49" spans="1:30" ht="39" hidden="1" customHeight="1">
      <c r="A49" s="280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474"/>
      <c r="N49" s="1027"/>
      <c r="O49" s="1027"/>
      <c r="P49" s="472"/>
      <c r="Q49" s="62"/>
      <c r="R49" s="62"/>
      <c r="S49" s="62"/>
      <c r="T49" s="62"/>
      <c r="U49" s="62"/>
      <c r="V49" s="62"/>
      <c r="W49" s="65"/>
      <c r="X49" s="65"/>
      <c r="Y49" s="65"/>
      <c r="Z49" s="65"/>
      <c r="AA49" s="65"/>
      <c r="AB49" s="62"/>
      <c r="AC49" s="95"/>
      <c r="AD49" s="683"/>
    </row>
    <row r="50" spans="1:30" ht="39" hidden="1" customHeight="1">
      <c r="A50" s="280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474"/>
      <c r="N50" s="1027"/>
      <c r="O50" s="1027"/>
      <c r="P50" s="472"/>
      <c r="Q50" s="62"/>
      <c r="R50" s="62"/>
      <c r="S50" s="62"/>
      <c r="T50" s="62"/>
      <c r="U50" s="62"/>
      <c r="V50" s="62"/>
      <c r="W50" s="65"/>
      <c r="X50" s="65"/>
      <c r="Y50" s="65"/>
      <c r="Z50" s="65"/>
      <c r="AA50" s="65"/>
      <c r="AB50" s="62"/>
      <c r="AC50" s="95"/>
      <c r="AD50" s="683"/>
    </row>
    <row r="51" spans="1:30" ht="39" hidden="1" customHeight="1">
      <c r="A51" s="280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474"/>
      <c r="N51" s="1027"/>
      <c r="O51" s="1027"/>
      <c r="P51" s="472"/>
      <c r="Q51" s="62"/>
      <c r="R51" s="62"/>
      <c r="S51" s="62"/>
      <c r="T51" s="62"/>
      <c r="U51" s="62"/>
      <c r="V51" s="62"/>
      <c r="W51" s="65"/>
      <c r="X51" s="65"/>
      <c r="Y51" s="65"/>
      <c r="Z51" s="65"/>
      <c r="AA51" s="65"/>
      <c r="AB51" s="62"/>
      <c r="AC51" s="95"/>
      <c r="AD51" s="683"/>
    </row>
    <row r="52" spans="1:30" ht="39" hidden="1" customHeight="1">
      <c r="A52" s="280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474"/>
      <c r="N52" s="1027"/>
      <c r="O52" s="1027"/>
      <c r="P52" s="472"/>
      <c r="Q52" s="62"/>
      <c r="R52" s="62"/>
      <c r="S52" s="62"/>
      <c r="T52" s="62"/>
      <c r="U52" s="62"/>
      <c r="V52" s="62"/>
      <c r="W52" s="65"/>
      <c r="X52" s="65"/>
      <c r="Y52" s="65"/>
      <c r="Z52" s="65"/>
      <c r="AA52" s="65"/>
      <c r="AB52" s="62"/>
      <c r="AC52" s="95"/>
      <c r="AD52" s="683"/>
    </row>
    <row r="53" spans="1:30" s="16" customFormat="1" ht="27" hidden="1" customHeight="1" thickBot="1">
      <c r="A53" s="61" t="s">
        <v>1</v>
      </c>
      <c r="B53" s="67">
        <f>SUM(B33:B47)</f>
        <v>0</v>
      </c>
      <c r="C53" s="67">
        <f t="shared" ref="C53:W53" si="4">SUM(C33:C47)</f>
        <v>0</v>
      </c>
      <c r="D53" s="67">
        <f t="shared" si="4"/>
        <v>0</v>
      </c>
      <c r="E53" s="67">
        <f t="shared" si="4"/>
        <v>0</v>
      </c>
      <c r="F53" s="67">
        <f t="shared" si="4"/>
        <v>0</v>
      </c>
      <c r="G53" s="1021"/>
      <c r="H53" s="1021"/>
      <c r="I53" s="305">
        <f t="shared" si="4"/>
        <v>0</v>
      </c>
      <c r="J53" s="812">
        <f t="shared" si="4"/>
        <v>0</v>
      </c>
      <c r="K53" s="812">
        <f t="shared" si="4"/>
        <v>0</v>
      </c>
      <c r="L53" s="812">
        <f t="shared" si="4"/>
        <v>0</v>
      </c>
      <c r="M53" s="812">
        <f t="shared" si="4"/>
        <v>0</v>
      </c>
      <c r="N53" s="1028"/>
      <c r="O53" s="1028"/>
      <c r="P53" s="475">
        <f t="shared" si="4"/>
        <v>0</v>
      </c>
      <c r="Q53" s="67">
        <f t="shared" si="4"/>
        <v>0</v>
      </c>
      <c r="R53" s="67">
        <f t="shared" si="4"/>
        <v>0</v>
      </c>
      <c r="S53" s="67">
        <f t="shared" si="4"/>
        <v>0</v>
      </c>
      <c r="T53" s="67">
        <f t="shared" si="4"/>
        <v>0</v>
      </c>
      <c r="U53" s="67"/>
      <c r="V53" s="67"/>
      <c r="W53" s="67">
        <f t="shared" si="4"/>
        <v>0</v>
      </c>
      <c r="X53" s="67"/>
      <c r="Y53" s="67"/>
      <c r="Z53" s="67"/>
      <c r="AA53" s="67"/>
      <c r="AB53" s="67"/>
      <c r="AC53" s="305"/>
      <c r="AD53" s="683"/>
    </row>
    <row r="54" spans="1:30" ht="15" hidden="1">
      <c r="I54" s="329">
        <f>SUM(B53:I53)</f>
        <v>0</v>
      </c>
      <c r="W54" s="329">
        <f>SUM(P53:W53)</f>
        <v>0</v>
      </c>
    </row>
    <row r="57" spans="1:30">
      <c r="A57" s="359"/>
    </row>
  </sheetData>
  <mergeCells count="19">
    <mergeCell ref="B7:F7"/>
    <mergeCell ref="I7:M7"/>
    <mergeCell ref="P7:T7"/>
    <mergeCell ref="P31:T31"/>
    <mergeCell ref="P30:AC30"/>
    <mergeCell ref="B30:M30"/>
    <mergeCell ref="P1:W1"/>
    <mergeCell ref="A28:W28"/>
    <mergeCell ref="A6:A7"/>
    <mergeCell ref="A30:A31"/>
    <mergeCell ref="B6:M6"/>
    <mergeCell ref="P6:AC6"/>
    <mergeCell ref="B31:F31"/>
    <mergeCell ref="A2:W2"/>
    <mergeCell ref="A3:W3"/>
    <mergeCell ref="A4:W4"/>
    <mergeCell ref="W7:AC7"/>
    <mergeCell ref="W31:AC31"/>
    <mergeCell ref="I31:M31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30" max="22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17"/>
  <sheetViews>
    <sheetView topLeftCell="D1" zoomScaleNormal="100" workbookViewId="0">
      <selection activeCell="L5" sqref="L5"/>
    </sheetView>
  </sheetViews>
  <sheetFormatPr defaultRowHeight="12.75"/>
  <cols>
    <col min="1" max="1" width="48.28515625" style="49" customWidth="1"/>
    <col min="2" max="3" width="14.85546875" style="23" customWidth="1"/>
    <col min="4" max="4" width="20.5703125" style="23" customWidth="1"/>
    <col min="5" max="5" width="14.85546875" style="23" customWidth="1"/>
    <col min="6" max="7" width="14.85546875" style="23" hidden="1" customWidth="1"/>
    <col min="8" max="8" width="20.42578125" style="23" hidden="1" customWidth="1"/>
    <col min="9" max="9" width="14.85546875" style="23" hidden="1" customWidth="1"/>
    <col min="10" max="10" width="18.42578125" style="23" hidden="1" customWidth="1"/>
    <col min="11" max="11" width="9.28515625" style="23" hidden="1" customWidth="1"/>
    <col min="12" max="12" width="15.85546875" style="23" customWidth="1"/>
    <col min="13" max="13" width="16.7109375" style="23" customWidth="1"/>
    <col min="14" max="14" width="15" style="23" customWidth="1"/>
    <col min="15" max="15" width="33.5703125" style="23" customWidth="1"/>
    <col min="16" max="16384" width="9.140625" style="23"/>
  </cols>
  <sheetData>
    <row r="2" spans="1:15">
      <c r="D2" s="1227" t="s">
        <v>223</v>
      </c>
      <c r="E2" s="1227"/>
      <c r="F2" s="438"/>
      <c r="G2" s="438"/>
      <c r="H2" s="438"/>
      <c r="I2" s="438"/>
    </row>
    <row r="4" spans="1:15" ht="19.5">
      <c r="A4" s="1233" t="s">
        <v>467</v>
      </c>
      <c r="B4" s="1233"/>
      <c r="C4" s="1233"/>
      <c r="D4" s="1233"/>
      <c r="E4" s="1233"/>
      <c r="F4" s="439"/>
      <c r="G4" s="439"/>
      <c r="H4" s="439"/>
      <c r="I4" s="439"/>
    </row>
    <row r="5" spans="1:15" ht="19.5">
      <c r="A5" s="439"/>
      <c r="B5" s="439"/>
      <c r="C5" s="439"/>
      <c r="D5" s="439"/>
      <c r="E5" s="439"/>
      <c r="F5" s="439"/>
      <c r="G5" s="439"/>
      <c r="H5" s="439"/>
      <c r="I5" s="439"/>
    </row>
    <row r="6" spans="1:15" ht="20.25" customHeight="1" thickBot="1">
      <c r="B6" s="1237" t="s">
        <v>5</v>
      </c>
      <c r="C6" s="1237"/>
      <c r="D6" s="1237"/>
      <c r="E6" s="1237"/>
      <c r="F6" s="1237"/>
      <c r="G6" s="1237"/>
      <c r="H6" s="1237"/>
      <c r="I6" s="1237"/>
      <c r="J6" s="1238" t="s">
        <v>275</v>
      </c>
      <c r="K6" s="1238"/>
    </row>
    <row r="7" spans="1:15" ht="36.75" customHeight="1">
      <c r="A7" s="1231" t="s">
        <v>4</v>
      </c>
      <c r="B7" s="1228" t="s">
        <v>468</v>
      </c>
      <c r="C7" s="1229"/>
      <c r="D7" s="1229"/>
      <c r="E7" s="1230"/>
      <c r="F7" s="1236" t="s">
        <v>296</v>
      </c>
      <c r="G7" s="1229"/>
      <c r="H7" s="1229"/>
      <c r="I7" s="1230"/>
      <c r="J7" s="1234" t="s">
        <v>281</v>
      </c>
      <c r="K7" s="1235"/>
      <c r="L7" s="1228" t="s">
        <v>515</v>
      </c>
      <c r="M7" s="1229"/>
      <c r="N7" s="1229"/>
      <c r="O7" s="1230"/>
    </row>
    <row r="8" spans="1:15" ht="41.25" customHeight="1" thickBot="1">
      <c r="A8" s="1232"/>
      <c r="B8" s="29" t="s">
        <v>35</v>
      </c>
      <c r="C8" s="29" t="s">
        <v>230</v>
      </c>
      <c r="D8" s="29" t="s">
        <v>231</v>
      </c>
      <c r="E8" s="30" t="s">
        <v>1</v>
      </c>
      <c r="F8" s="657" t="s">
        <v>35</v>
      </c>
      <c r="G8" s="29" t="s">
        <v>230</v>
      </c>
      <c r="H8" s="29" t="s">
        <v>231</v>
      </c>
      <c r="I8" s="30" t="s">
        <v>1</v>
      </c>
      <c r="J8" s="455" t="s">
        <v>275</v>
      </c>
      <c r="K8" s="456" t="s">
        <v>276</v>
      </c>
      <c r="L8" s="29" t="s">
        <v>35</v>
      </c>
      <c r="M8" s="29" t="s">
        <v>230</v>
      </c>
      <c r="N8" s="29" t="s">
        <v>231</v>
      </c>
      <c r="O8" s="30" t="s">
        <v>1</v>
      </c>
    </row>
    <row r="9" spans="1:15" ht="30" customHeight="1">
      <c r="A9" s="24" t="s">
        <v>240</v>
      </c>
      <c r="B9" s="162">
        <v>1</v>
      </c>
      <c r="C9" s="162"/>
      <c r="D9" s="162"/>
      <c r="E9" s="331">
        <f>SUM(B9:C9)</f>
        <v>1</v>
      </c>
      <c r="F9" s="658"/>
      <c r="G9" s="162"/>
      <c r="H9" s="162"/>
      <c r="I9" s="331"/>
      <c r="J9" s="453"/>
      <c r="K9" s="454">
        <f>J9/E9</f>
        <v>0</v>
      </c>
      <c r="L9" s="162">
        <v>1</v>
      </c>
      <c r="M9" s="162"/>
      <c r="N9" s="162"/>
      <c r="O9" s="331">
        <f>SUM(L9:M9)</f>
        <v>1</v>
      </c>
    </row>
    <row r="10" spans="1:15" ht="30" customHeight="1" thickBot="1">
      <c r="A10" s="161" t="s">
        <v>430</v>
      </c>
      <c r="B10" s="163">
        <v>5</v>
      </c>
      <c r="C10" s="163">
        <v>3</v>
      </c>
      <c r="D10" s="163"/>
      <c r="E10" s="331">
        <f>SUM(B10:C10)</f>
        <v>8</v>
      </c>
      <c r="F10" s="659"/>
      <c r="G10" s="163"/>
      <c r="H10" s="163"/>
      <c r="I10" s="332"/>
      <c r="J10" s="457"/>
      <c r="K10" s="458">
        <f>J10/E10</f>
        <v>0</v>
      </c>
      <c r="L10" s="163">
        <v>5</v>
      </c>
      <c r="M10" s="163">
        <v>3</v>
      </c>
      <c r="N10" s="163"/>
      <c r="O10" s="331">
        <f>SUM(L10:M10)</f>
        <v>8</v>
      </c>
    </row>
    <row r="11" spans="1:15" ht="54.75" customHeight="1" thickBot="1">
      <c r="A11" s="160" t="s">
        <v>30</v>
      </c>
      <c r="B11" s="285">
        <f t="shared" ref="B11:J11" si="0">SUM(B9:B10)</f>
        <v>6</v>
      </c>
      <c r="C11" s="285">
        <f t="shared" si="0"/>
        <v>3</v>
      </c>
      <c r="D11" s="285">
        <f t="shared" si="0"/>
        <v>0</v>
      </c>
      <c r="E11" s="333">
        <f t="shared" si="0"/>
        <v>9</v>
      </c>
      <c r="F11" s="660">
        <f t="shared" si="0"/>
        <v>0</v>
      </c>
      <c r="G11" s="285">
        <f t="shared" si="0"/>
        <v>0</v>
      </c>
      <c r="H11" s="285">
        <f t="shared" si="0"/>
        <v>0</v>
      </c>
      <c r="I11" s="333">
        <f t="shared" si="0"/>
        <v>0</v>
      </c>
      <c r="J11" s="460">
        <f t="shared" si="0"/>
        <v>0</v>
      </c>
      <c r="K11" s="461">
        <f>J11/E11</f>
        <v>0</v>
      </c>
      <c r="L11" s="285">
        <f t="shared" ref="L11:O11" si="1">SUM(L9:L10)</f>
        <v>6</v>
      </c>
      <c r="M11" s="285">
        <f t="shared" si="1"/>
        <v>3</v>
      </c>
      <c r="N11" s="285">
        <f t="shared" si="1"/>
        <v>0</v>
      </c>
      <c r="O11" s="333">
        <f t="shared" si="1"/>
        <v>9</v>
      </c>
    </row>
    <row r="12" spans="1:15" ht="13.5" thickBot="1">
      <c r="K12" s="449"/>
    </row>
    <row r="13" spans="1:15" ht="30.75" customHeight="1" thickBot="1">
      <c r="A13" s="1224" t="s">
        <v>61</v>
      </c>
      <c r="B13" s="1225"/>
      <c r="C13" s="1225"/>
      <c r="D13" s="1226"/>
      <c r="E13" s="334">
        <v>3</v>
      </c>
      <c r="F13" s="451"/>
      <c r="G13" s="452"/>
      <c r="H13" s="450"/>
      <c r="I13" s="450"/>
      <c r="J13" s="459"/>
      <c r="K13" s="1029">
        <f>J13/E13</f>
        <v>0</v>
      </c>
      <c r="L13" s="1030"/>
      <c r="M13" s="1031"/>
      <c r="N13" s="1031"/>
      <c r="O13" s="1032">
        <v>2</v>
      </c>
    </row>
    <row r="15" spans="1:15">
      <c r="A15" s="49" t="s">
        <v>124</v>
      </c>
    </row>
    <row r="17" spans="5:9">
      <c r="E17" s="330"/>
      <c r="F17" s="330"/>
      <c r="G17" s="330"/>
      <c r="H17" s="330"/>
      <c r="I17" s="330"/>
    </row>
  </sheetData>
  <mergeCells count="10">
    <mergeCell ref="J7:K7"/>
    <mergeCell ref="F7:I7"/>
    <mergeCell ref="B6:I6"/>
    <mergeCell ref="J6:K6"/>
    <mergeCell ref="L7:O7"/>
    <mergeCell ref="A13:D13"/>
    <mergeCell ref="D2:E2"/>
    <mergeCell ref="B7:E7"/>
    <mergeCell ref="A7:A8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7"/>
  <sheetViews>
    <sheetView topLeftCell="A4" zoomScaleNormal="100" workbookViewId="0">
      <selection activeCell="F18" sqref="F18"/>
    </sheetView>
  </sheetViews>
  <sheetFormatPr defaultRowHeight="15"/>
  <cols>
    <col min="1" max="1" width="8.140625" style="729" customWidth="1"/>
    <col min="2" max="2" width="9.7109375" style="729" customWidth="1"/>
    <col min="3" max="3" width="43.140625" style="729" customWidth="1"/>
    <col min="4" max="4" width="18.140625" style="729" customWidth="1"/>
    <col min="5" max="5" width="20.5703125" style="729" customWidth="1"/>
    <col min="6" max="6" width="12.7109375" style="729" customWidth="1"/>
    <col min="7" max="16384" width="9.140625" style="729"/>
  </cols>
  <sheetData>
    <row r="1" spans="1:7">
      <c r="C1" s="730" t="s">
        <v>68</v>
      </c>
    </row>
    <row r="2" spans="1:7" ht="23.25" customHeight="1">
      <c r="A2" s="1239"/>
      <c r="B2" s="1239"/>
      <c r="C2" s="1239"/>
    </row>
    <row r="3" spans="1:7" ht="20.25">
      <c r="B3" s="1033"/>
      <c r="C3" s="1033"/>
      <c r="D3" s="1034" t="s">
        <v>517</v>
      </c>
      <c r="E3" s="1033"/>
      <c r="F3" s="1033"/>
      <c r="G3" s="1033"/>
    </row>
    <row r="4" spans="1:7" ht="17.25">
      <c r="B4" s="1033"/>
      <c r="C4" s="1033"/>
      <c r="D4" s="1035"/>
      <c r="E4" s="1033"/>
      <c r="F4" s="1033"/>
      <c r="G4" s="1033"/>
    </row>
    <row r="5" spans="1:7" ht="17.25">
      <c r="B5" s="1033"/>
      <c r="C5" s="1033"/>
      <c r="D5" s="1035"/>
      <c r="E5" s="1033"/>
      <c r="F5" s="1033" t="s">
        <v>518</v>
      </c>
      <c r="G5" s="1033"/>
    </row>
    <row r="6" spans="1:7" ht="17.25">
      <c r="B6" s="1036" t="s">
        <v>519</v>
      </c>
      <c r="C6" s="1037" t="s">
        <v>4</v>
      </c>
      <c r="D6" s="1038" t="s">
        <v>240</v>
      </c>
      <c r="E6" s="1036" t="s">
        <v>520</v>
      </c>
      <c r="F6" s="1036" t="s">
        <v>1</v>
      </c>
      <c r="G6" s="1039"/>
    </row>
    <row r="7" spans="1:7" ht="17.25">
      <c r="B7" s="1040">
        <v>1</v>
      </c>
      <c r="C7" s="1040">
        <v>2</v>
      </c>
      <c r="D7" s="1040">
        <v>3</v>
      </c>
      <c r="E7" s="1040">
        <v>4</v>
      </c>
      <c r="F7" s="1040">
        <v>5</v>
      </c>
      <c r="G7" s="1041"/>
    </row>
    <row r="8" spans="1:7" ht="17.25">
      <c r="B8" s="1042">
        <v>1</v>
      </c>
      <c r="C8" s="1043" t="s">
        <v>521</v>
      </c>
      <c r="D8" s="1044">
        <v>22002237</v>
      </c>
      <c r="E8" s="1042">
        <v>40486098</v>
      </c>
      <c r="F8" s="1042">
        <f>SUM(D8:E8)</f>
        <v>62488335</v>
      </c>
      <c r="G8" s="1033"/>
    </row>
    <row r="9" spans="1:7" ht="17.25">
      <c r="B9" s="1042">
        <v>2</v>
      </c>
      <c r="C9" s="1043" t="s">
        <v>522</v>
      </c>
      <c r="D9" s="1044">
        <v>56191650</v>
      </c>
      <c r="E9" s="1042">
        <v>14625095</v>
      </c>
      <c r="F9" s="1042">
        <f t="shared" ref="F9:F16" si="0">SUM(D9:E9)</f>
        <v>70816745</v>
      </c>
      <c r="G9" s="1033"/>
    </row>
    <row r="10" spans="1:7" ht="17.25">
      <c r="B10" s="1042">
        <v>3</v>
      </c>
      <c r="C10" s="1045" t="s">
        <v>523</v>
      </c>
      <c r="D10" s="1046">
        <v>34189413</v>
      </c>
      <c r="E10" s="1047">
        <v>-25861003</v>
      </c>
      <c r="F10" s="1047">
        <f t="shared" si="0"/>
        <v>8328410</v>
      </c>
      <c r="G10" s="1033"/>
    </row>
    <row r="11" spans="1:7" ht="17.25">
      <c r="B11" s="1042">
        <v>4</v>
      </c>
      <c r="C11" s="1043" t="s">
        <v>524</v>
      </c>
      <c r="D11" s="1044">
        <v>18069112</v>
      </c>
      <c r="E11" s="1042">
        <v>30846240</v>
      </c>
      <c r="F11" s="1042">
        <f t="shared" si="0"/>
        <v>48915352</v>
      </c>
      <c r="G11" s="1033"/>
    </row>
    <row r="12" spans="1:7" ht="17.25">
      <c r="B12" s="1042">
        <v>5</v>
      </c>
      <c r="C12" s="1043" t="s">
        <v>525</v>
      </c>
      <c r="D12" s="1044">
        <v>26579503</v>
      </c>
      <c r="E12" s="1042">
        <v>0</v>
      </c>
      <c r="F12" s="1042">
        <f t="shared" si="0"/>
        <v>26579503</v>
      </c>
      <c r="G12" s="1033"/>
    </row>
    <row r="13" spans="1:7" ht="17.25">
      <c r="B13" s="1042">
        <v>6</v>
      </c>
      <c r="C13" s="1045" t="s">
        <v>526</v>
      </c>
      <c r="D13" s="1046">
        <v>-8510391</v>
      </c>
      <c r="E13" s="1047">
        <v>30846240</v>
      </c>
      <c r="F13" s="1047">
        <f t="shared" si="0"/>
        <v>22335849</v>
      </c>
      <c r="G13" s="1033"/>
    </row>
    <row r="14" spans="1:7" ht="17.25">
      <c r="B14" s="1042">
        <v>7</v>
      </c>
      <c r="C14" s="1045" t="s">
        <v>527</v>
      </c>
      <c r="D14" s="1046">
        <v>25679022</v>
      </c>
      <c r="E14" s="1047">
        <v>4985237</v>
      </c>
      <c r="F14" s="1047">
        <f t="shared" si="0"/>
        <v>30664259</v>
      </c>
      <c r="G14" s="1033"/>
    </row>
    <row r="15" spans="1:7" ht="17.25">
      <c r="B15" s="1042">
        <v>8</v>
      </c>
      <c r="C15" s="1045" t="s">
        <v>528</v>
      </c>
      <c r="D15" s="1046">
        <v>25679022</v>
      </c>
      <c r="E15" s="1047">
        <v>4985237</v>
      </c>
      <c r="F15" s="1047">
        <f t="shared" si="0"/>
        <v>30664259</v>
      </c>
      <c r="G15" s="1033"/>
    </row>
    <row r="16" spans="1:7" ht="17.25">
      <c r="B16" s="1042">
        <v>9</v>
      </c>
      <c r="C16" s="1045" t="s">
        <v>529</v>
      </c>
      <c r="D16" s="1046">
        <v>25679022</v>
      </c>
      <c r="E16" s="1047">
        <v>4985237</v>
      </c>
      <c r="F16" s="1047">
        <f t="shared" si="0"/>
        <v>30664259</v>
      </c>
      <c r="G16" s="1033"/>
    </row>
    <row r="17" spans="2:7" ht="17.25">
      <c r="B17" s="1033"/>
      <c r="C17" s="1033"/>
      <c r="D17" s="1035"/>
      <c r="E17" s="1033"/>
      <c r="F17" s="1033"/>
      <c r="G17" s="1033"/>
    </row>
  </sheetData>
  <mergeCells count="1">
    <mergeCell ref="A2:C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10"/>
  <sheetViews>
    <sheetView tabSelected="1" topLeftCell="A34" zoomScaleNormal="100" workbookViewId="0">
      <selection activeCell="E46" sqref="E46"/>
    </sheetView>
  </sheetViews>
  <sheetFormatPr defaultRowHeight="15.75"/>
  <cols>
    <col min="1" max="1" width="65.85546875" style="686" customWidth="1"/>
    <col min="2" max="2" width="9.28515625" style="687" customWidth="1"/>
    <col min="3" max="3" width="16.7109375" style="688" customWidth="1"/>
    <col min="4" max="4" width="12.7109375" style="688" customWidth="1"/>
    <col min="5" max="5" width="11" style="688" customWidth="1"/>
    <col min="6" max="6" width="14" style="688" customWidth="1"/>
    <col min="7" max="7" width="15" style="688" customWidth="1"/>
    <col min="8" max="8" width="5.7109375" style="688" customWidth="1"/>
    <col min="9" max="9" width="25" style="688" customWidth="1"/>
    <col min="10" max="10" width="11.7109375" style="688" customWidth="1"/>
    <col min="11" max="11" width="10.5703125" style="688" customWidth="1"/>
    <col min="12" max="12" width="13.140625" style="688" customWidth="1"/>
    <col min="13" max="14" width="9.140625" style="688" customWidth="1"/>
    <col min="15" max="15" width="10.85546875" style="686" customWidth="1"/>
    <col min="16" max="17" width="0" style="688" hidden="1" customWidth="1"/>
    <col min="18" max="16384" width="9.140625" style="688"/>
  </cols>
  <sheetData>
    <row r="1" spans="1:15">
      <c r="K1" s="688" t="s">
        <v>606</v>
      </c>
      <c r="M1" s="1240" t="s">
        <v>274</v>
      </c>
      <c r="N1" s="1240"/>
      <c r="O1" s="1240"/>
    </row>
    <row r="2" spans="1:15" ht="25.5">
      <c r="A2" s="689"/>
      <c r="E2" s="1057" t="s">
        <v>605</v>
      </c>
    </row>
    <row r="3" spans="1:15" ht="25.5">
      <c r="A3" s="689"/>
      <c r="E3" s="1057"/>
    </row>
    <row r="4" spans="1:15" ht="25.5">
      <c r="A4" s="689"/>
      <c r="E4" s="1057"/>
    </row>
    <row r="5" spans="1:15" ht="18.75">
      <c r="B5" s="690"/>
      <c r="C5" s="1056" t="s">
        <v>240</v>
      </c>
      <c r="D5" s="691"/>
      <c r="H5" s="1056" t="s">
        <v>430</v>
      </c>
    </row>
    <row r="6" spans="1:15" ht="30">
      <c r="B6" s="1055" t="s">
        <v>530</v>
      </c>
      <c r="C6" s="1055" t="s">
        <v>4</v>
      </c>
      <c r="D6" s="1055" t="s">
        <v>531</v>
      </c>
      <c r="E6" s="1055" t="s">
        <v>532</v>
      </c>
      <c r="F6" s="1055" t="s">
        <v>533</v>
      </c>
      <c r="H6" s="1055" t="s">
        <v>530</v>
      </c>
      <c r="I6" s="1055" t="s">
        <v>4</v>
      </c>
      <c r="J6" s="1055" t="s">
        <v>531</v>
      </c>
      <c r="K6" s="1055" t="s">
        <v>532</v>
      </c>
      <c r="L6" s="1055" t="s">
        <v>533</v>
      </c>
    </row>
    <row r="7" spans="1:15">
      <c r="B7" s="1055">
        <v>1</v>
      </c>
      <c r="C7" s="1055">
        <v>2</v>
      </c>
      <c r="D7" s="1055">
        <v>3</v>
      </c>
      <c r="E7" s="1055">
        <v>4</v>
      </c>
      <c r="F7" s="1055">
        <v>5</v>
      </c>
      <c r="H7" s="1055">
        <v>1</v>
      </c>
      <c r="I7" s="1055">
        <v>2</v>
      </c>
      <c r="J7" s="1055">
        <v>3</v>
      </c>
      <c r="K7" s="1055">
        <v>4</v>
      </c>
      <c r="L7" s="1055">
        <v>5</v>
      </c>
    </row>
    <row r="8" spans="1:15" ht="51">
      <c r="B8" s="1048" t="s">
        <v>534</v>
      </c>
      <c r="C8" s="1049" t="s">
        <v>535</v>
      </c>
      <c r="D8" s="1050">
        <v>195984000</v>
      </c>
      <c r="E8" s="1050">
        <v>0</v>
      </c>
      <c r="F8" s="1050">
        <v>191951649</v>
      </c>
      <c r="H8" s="1054">
        <v>6</v>
      </c>
      <c r="I8" s="1054" t="s">
        <v>537</v>
      </c>
      <c r="J8" s="1054">
        <v>158000</v>
      </c>
      <c r="K8" s="1054">
        <v>0</v>
      </c>
      <c r="L8" s="1054">
        <v>574360</v>
      </c>
    </row>
    <row r="9" spans="1:15" ht="51">
      <c r="B9" s="1048" t="s">
        <v>536</v>
      </c>
      <c r="C9" s="1049" t="s">
        <v>537</v>
      </c>
      <c r="D9" s="1050">
        <v>10227000</v>
      </c>
      <c r="E9" s="1050">
        <v>0</v>
      </c>
      <c r="F9" s="1050">
        <v>19244022</v>
      </c>
      <c r="H9" s="1054">
        <v>10</v>
      </c>
      <c r="I9" s="1054" t="s">
        <v>539</v>
      </c>
      <c r="J9" s="1054">
        <v>158000</v>
      </c>
      <c r="K9" s="1054">
        <v>0</v>
      </c>
      <c r="L9" s="1054">
        <v>574360</v>
      </c>
    </row>
    <row r="10" spans="1:15" ht="38.25">
      <c r="B10" s="1051" t="s">
        <v>538</v>
      </c>
      <c r="C10" s="1052" t="s">
        <v>539</v>
      </c>
      <c r="D10" s="1053">
        <v>206211000</v>
      </c>
      <c r="E10" s="1053">
        <v>0</v>
      </c>
      <c r="F10" s="1053">
        <v>211195671</v>
      </c>
      <c r="H10" s="1054">
        <v>28</v>
      </c>
      <c r="I10" s="1054" t="s">
        <v>541</v>
      </c>
      <c r="J10" s="1054">
        <v>158000</v>
      </c>
      <c r="K10" s="1054">
        <v>0</v>
      </c>
      <c r="L10" s="1054">
        <v>574360</v>
      </c>
    </row>
    <row r="11" spans="1:15" ht="89.25">
      <c r="B11" s="1051" t="s">
        <v>540</v>
      </c>
      <c r="C11" s="1052" t="s">
        <v>541</v>
      </c>
      <c r="D11" s="1053">
        <v>206211000</v>
      </c>
      <c r="E11" s="1053">
        <v>0</v>
      </c>
      <c r="F11" s="1053">
        <v>211195671</v>
      </c>
      <c r="H11" s="1054">
        <v>51</v>
      </c>
      <c r="I11" s="1054" t="s">
        <v>543</v>
      </c>
      <c r="J11" s="1054">
        <v>2789000</v>
      </c>
      <c r="K11" s="1054">
        <v>0</v>
      </c>
      <c r="L11" s="1054">
        <v>2460101</v>
      </c>
    </row>
    <row r="12" spans="1:15" ht="25.5">
      <c r="B12" s="1048" t="s">
        <v>542</v>
      </c>
      <c r="C12" s="1049" t="s">
        <v>543</v>
      </c>
      <c r="D12" s="1050">
        <v>15916000</v>
      </c>
      <c r="E12" s="1050">
        <v>0</v>
      </c>
      <c r="F12" s="1050">
        <v>24632973</v>
      </c>
      <c r="H12" s="1054">
        <v>53</v>
      </c>
      <c r="I12" s="1054" t="s">
        <v>545</v>
      </c>
      <c r="J12" s="1054">
        <v>2789000</v>
      </c>
      <c r="K12" s="1054">
        <v>0</v>
      </c>
      <c r="L12" s="1054">
        <v>2460101</v>
      </c>
    </row>
    <row r="13" spans="1:15" ht="38.25">
      <c r="B13" s="1051" t="s">
        <v>544</v>
      </c>
      <c r="C13" s="1052" t="s">
        <v>545</v>
      </c>
      <c r="D13" s="1053">
        <v>15916000</v>
      </c>
      <c r="E13" s="1053">
        <v>0</v>
      </c>
      <c r="F13" s="1053">
        <v>24632973</v>
      </c>
      <c r="H13" s="1054">
        <v>57</v>
      </c>
      <c r="I13" s="1054" t="s">
        <v>547</v>
      </c>
      <c r="J13" s="1054">
        <v>2789000</v>
      </c>
      <c r="K13" s="1054">
        <v>0</v>
      </c>
      <c r="L13" s="1054">
        <v>2460101</v>
      </c>
    </row>
    <row r="14" spans="1:15" ht="38.25">
      <c r="B14" s="1051" t="s">
        <v>546</v>
      </c>
      <c r="C14" s="1052" t="s">
        <v>547</v>
      </c>
      <c r="D14" s="1053">
        <v>15916000</v>
      </c>
      <c r="E14" s="1053">
        <v>0</v>
      </c>
      <c r="F14" s="1053">
        <v>24632973</v>
      </c>
      <c r="H14" s="1054">
        <v>173</v>
      </c>
      <c r="I14" s="1054" t="s">
        <v>602</v>
      </c>
      <c r="J14" s="1054">
        <v>2215000</v>
      </c>
      <c r="K14" s="1054">
        <v>0</v>
      </c>
      <c r="L14" s="1054">
        <v>0</v>
      </c>
    </row>
    <row r="15" spans="1:15" ht="76.5">
      <c r="B15" s="1048" t="s">
        <v>548</v>
      </c>
      <c r="C15" s="1049" t="s">
        <v>549</v>
      </c>
      <c r="D15" s="1050">
        <v>0</v>
      </c>
      <c r="E15" s="1050">
        <v>0</v>
      </c>
      <c r="F15" s="1050">
        <v>24398</v>
      </c>
      <c r="H15" s="1054">
        <v>175</v>
      </c>
      <c r="I15" s="1054" t="s">
        <v>603</v>
      </c>
      <c r="J15" s="1054">
        <v>2215000</v>
      </c>
      <c r="K15" s="1054">
        <v>0</v>
      </c>
      <c r="L15" s="1054">
        <v>0</v>
      </c>
    </row>
    <row r="16" spans="1:15" ht="89.25">
      <c r="B16" s="1048" t="s">
        <v>550</v>
      </c>
      <c r="C16" s="1049" t="s">
        <v>551</v>
      </c>
      <c r="D16" s="1050">
        <v>0</v>
      </c>
      <c r="E16" s="1050">
        <v>0</v>
      </c>
      <c r="F16" s="1050">
        <v>24398</v>
      </c>
      <c r="H16" s="1054">
        <v>176</v>
      </c>
      <c r="I16" s="1054" t="s">
        <v>571</v>
      </c>
      <c r="J16" s="1054">
        <v>5162000</v>
      </c>
      <c r="K16" s="1054">
        <v>0</v>
      </c>
      <c r="L16" s="1054">
        <v>3034461</v>
      </c>
    </row>
    <row r="17" spans="2:12" ht="89.25">
      <c r="B17" s="1048" t="s">
        <v>552</v>
      </c>
      <c r="C17" s="1049" t="s">
        <v>553</v>
      </c>
      <c r="D17" s="1050">
        <v>2100000</v>
      </c>
      <c r="E17" s="1050">
        <v>0</v>
      </c>
      <c r="F17" s="1050">
        <v>0</v>
      </c>
      <c r="H17" s="1054">
        <v>181</v>
      </c>
      <c r="I17" s="1054" t="s">
        <v>575</v>
      </c>
      <c r="J17" s="1054">
        <v>681000</v>
      </c>
      <c r="K17" s="1054">
        <v>0</v>
      </c>
      <c r="L17" s="1054">
        <v>681000</v>
      </c>
    </row>
    <row r="18" spans="2:12" ht="76.5">
      <c r="B18" s="1048" t="s">
        <v>554</v>
      </c>
      <c r="C18" s="1049" t="s">
        <v>555</v>
      </c>
      <c r="D18" s="1050">
        <v>2100000</v>
      </c>
      <c r="E18" s="1050">
        <v>0</v>
      </c>
      <c r="F18" s="1050">
        <v>0</v>
      </c>
      <c r="H18" s="1054">
        <v>182</v>
      </c>
      <c r="I18" s="1054" t="s">
        <v>577</v>
      </c>
      <c r="J18" s="1054">
        <v>681000</v>
      </c>
      <c r="K18" s="1054">
        <v>0</v>
      </c>
      <c r="L18" s="1054">
        <v>681000</v>
      </c>
    </row>
    <row r="19" spans="2:12" ht="51">
      <c r="B19" s="1051" t="s">
        <v>556</v>
      </c>
      <c r="C19" s="1052" t="s">
        <v>557</v>
      </c>
      <c r="D19" s="1053">
        <v>2100000</v>
      </c>
      <c r="E19" s="1053">
        <v>0</v>
      </c>
      <c r="F19" s="1053">
        <v>24398</v>
      </c>
      <c r="H19" s="1054">
        <v>183</v>
      </c>
      <c r="I19" s="1054" t="s">
        <v>579</v>
      </c>
      <c r="J19" s="1054">
        <v>289000</v>
      </c>
      <c r="K19" s="1054">
        <v>0</v>
      </c>
      <c r="L19" s="1054">
        <v>2504000</v>
      </c>
    </row>
    <row r="20" spans="2:12" ht="25.5">
      <c r="B20" s="1048" t="s">
        <v>558</v>
      </c>
      <c r="C20" s="1049" t="s">
        <v>559</v>
      </c>
      <c r="D20" s="1050">
        <v>30000</v>
      </c>
      <c r="E20" s="1050">
        <v>0</v>
      </c>
      <c r="F20" s="1050">
        <v>30000</v>
      </c>
      <c r="H20" s="1054">
        <v>185</v>
      </c>
      <c r="I20" s="1054" t="s">
        <v>581</v>
      </c>
      <c r="J20" s="1054">
        <v>2215000</v>
      </c>
      <c r="K20" s="1054">
        <v>0</v>
      </c>
      <c r="L20" s="1054">
        <v>-459674</v>
      </c>
    </row>
    <row r="21" spans="2:12" ht="63.75">
      <c r="B21" s="1051" t="s">
        <v>560</v>
      </c>
      <c r="C21" s="1052" t="s">
        <v>561</v>
      </c>
      <c r="D21" s="1053">
        <v>30000</v>
      </c>
      <c r="E21" s="1053">
        <v>0</v>
      </c>
      <c r="F21" s="1053">
        <v>30000</v>
      </c>
      <c r="H21" s="1054">
        <v>186</v>
      </c>
      <c r="I21" s="1054" t="s">
        <v>583</v>
      </c>
      <c r="J21" s="1054">
        <v>3185000</v>
      </c>
      <c r="K21" s="1054">
        <v>0</v>
      </c>
      <c r="L21" s="1054">
        <v>2725326</v>
      </c>
    </row>
    <row r="22" spans="2:12" ht="38.25">
      <c r="B22" s="1051" t="s">
        <v>562</v>
      </c>
      <c r="C22" s="1052" t="s">
        <v>563</v>
      </c>
      <c r="D22" s="1053">
        <v>2130000</v>
      </c>
      <c r="E22" s="1053">
        <v>0</v>
      </c>
      <c r="F22" s="1053">
        <v>54398</v>
      </c>
      <c r="H22" s="1054">
        <v>244</v>
      </c>
      <c r="I22" s="1054" t="s">
        <v>591</v>
      </c>
      <c r="J22" s="1054">
        <v>1977000</v>
      </c>
      <c r="K22" s="1054">
        <v>0</v>
      </c>
      <c r="L22" s="1054">
        <v>0</v>
      </c>
    </row>
    <row r="23" spans="2:12" ht="51">
      <c r="B23" s="1048" t="s">
        <v>564</v>
      </c>
      <c r="C23" s="1049" t="s">
        <v>565</v>
      </c>
      <c r="D23" s="1050">
        <v>263</v>
      </c>
      <c r="E23" s="1050">
        <v>0</v>
      </c>
      <c r="F23" s="1050">
        <v>0</v>
      </c>
      <c r="H23" s="1054">
        <v>247</v>
      </c>
      <c r="I23" s="1054" t="s">
        <v>593</v>
      </c>
      <c r="J23" s="1054">
        <v>1977000</v>
      </c>
      <c r="K23" s="1054">
        <v>0</v>
      </c>
      <c r="L23" s="1054">
        <v>0</v>
      </c>
    </row>
    <row r="24" spans="2:12" ht="63.75">
      <c r="B24" s="1051" t="s">
        <v>566</v>
      </c>
      <c r="C24" s="1052" t="s">
        <v>567</v>
      </c>
      <c r="D24" s="1053">
        <v>263</v>
      </c>
      <c r="E24" s="1053">
        <v>0</v>
      </c>
      <c r="F24" s="1053">
        <v>0</v>
      </c>
      <c r="H24" s="1054">
        <v>248</v>
      </c>
      <c r="I24" s="1054" t="s">
        <v>595</v>
      </c>
      <c r="J24" s="1054">
        <v>1977000</v>
      </c>
      <c r="K24" s="1054">
        <v>0</v>
      </c>
      <c r="L24" s="1054">
        <v>0</v>
      </c>
    </row>
    <row r="25" spans="2:12" ht="51">
      <c r="B25" s="1051" t="s">
        <v>568</v>
      </c>
      <c r="C25" s="1052" t="s">
        <v>569</v>
      </c>
      <c r="D25" s="1053">
        <v>263</v>
      </c>
      <c r="E25" s="1053">
        <v>0</v>
      </c>
      <c r="F25" s="1053">
        <v>0</v>
      </c>
      <c r="H25" s="1054">
        <v>250</v>
      </c>
      <c r="I25" s="1054" t="s">
        <v>604</v>
      </c>
      <c r="J25" s="1054">
        <v>0</v>
      </c>
      <c r="K25" s="1054">
        <v>0</v>
      </c>
      <c r="L25" s="1054">
        <v>309135</v>
      </c>
    </row>
    <row r="26" spans="2:12" ht="38.25">
      <c r="B26" s="1051" t="s">
        <v>570</v>
      </c>
      <c r="C26" s="1052" t="s">
        <v>571</v>
      </c>
      <c r="D26" s="1053">
        <v>224257263</v>
      </c>
      <c r="E26" s="1053">
        <v>0</v>
      </c>
      <c r="F26" s="1053">
        <v>235883042</v>
      </c>
      <c r="H26" s="1054">
        <v>253</v>
      </c>
      <c r="I26" s="1054" t="s">
        <v>599</v>
      </c>
      <c r="J26" s="1054">
        <v>0</v>
      </c>
      <c r="K26" s="1054">
        <v>0</v>
      </c>
      <c r="L26" s="1054">
        <v>309135</v>
      </c>
    </row>
    <row r="27" spans="2:12" ht="38.25">
      <c r="B27" s="1048" t="s">
        <v>572</v>
      </c>
      <c r="C27" s="1049" t="s">
        <v>573</v>
      </c>
      <c r="D27" s="1050">
        <v>5754000</v>
      </c>
      <c r="E27" s="1050">
        <v>0</v>
      </c>
      <c r="F27" s="1050">
        <v>5754000</v>
      </c>
      <c r="H27" s="1054">
        <v>254</v>
      </c>
      <c r="I27" s="1054" t="s">
        <v>601</v>
      </c>
      <c r="J27" s="1054">
        <v>5162000</v>
      </c>
      <c r="K27" s="1054">
        <v>0</v>
      </c>
      <c r="L27" s="1054">
        <v>3034461</v>
      </c>
    </row>
    <row r="28" spans="2:12" ht="76.5">
      <c r="B28" s="1048" t="s">
        <v>574</v>
      </c>
      <c r="C28" s="1049" t="s">
        <v>575</v>
      </c>
      <c r="D28" s="1050">
        <v>4943000</v>
      </c>
      <c r="E28" s="1050">
        <v>0</v>
      </c>
      <c r="F28" s="1050">
        <v>4943000</v>
      </c>
    </row>
    <row r="29" spans="2:12" ht="89.25">
      <c r="B29" s="1051" t="s">
        <v>576</v>
      </c>
      <c r="C29" s="1052" t="s">
        <v>577</v>
      </c>
      <c r="D29" s="1053">
        <v>4943000</v>
      </c>
      <c r="E29" s="1053">
        <v>0</v>
      </c>
      <c r="F29" s="1053">
        <v>4943000</v>
      </c>
    </row>
    <row r="30" spans="2:12" ht="25.5">
      <c r="B30" s="1048" t="s">
        <v>578</v>
      </c>
      <c r="C30" s="1049" t="s">
        <v>579</v>
      </c>
      <c r="D30" s="1050">
        <v>178133000</v>
      </c>
      <c r="E30" s="1050">
        <v>0</v>
      </c>
      <c r="F30" s="1050">
        <v>183671000</v>
      </c>
    </row>
    <row r="31" spans="2:12" ht="25.5">
      <c r="B31" s="1048" t="s">
        <v>580</v>
      </c>
      <c r="C31" s="1049" t="s">
        <v>581</v>
      </c>
      <c r="D31" s="1050">
        <v>5538000</v>
      </c>
      <c r="E31" s="1050">
        <v>0</v>
      </c>
      <c r="F31" s="1050">
        <v>15174885</v>
      </c>
    </row>
    <row r="32" spans="2:12" ht="25.5">
      <c r="B32" s="1051" t="s">
        <v>582</v>
      </c>
      <c r="C32" s="1052" t="s">
        <v>583</v>
      </c>
      <c r="D32" s="1053">
        <v>194368000</v>
      </c>
      <c r="E32" s="1053">
        <v>0</v>
      </c>
      <c r="F32" s="1053">
        <v>209542885</v>
      </c>
    </row>
    <row r="33" spans="1:7" ht="114.75">
      <c r="B33" s="1048" t="s">
        <v>584</v>
      </c>
      <c r="C33" s="1049" t="s">
        <v>585</v>
      </c>
      <c r="D33" s="1050">
        <v>1047263</v>
      </c>
      <c r="E33" s="1050">
        <v>0</v>
      </c>
      <c r="F33" s="1050">
        <v>1185112</v>
      </c>
    </row>
    <row r="34" spans="1:7" ht="114.75">
      <c r="B34" s="1048" t="s">
        <v>586</v>
      </c>
      <c r="C34" s="1049" t="s">
        <v>587</v>
      </c>
      <c r="D34" s="1050">
        <v>1047263</v>
      </c>
      <c r="E34" s="1050">
        <v>0</v>
      </c>
      <c r="F34" s="1050">
        <v>1185112</v>
      </c>
    </row>
    <row r="35" spans="1:7" ht="63.75">
      <c r="B35" s="1051" t="s">
        <v>588</v>
      </c>
      <c r="C35" s="1052" t="s">
        <v>589</v>
      </c>
      <c r="D35" s="1053">
        <v>1047263</v>
      </c>
      <c r="E35" s="1053">
        <v>0</v>
      </c>
      <c r="F35" s="1053">
        <v>1185112</v>
      </c>
    </row>
    <row r="36" spans="1:7" ht="76.5">
      <c r="B36" s="1048" t="s">
        <v>590</v>
      </c>
      <c r="C36" s="1049" t="s">
        <v>591</v>
      </c>
      <c r="D36" s="1050">
        <v>24991000</v>
      </c>
      <c r="E36" s="1050">
        <v>0</v>
      </c>
      <c r="F36" s="1050">
        <v>25155045</v>
      </c>
    </row>
    <row r="37" spans="1:7" ht="76.5">
      <c r="B37" s="1051" t="s">
        <v>592</v>
      </c>
      <c r="C37" s="1052" t="s">
        <v>593</v>
      </c>
      <c r="D37" s="1053">
        <v>24991000</v>
      </c>
      <c r="E37" s="1053">
        <v>0</v>
      </c>
      <c r="F37" s="1053">
        <v>25155045</v>
      </c>
    </row>
    <row r="38" spans="1:7" ht="51">
      <c r="B38" s="1051" t="s">
        <v>594</v>
      </c>
      <c r="C38" s="1052" t="s">
        <v>595</v>
      </c>
      <c r="D38" s="1053">
        <v>26038263</v>
      </c>
      <c r="E38" s="1053">
        <v>0</v>
      </c>
      <c r="F38" s="1053">
        <v>26340157</v>
      </c>
    </row>
    <row r="39" spans="1:7" ht="51">
      <c r="B39" s="1048" t="s">
        <v>596</v>
      </c>
      <c r="C39" s="1049" t="s">
        <v>597</v>
      </c>
      <c r="D39" s="1050">
        <v>3851000</v>
      </c>
      <c r="E39" s="1050">
        <v>0</v>
      </c>
      <c r="F39" s="1050">
        <v>0</v>
      </c>
    </row>
    <row r="40" spans="1:7" ht="51">
      <c r="B40" s="1051" t="s">
        <v>598</v>
      </c>
      <c r="C40" s="1052" t="s">
        <v>599</v>
      </c>
      <c r="D40" s="1053">
        <v>3851000</v>
      </c>
      <c r="E40" s="1053">
        <v>0</v>
      </c>
      <c r="F40" s="1053">
        <v>0</v>
      </c>
    </row>
    <row r="41" spans="1:7" ht="38.25">
      <c r="B41" s="1051" t="s">
        <v>600</v>
      </c>
      <c r="C41" s="1052" t="s">
        <v>601</v>
      </c>
      <c r="D41" s="1053">
        <v>224257263</v>
      </c>
      <c r="E41" s="1053">
        <v>0</v>
      </c>
      <c r="F41" s="1053">
        <v>235883042</v>
      </c>
    </row>
    <row r="43" spans="1:7" customFormat="1" ht="18.75">
      <c r="B43" s="1274"/>
      <c r="C43" s="1275" t="s">
        <v>607</v>
      </c>
      <c r="D43" s="1275"/>
      <c r="E43" s="1275"/>
    </row>
    <row r="44" spans="1:7" customFormat="1">
      <c r="A44" s="1274"/>
      <c r="B44" s="1276"/>
      <c r="C44" s="1276" t="s">
        <v>608</v>
      </c>
      <c r="D44" s="1277"/>
      <c r="E44" s="1278"/>
    </row>
    <row r="45" spans="1:7" customFormat="1" ht="15">
      <c r="B45" s="1274"/>
      <c r="C45" s="1277" t="s">
        <v>609</v>
      </c>
      <c r="D45" s="1277"/>
      <c r="E45" s="1277"/>
    </row>
    <row r="46" spans="1:7" customFormat="1" ht="12.75">
      <c r="B46" s="1274"/>
    </row>
    <row r="47" spans="1:7" customFormat="1" ht="12.75">
      <c r="B47" s="1274"/>
      <c r="G47" s="1279" t="s">
        <v>610</v>
      </c>
    </row>
    <row r="48" spans="1:7" s="1278" customFormat="1">
      <c r="A48" s="1280"/>
      <c r="B48" s="1281"/>
      <c r="C48" s="1282" t="s">
        <v>240</v>
      </c>
      <c r="D48" s="1283"/>
      <c r="E48" s="1284" t="s">
        <v>430</v>
      </c>
      <c r="F48" s="1285"/>
      <c r="G48" s="1286" t="s">
        <v>1</v>
      </c>
    </row>
    <row r="49" spans="1:7" customFormat="1" ht="15">
      <c r="A49" s="1287" t="s">
        <v>611</v>
      </c>
      <c r="B49" s="1288" t="s">
        <v>6</v>
      </c>
      <c r="C49" s="1289" t="s">
        <v>612</v>
      </c>
      <c r="D49" s="1290" t="s">
        <v>613</v>
      </c>
      <c r="E49" s="1289" t="s">
        <v>612</v>
      </c>
      <c r="F49" s="1289" t="s">
        <v>613</v>
      </c>
      <c r="G49" s="1289" t="s">
        <v>613</v>
      </c>
    </row>
    <row r="50" spans="1:7" s="1274" customFormat="1" ht="12.75">
      <c r="A50" s="1291" t="s">
        <v>614</v>
      </c>
      <c r="B50" s="1291" t="s">
        <v>15</v>
      </c>
      <c r="C50" s="1291" t="s">
        <v>615</v>
      </c>
      <c r="D50" s="1291" t="s">
        <v>616</v>
      </c>
      <c r="E50" s="1291" t="s">
        <v>617</v>
      </c>
      <c r="F50" s="1291" t="s">
        <v>16</v>
      </c>
      <c r="G50" s="1291" t="s">
        <v>618</v>
      </c>
    </row>
    <row r="51" spans="1:7" s="1295" customFormat="1" ht="12.75">
      <c r="A51" s="1292" t="s">
        <v>619</v>
      </c>
      <c r="B51" s="1293" t="s">
        <v>620</v>
      </c>
      <c r="C51" s="1294"/>
      <c r="D51" s="1294"/>
      <c r="E51" s="1294"/>
      <c r="F51" s="1294"/>
      <c r="G51" s="1294">
        <f>SUM(D51,F51)</f>
        <v>0</v>
      </c>
    </row>
    <row r="52" spans="1:7" s="1295" customFormat="1" ht="12.75">
      <c r="A52" s="1296" t="s">
        <v>621</v>
      </c>
      <c r="B52" s="1293" t="s">
        <v>622</v>
      </c>
      <c r="C52" s="1294"/>
      <c r="D52" s="1294"/>
      <c r="E52" s="1294"/>
      <c r="F52" s="1294"/>
      <c r="G52" s="1294">
        <f t="shared" ref="G52:G70" si="0">SUM(D52,F52)</f>
        <v>0</v>
      </c>
    </row>
    <row r="53" spans="1:7" s="1297" customFormat="1" ht="12.75">
      <c r="A53" s="1296" t="s">
        <v>623</v>
      </c>
      <c r="B53" s="1293" t="s">
        <v>624</v>
      </c>
      <c r="C53" s="1296"/>
      <c r="D53" s="1296"/>
      <c r="E53" s="1296"/>
      <c r="F53" s="1296"/>
      <c r="G53" s="1294">
        <f t="shared" si="0"/>
        <v>0</v>
      </c>
    </row>
    <row r="54" spans="1:7" s="1299" customFormat="1" ht="12.75">
      <c r="A54" s="1292" t="s">
        <v>625</v>
      </c>
      <c r="B54" s="1298" t="s">
        <v>626</v>
      </c>
      <c r="C54" s="1292"/>
      <c r="D54" s="1292"/>
      <c r="E54" s="1292">
        <v>722971</v>
      </c>
      <c r="F54" s="1292">
        <v>574360</v>
      </c>
      <c r="G54" s="1294">
        <f t="shared" si="0"/>
        <v>574360</v>
      </c>
    </row>
    <row r="55" spans="1:7" s="1302" customFormat="1" ht="12.75">
      <c r="A55" s="1300" t="s">
        <v>627</v>
      </c>
      <c r="B55" s="1301" t="s">
        <v>628</v>
      </c>
      <c r="C55" s="1292">
        <v>208423561</v>
      </c>
      <c r="D55" s="1292">
        <v>191951649</v>
      </c>
      <c r="E55" s="1300"/>
      <c r="F55" s="1300"/>
      <c r="G55" s="1294">
        <f t="shared" si="0"/>
        <v>191951649</v>
      </c>
    </row>
    <row r="56" spans="1:7" s="1297" customFormat="1" ht="12.75">
      <c r="A56" s="1296" t="s">
        <v>629</v>
      </c>
      <c r="B56" s="1303" t="s">
        <v>630</v>
      </c>
      <c r="C56" s="1294">
        <v>208035678</v>
      </c>
      <c r="D56" s="1294">
        <v>191590188</v>
      </c>
      <c r="E56" s="1296"/>
      <c r="F56" s="1296"/>
      <c r="G56" s="1294">
        <f t="shared" si="0"/>
        <v>191590188</v>
      </c>
    </row>
    <row r="57" spans="1:7" s="1297" customFormat="1" ht="12.75">
      <c r="A57" s="1296" t="s">
        <v>631</v>
      </c>
      <c r="B57" s="1303" t="s">
        <v>632</v>
      </c>
      <c r="C57" s="1294">
        <v>387883</v>
      </c>
      <c r="D57" s="1294">
        <v>361461</v>
      </c>
      <c r="E57" s="1296"/>
      <c r="F57" s="1296"/>
      <c r="G57" s="1294">
        <f t="shared" si="0"/>
        <v>361461</v>
      </c>
    </row>
    <row r="58" spans="1:7" s="1297" customFormat="1" ht="12.75">
      <c r="A58" s="1296" t="s">
        <v>633</v>
      </c>
      <c r="B58" s="1303" t="s">
        <v>634</v>
      </c>
      <c r="C58" s="1296"/>
      <c r="D58" s="1296"/>
      <c r="E58" s="1296"/>
      <c r="F58" s="1296"/>
      <c r="G58" s="1294">
        <f t="shared" si="0"/>
        <v>0</v>
      </c>
    </row>
    <row r="59" spans="1:7" s="1299" customFormat="1" ht="12.75">
      <c r="A59" s="1292" t="s">
        <v>635</v>
      </c>
      <c r="B59" s="1298" t="s">
        <v>636</v>
      </c>
      <c r="C59" s="1292">
        <v>23415900</v>
      </c>
      <c r="D59" s="1292">
        <v>19244022</v>
      </c>
      <c r="E59" s="1292"/>
      <c r="F59" s="1292"/>
      <c r="G59" s="1294">
        <f t="shared" si="0"/>
        <v>19244022</v>
      </c>
    </row>
    <row r="60" spans="1:7" s="1297" customFormat="1" ht="12.75">
      <c r="A60" s="1296" t="s">
        <v>637</v>
      </c>
      <c r="B60" s="1303" t="s">
        <v>638</v>
      </c>
      <c r="C60" s="1294">
        <v>23415900</v>
      </c>
      <c r="D60" s="1294">
        <v>19244022</v>
      </c>
      <c r="E60" s="1296"/>
      <c r="F60" s="1296"/>
      <c r="G60" s="1294">
        <f t="shared" si="0"/>
        <v>19244022</v>
      </c>
    </row>
    <row r="61" spans="1:7" s="1299" customFormat="1" ht="12.75">
      <c r="A61" s="1292" t="s">
        <v>639</v>
      </c>
      <c r="B61" s="1298" t="s">
        <v>640</v>
      </c>
      <c r="C61" s="1292"/>
      <c r="D61" s="1292"/>
      <c r="E61" s="1292"/>
      <c r="F61" s="1292"/>
      <c r="G61" s="1294">
        <f t="shared" si="0"/>
        <v>0</v>
      </c>
    </row>
    <row r="62" spans="1:7" s="1297" customFormat="1" ht="12.75">
      <c r="A62" s="1296" t="s">
        <v>641</v>
      </c>
      <c r="B62" s="1303" t="s">
        <v>642</v>
      </c>
      <c r="C62" s="1296"/>
      <c r="D62" s="1296"/>
      <c r="E62" s="1296"/>
      <c r="F62" s="1296"/>
      <c r="G62" s="1294">
        <f t="shared" si="0"/>
        <v>0</v>
      </c>
    </row>
    <row r="63" spans="1:7" s="1299" customFormat="1" ht="12.75">
      <c r="A63" s="1292" t="s">
        <v>643</v>
      </c>
      <c r="B63" s="1298" t="s">
        <v>644</v>
      </c>
      <c r="C63" s="1292"/>
      <c r="D63" s="1292"/>
      <c r="E63" s="1292"/>
      <c r="F63" s="1292"/>
      <c r="G63" s="1294">
        <f t="shared" si="0"/>
        <v>0</v>
      </c>
    </row>
    <row r="64" spans="1:7" s="1299" customFormat="1" ht="12.75">
      <c r="A64" s="1292" t="s">
        <v>645</v>
      </c>
      <c r="B64" s="1298">
        <v>48</v>
      </c>
      <c r="C64" s="1292"/>
      <c r="D64" s="1292"/>
      <c r="E64" s="1292"/>
      <c r="F64" s="1292"/>
      <c r="G64" s="1294">
        <f t="shared" si="0"/>
        <v>0</v>
      </c>
    </row>
    <row r="65" spans="1:7" s="1297" customFormat="1" ht="15">
      <c r="A65" s="1304" t="s">
        <v>646</v>
      </c>
      <c r="B65" s="1298" t="s">
        <v>647</v>
      </c>
      <c r="C65" s="1296"/>
      <c r="D65" s="1294">
        <v>211195671</v>
      </c>
      <c r="E65" s="1296"/>
      <c r="F65" s="1296"/>
      <c r="G65" s="1294">
        <f t="shared" si="0"/>
        <v>211195671</v>
      </c>
    </row>
    <row r="66" spans="1:7" s="1299" customFormat="1" ht="12.75">
      <c r="A66" s="1292" t="s">
        <v>648</v>
      </c>
      <c r="B66" s="1298" t="s">
        <v>649</v>
      </c>
      <c r="C66" s="1292"/>
      <c r="D66" s="1292">
        <v>24632973</v>
      </c>
      <c r="E66" s="1292"/>
      <c r="F66" s="1292">
        <v>2460101</v>
      </c>
      <c r="G66" s="1294">
        <f t="shared" si="0"/>
        <v>27093074</v>
      </c>
    </row>
    <row r="67" spans="1:7" s="1299" customFormat="1" ht="12.75">
      <c r="A67" s="1292" t="s">
        <v>650</v>
      </c>
      <c r="B67" s="1298" t="s">
        <v>651</v>
      </c>
      <c r="C67" s="1292"/>
      <c r="D67" s="1292">
        <v>24632973</v>
      </c>
      <c r="E67" s="1292"/>
      <c r="F67" s="1292">
        <v>2460101</v>
      </c>
      <c r="G67" s="1294">
        <f t="shared" si="0"/>
        <v>27093074</v>
      </c>
    </row>
    <row r="68" spans="1:7" s="1302" customFormat="1" ht="12.75">
      <c r="A68" s="1300" t="s">
        <v>652</v>
      </c>
      <c r="B68" s="1301" t="s">
        <v>653</v>
      </c>
      <c r="C68" s="1292">
        <v>24398</v>
      </c>
      <c r="D68" s="1292">
        <v>24398</v>
      </c>
      <c r="E68" s="1300"/>
      <c r="F68" s="1300"/>
      <c r="G68" s="1294">
        <f t="shared" si="0"/>
        <v>24398</v>
      </c>
    </row>
    <row r="69" spans="1:7" s="1302" customFormat="1" ht="12.75">
      <c r="A69" s="1300" t="s">
        <v>654</v>
      </c>
      <c r="B69" s="1301" t="s">
        <v>655</v>
      </c>
      <c r="C69" s="1292">
        <v>30000</v>
      </c>
      <c r="D69" s="1292">
        <v>30000</v>
      </c>
      <c r="E69" s="1300"/>
      <c r="F69" s="1300"/>
      <c r="G69" s="1294">
        <f t="shared" si="0"/>
        <v>30000</v>
      </c>
    </row>
    <row r="70" spans="1:7" s="1299" customFormat="1" ht="12.75">
      <c r="A70" s="1292" t="s">
        <v>656</v>
      </c>
      <c r="B70" s="1298" t="s">
        <v>657</v>
      </c>
      <c r="C70" s="1292">
        <v>54398</v>
      </c>
      <c r="D70" s="1292">
        <v>54398</v>
      </c>
      <c r="E70" s="1292"/>
      <c r="F70" s="1292"/>
      <c r="G70" s="1294">
        <f t="shared" si="0"/>
        <v>54398</v>
      </c>
    </row>
    <row r="71" spans="1:7" s="1277" customFormat="1" ht="15">
      <c r="A71" s="1304" t="s">
        <v>658</v>
      </c>
      <c r="B71" s="1287" t="s">
        <v>659</v>
      </c>
      <c r="C71" s="1304"/>
      <c r="D71" s="1304">
        <v>235883042</v>
      </c>
      <c r="E71" s="1304"/>
      <c r="F71" s="1304">
        <v>3034461</v>
      </c>
      <c r="G71" s="1304">
        <v>238917503</v>
      </c>
    </row>
    <row r="72" spans="1:7" customFormat="1" ht="12.75">
      <c r="B72" s="1274"/>
    </row>
    <row r="73" spans="1:7" customFormat="1" ht="12.75">
      <c r="B73" s="1274"/>
    </row>
    <row r="74" spans="1:7" customFormat="1" ht="12.75">
      <c r="B74" s="1274"/>
    </row>
    <row r="75" spans="1:7" customFormat="1" ht="12.75">
      <c r="B75" s="1274"/>
    </row>
    <row r="76" spans="1:7" customFormat="1" ht="12.75">
      <c r="B76" s="1274"/>
    </row>
    <row r="77" spans="1:7" customFormat="1" ht="12.75">
      <c r="B77" s="1274"/>
    </row>
    <row r="78" spans="1:7" customFormat="1" ht="12.75">
      <c r="B78" s="1274"/>
    </row>
    <row r="79" spans="1:7" customFormat="1" ht="15">
      <c r="A79" s="1289"/>
      <c r="B79" s="1291"/>
      <c r="C79" s="1292" t="s">
        <v>240</v>
      </c>
      <c r="D79" s="1292" t="s">
        <v>430</v>
      </c>
      <c r="E79" s="1287" t="s">
        <v>1</v>
      </c>
    </row>
    <row r="80" spans="1:7" customFormat="1" ht="15">
      <c r="A80" s="1304" t="s">
        <v>660</v>
      </c>
      <c r="B80" s="1305" t="s">
        <v>6</v>
      </c>
      <c r="C80" s="1306" t="s">
        <v>661</v>
      </c>
      <c r="D80" s="1306" t="s">
        <v>661</v>
      </c>
      <c r="E80" s="1289"/>
    </row>
    <row r="81" spans="1:5" s="1274" customFormat="1" ht="12.75">
      <c r="A81" s="1291" t="s">
        <v>614</v>
      </c>
      <c r="B81" s="1291" t="s">
        <v>15</v>
      </c>
      <c r="C81" s="1291" t="s">
        <v>615</v>
      </c>
      <c r="D81" s="1291" t="s">
        <v>616</v>
      </c>
      <c r="E81" s="1291" t="s">
        <v>617</v>
      </c>
    </row>
    <row r="82" spans="1:5" s="1279" customFormat="1" ht="12.75">
      <c r="A82" s="1307" t="s">
        <v>662</v>
      </c>
      <c r="B82" s="1308" t="s">
        <v>620</v>
      </c>
      <c r="C82" s="1309">
        <v>5754000</v>
      </c>
      <c r="D82" s="1309"/>
      <c r="E82" s="1309">
        <f>SUM(C82,D82)</f>
        <v>5754000</v>
      </c>
    </row>
    <row r="83" spans="1:5" s="1279" customFormat="1" ht="12.75">
      <c r="A83" s="1307" t="s">
        <v>663</v>
      </c>
      <c r="B83" s="1308" t="s">
        <v>664</v>
      </c>
      <c r="C83" s="1309"/>
      <c r="D83" s="1309"/>
      <c r="E83" s="1309">
        <f t="shared" ref="E83:E92" si="1">SUM(C83,D83)</f>
        <v>0</v>
      </c>
    </row>
    <row r="84" spans="1:5" customFormat="1" ht="12.75">
      <c r="A84" s="1307" t="s">
        <v>665</v>
      </c>
      <c r="B84" s="1291" t="s">
        <v>666</v>
      </c>
      <c r="C84" s="1309">
        <v>4943000</v>
      </c>
      <c r="D84" s="1309">
        <v>681000</v>
      </c>
      <c r="E84" s="1309">
        <f t="shared" si="1"/>
        <v>5624000</v>
      </c>
    </row>
    <row r="85" spans="1:5" customFormat="1" ht="12.75">
      <c r="A85" s="1307" t="s">
        <v>667</v>
      </c>
      <c r="B85" s="1308" t="s">
        <v>622</v>
      </c>
      <c r="C85" s="1309">
        <v>183671000</v>
      </c>
      <c r="D85" s="1309">
        <v>2504000</v>
      </c>
      <c r="E85" s="1309">
        <f t="shared" si="1"/>
        <v>186175000</v>
      </c>
    </row>
    <row r="86" spans="1:5" customFormat="1" ht="12.75">
      <c r="A86" s="1307" t="s">
        <v>668</v>
      </c>
      <c r="B86" s="1308" t="s">
        <v>626</v>
      </c>
      <c r="C86" s="1309">
        <v>15174885</v>
      </c>
      <c r="D86" s="1309">
        <v>-459674</v>
      </c>
      <c r="E86" s="1309">
        <f t="shared" si="1"/>
        <v>14715211</v>
      </c>
    </row>
    <row r="87" spans="1:5" customFormat="1" ht="12.75">
      <c r="A87" s="1306" t="s">
        <v>669</v>
      </c>
      <c r="B87" s="1308" t="s">
        <v>628</v>
      </c>
      <c r="C87" s="1309">
        <f>SUM(C82:C86)</f>
        <v>209542885</v>
      </c>
      <c r="D87" s="1309">
        <f>SUM(D82:D86)</f>
        <v>2725326</v>
      </c>
      <c r="E87" s="1309">
        <f t="shared" si="1"/>
        <v>212268211</v>
      </c>
    </row>
    <row r="88" spans="1:5" customFormat="1" ht="12.75">
      <c r="A88" s="1306" t="s">
        <v>670</v>
      </c>
      <c r="B88" s="1308" t="s">
        <v>671</v>
      </c>
      <c r="C88" s="1309">
        <v>1185112</v>
      </c>
      <c r="D88" s="1309"/>
      <c r="E88" s="1309">
        <f t="shared" si="1"/>
        <v>1185112</v>
      </c>
    </row>
    <row r="89" spans="1:5" customFormat="1" ht="12.75">
      <c r="A89" s="1306" t="s">
        <v>672</v>
      </c>
      <c r="B89" s="1308" t="s">
        <v>632</v>
      </c>
      <c r="C89" s="1309">
        <v>25155045</v>
      </c>
      <c r="D89" s="1309"/>
      <c r="E89" s="1309">
        <f t="shared" si="1"/>
        <v>25155045</v>
      </c>
    </row>
    <row r="90" spans="1:5" customFormat="1" ht="12.75">
      <c r="A90" s="1306" t="s">
        <v>673</v>
      </c>
      <c r="B90" s="1308" t="s">
        <v>634</v>
      </c>
      <c r="C90" s="1309">
        <f>SUM(C88:C89)</f>
        <v>26340157</v>
      </c>
      <c r="D90" s="1309"/>
      <c r="E90" s="1309">
        <f t="shared" si="1"/>
        <v>26340157</v>
      </c>
    </row>
    <row r="91" spans="1:5" customFormat="1" ht="12.75">
      <c r="A91" s="1307" t="s">
        <v>674</v>
      </c>
      <c r="B91" s="1291" t="s">
        <v>675</v>
      </c>
      <c r="C91" s="1309"/>
      <c r="D91" s="1309">
        <v>309135</v>
      </c>
      <c r="E91" s="1309">
        <f t="shared" si="1"/>
        <v>309135</v>
      </c>
    </row>
    <row r="92" spans="1:5" s="1311" customFormat="1" ht="15">
      <c r="A92" s="1304" t="s">
        <v>676</v>
      </c>
      <c r="B92" s="1310" t="s">
        <v>677</v>
      </c>
      <c r="C92" s="1304">
        <v>235883042</v>
      </c>
      <c r="D92" s="1304">
        <v>3034461</v>
      </c>
      <c r="E92" s="1304">
        <f t="shared" si="1"/>
        <v>238917503</v>
      </c>
    </row>
    <row r="93" spans="1:5" customFormat="1" ht="12.75">
      <c r="B93" s="1274"/>
    </row>
    <row r="94" spans="1:5" customFormat="1" ht="12.75">
      <c r="B94" s="1274"/>
    </row>
    <row r="95" spans="1:5" customFormat="1">
      <c r="A95" s="1312"/>
      <c r="B95" s="1312" t="s">
        <v>607</v>
      </c>
    </row>
    <row r="96" spans="1:5" customFormat="1" ht="15">
      <c r="A96" s="1313"/>
      <c r="B96" s="1313"/>
      <c r="C96" s="1313" t="s">
        <v>678</v>
      </c>
    </row>
    <row r="97" spans="1:6" customFormat="1" ht="15">
      <c r="B97" s="1313" t="s">
        <v>679</v>
      </c>
      <c r="C97" s="1313"/>
    </row>
    <row r="98" spans="1:6" customFormat="1" ht="12.75">
      <c r="B98" s="1274"/>
      <c r="F98" s="1279" t="s">
        <v>610</v>
      </c>
    </row>
    <row r="99" spans="1:6" customFormat="1" thickBot="1">
      <c r="A99" s="1314"/>
      <c r="B99" s="1315"/>
      <c r="C99" s="1316" t="s">
        <v>240</v>
      </c>
      <c r="D99" s="1317"/>
      <c r="E99" s="1318" t="s">
        <v>430</v>
      </c>
      <c r="F99" s="1289"/>
    </row>
    <row r="100" spans="1:6" s="1320" customFormat="1" ht="13.5" thickTop="1">
      <c r="A100" s="1298" t="s">
        <v>4</v>
      </c>
      <c r="B100" s="1319" t="s">
        <v>6</v>
      </c>
      <c r="C100" s="1298" t="s">
        <v>680</v>
      </c>
      <c r="D100" s="1319" t="s">
        <v>612</v>
      </c>
      <c r="E100" s="1298" t="s">
        <v>680</v>
      </c>
      <c r="F100" s="1298" t="s">
        <v>612</v>
      </c>
    </row>
    <row r="101" spans="1:6" s="1274" customFormat="1" ht="12.75">
      <c r="A101" s="1291" t="s">
        <v>614</v>
      </c>
      <c r="B101" s="1291" t="s">
        <v>15</v>
      </c>
      <c r="C101" s="1291" t="s">
        <v>615</v>
      </c>
      <c r="D101" s="1291" t="s">
        <v>616</v>
      </c>
      <c r="E101" s="1291" t="s">
        <v>617</v>
      </c>
      <c r="F101" s="1291" t="s">
        <v>16</v>
      </c>
    </row>
    <row r="102" spans="1:6" customFormat="1" ht="12.75">
      <c r="A102" s="1306" t="s">
        <v>681</v>
      </c>
      <c r="B102" s="1291" t="s">
        <v>33</v>
      </c>
      <c r="C102" s="1289">
        <v>25</v>
      </c>
      <c r="D102" s="1289">
        <v>4020380</v>
      </c>
      <c r="E102" s="1289">
        <v>7</v>
      </c>
      <c r="F102" s="1289">
        <v>449058</v>
      </c>
    </row>
    <row r="103" spans="1:6" customFormat="1" ht="12.75">
      <c r="A103" s="1306" t="s">
        <v>682</v>
      </c>
      <c r="B103" s="1291" t="s">
        <v>34</v>
      </c>
      <c r="C103" s="1289"/>
      <c r="D103" s="1289"/>
      <c r="E103" s="1289"/>
      <c r="F103" s="1289"/>
    </row>
    <row r="104" spans="1:6" customFormat="1" ht="12.75">
      <c r="A104" s="1306" t="s">
        <v>683</v>
      </c>
      <c r="B104" s="1291" t="s">
        <v>10</v>
      </c>
      <c r="C104" s="1289">
        <v>8</v>
      </c>
      <c r="D104" s="1289">
        <v>239132</v>
      </c>
      <c r="E104" s="1289">
        <v>2</v>
      </c>
      <c r="F104" s="1289">
        <v>93383</v>
      </c>
    </row>
    <row r="105" spans="1:6" customFormat="1" ht="12.75">
      <c r="A105" s="1306" t="s">
        <v>684</v>
      </c>
      <c r="B105" s="1291" t="s">
        <v>11</v>
      </c>
      <c r="C105" s="1289"/>
      <c r="D105" s="1289"/>
      <c r="E105" s="1289"/>
      <c r="F105" s="1289"/>
    </row>
    <row r="106" spans="1:6" customFormat="1" ht="12.75">
      <c r="A106" s="1306" t="s">
        <v>685</v>
      </c>
      <c r="B106" s="1291" t="s">
        <v>12</v>
      </c>
      <c r="C106" s="1289"/>
      <c r="D106" s="1289"/>
      <c r="E106" s="1289"/>
      <c r="F106" s="1289"/>
    </row>
    <row r="107" spans="1:6" customFormat="1" ht="12.75">
      <c r="A107" s="1306" t="s">
        <v>686</v>
      </c>
      <c r="B107" s="1291" t="s">
        <v>632</v>
      </c>
      <c r="C107" s="1289"/>
      <c r="D107" s="1289"/>
      <c r="E107" s="1289"/>
      <c r="F107" s="1289"/>
    </row>
    <row r="108" spans="1:6" customFormat="1" ht="12.75">
      <c r="A108" s="1306" t="s">
        <v>687</v>
      </c>
      <c r="B108" s="1291" t="s">
        <v>677</v>
      </c>
      <c r="C108" s="1289"/>
      <c r="D108" s="1289"/>
      <c r="E108" s="1289"/>
      <c r="F108" s="1289"/>
    </row>
    <row r="109" spans="1:6" customFormat="1" ht="15">
      <c r="A109" s="1304" t="s">
        <v>688</v>
      </c>
      <c r="B109" s="1291"/>
      <c r="C109" s="1289">
        <v>33</v>
      </c>
      <c r="D109" s="1289">
        <v>4259512</v>
      </c>
      <c r="E109" s="1289">
        <v>9</v>
      </c>
      <c r="F109" s="1289">
        <v>542441</v>
      </c>
    </row>
    <row r="110" spans="1:6" customFormat="1" ht="12.75">
      <c r="A110" s="1321"/>
      <c r="B110" s="1274"/>
    </row>
  </sheetData>
  <mergeCells count="1">
    <mergeCell ref="M1:O1"/>
  </mergeCells>
  <phoneticPr fontId="1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selection activeCell="A4" sqref="A4:G4"/>
    </sheetView>
  </sheetViews>
  <sheetFormatPr defaultRowHeight="15"/>
  <cols>
    <col min="1" max="1" width="32.140625" style="759" customWidth="1"/>
    <col min="2" max="2" width="18.28515625" style="760" customWidth="1"/>
    <col min="3" max="7" width="14.28515625" style="760" customWidth="1"/>
    <col min="8" max="8" width="13.5703125" style="760" customWidth="1"/>
    <col min="9" max="16384" width="9.140625" style="760"/>
  </cols>
  <sheetData>
    <row r="1" spans="1:7">
      <c r="F1" s="1259" t="s">
        <v>429</v>
      </c>
      <c r="G1" s="1259"/>
    </row>
    <row r="2" spans="1:7" ht="24.75" customHeight="1">
      <c r="A2" s="1260" t="s">
        <v>335</v>
      </c>
      <c r="B2" s="1260"/>
      <c r="C2" s="1260"/>
      <c r="D2" s="1260"/>
      <c r="E2" s="1260"/>
      <c r="F2" s="1260"/>
      <c r="G2" s="1260"/>
    </row>
    <row r="3" spans="1:7" ht="18.75" customHeight="1">
      <c r="A3" s="1261" t="s">
        <v>476</v>
      </c>
      <c r="B3" s="1261"/>
      <c r="C3" s="1261"/>
      <c r="D3" s="1261"/>
      <c r="E3" s="1261"/>
      <c r="F3" s="1261"/>
      <c r="G3" s="1261"/>
    </row>
    <row r="4" spans="1:7" ht="24.75" customHeight="1">
      <c r="A4" s="1262" t="s">
        <v>336</v>
      </c>
      <c r="B4" s="1262"/>
      <c r="C4" s="1262"/>
      <c r="D4" s="1262"/>
      <c r="E4" s="1262"/>
      <c r="F4" s="1262"/>
      <c r="G4" s="1262"/>
    </row>
    <row r="5" spans="1:7" ht="15.75" thickBot="1">
      <c r="G5" s="761" t="s">
        <v>489</v>
      </c>
    </row>
    <row r="6" spans="1:7" ht="24.95" customHeight="1">
      <c r="A6" s="1254" t="s">
        <v>337</v>
      </c>
      <c r="B6" s="1256" t="s">
        <v>338</v>
      </c>
      <c r="C6" s="1256"/>
      <c r="D6" s="1256"/>
      <c r="E6" s="1257" t="s">
        <v>339</v>
      </c>
      <c r="F6" s="1256"/>
      <c r="G6" s="1258"/>
    </row>
    <row r="7" spans="1:7" ht="24.95" customHeight="1" thickBot="1">
      <c r="A7" s="1255"/>
      <c r="B7" s="762" t="s">
        <v>340</v>
      </c>
      <c r="C7" s="762" t="s">
        <v>341</v>
      </c>
      <c r="D7" s="762" t="s">
        <v>342</v>
      </c>
      <c r="E7" s="763" t="s">
        <v>340</v>
      </c>
      <c r="F7" s="762" t="s">
        <v>343</v>
      </c>
      <c r="G7" s="764" t="s">
        <v>342</v>
      </c>
    </row>
    <row r="8" spans="1:7" ht="33.75" customHeight="1">
      <c r="A8" s="765" t="s">
        <v>344</v>
      </c>
      <c r="B8" s="766"/>
      <c r="C8" s="766"/>
      <c r="D8" s="766">
        <f>SUM(B8:C8)</f>
        <v>0</v>
      </c>
      <c r="E8" s="767"/>
      <c r="F8" s="767">
        <v>245000</v>
      </c>
      <c r="G8" s="768">
        <f>SUM(E8:F8)</f>
        <v>245000</v>
      </c>
    </row>
    <row r="9" spans="1:7" ht="33.75" customHeight="1">
      <c r="A9" s="769" t="s">
        <v>365</v>
      </c>
      <c r="B9" s="770"/>
      <c r="C9" s="770">
        <v>5121000</v>
      </c>
      <c r="D9" s="766">
        <f>SUM(B9:C9)</f>
        <v>5121000</v>
      </c>
      <c r="E9" s="771"/>
      <c r="F9" s="771"/>
      <c r="G9" s="772">
        <f>SUM(E9:F9)</f>
        <v>0</v>
      </c>
    </row>
    <row r="10" spans="1:7" ht="33.75" customHeight="1">
      <c r="A10" s="769" t="s">
        <v>345</v>
      </c>
      <c r="B10" s="770">
        <v>19000</v>
      </c>
      <c r="C10" s="770"/>
      <c r="D10" s="766">
        <f>SUM(B10:C10)</f>
        <v>19000</v>
      </c>
      <c r="E10" s="771">
        <v>106000</v>
      </c>
      <c r="F10" s="771"/>
      <c r="G10" s="772">
        <f>SUM(E10:F10)</f>
        <v>106000</v>
      </c>
    </row>
    <row r="11" spans="1:7" ht="33.75" hidden="1" customHeight="1">
      <c r="A11" s="773" t="s">
        <v>346</v>
      </c>
      <c r="B11" s="774"/>
      <c r="C11" s="774"/>
      <c r="D11" s="766"/>
      <c r="E11" s="775"/>
      <c r="F11" s="775"/>
      <c r="G11" s="772"/>
    </row>
    <row r="12" spans="1:7" ht="33.75" hidden="1" customHeight="1" thickBot="1">
      <c r="A12" s="776" t="s">
        <v>347</v>
      </c>
      <c r="B12" s="777"/>
      <c r="C12" s="777"/>
      <c r="D12" s="777"/>
      <c r="E12" s="778"/>
      <c r="F12" s="778"/>
      <c r="G12" s="779"/>
    </row>
    <row r="13" spans="1:7" ht="33.75" customHeight="1" thickBot="1">
      <c r="A13" s="780" t="s">
        <v>1</v>
      </c>
      <c r="B13" s="781">
        <f t="shared" ref="B13:G13" si="0">SUM(B8:B12)</f>
        <v>19000</v>
      </c>
      <c r="C13" s="781">
        <f t="shared" si="0"/>
        <v>5121000</v>
      </c>
      <c r="D13" s="781">
        <f t="shared" si="0"/>
        <v>5140000</v>
      </c>
      <c r="E13" s="781">
        <f t="shared" si="0"/>
        <v>106000</v>
      </c>
      <c r="F13" s="781">
        <f t="shared" si="0"/>
        <v>245000</v>
      </c>
      <c r="G13" s="782">
        <f t="shared" si="0"/>
        <v>351000</v>
      </c>
    </row>
    <row r="15" spans="1:7" ht="28.5" hidden="1" customHeight="1">
      <c r="A15" s="1245" t="s">
        <v>348</v>
      </c>
      <c r="B15" s="1245"/>
      <c r="C15" s="1245"/>
      <c r="D15" s="1245"/>
      <c r="E15" s="1245"/>
      <c r="F15" s="1245"/>
      <c r="G15" s="1245"/>
    </row>
    <row r="16" spans="1:7" ht="15.75" hidden="1" thickBot="1">
      <c r="E16" s="761"/>
    </row>
    <row r="17" spans="2:4" ht="20.100000000000001" hidden="1" customHeight="1">
      <c r="B17" s="1246" t="s">
        <v>300</v>
      </c>
      <c r="C17" s="1248" t="s">
        <v>349</v>
      </c>
      <c r="D17" s="1249"/>
    </row>
    <row r="18" spans="2:4" ht="30" hidden="1" customHeight="1" thickBot="1">
      <c r="B18" s="1247"/>
      <c r="C18" s="1250"/>
      <c r="D18" s="1251"/>
    </row>
    <row r="19" spans="2:4" ht="29.25" hidden="1" customHeight="1">
      <c r="B19" s="783" t="s">
        <v>350</v>
      </c>
      <c r="C19" s="1252"/>
      <c r="D19" s="1253"/>
    </row>
    <row r="20" spans="2:4" ht="28.5" hidden="1" customHeight="1" thickBot="1">
      <c r="B20" s="784" t="s">
        <v>351</v>
      </c>
      <c r="C20" s="1241"/>
      <c r="D20" s="1242"/>
    </row>
    <row r="21" spans="2:4" s="786" customFormat="1" ht="27.75" hidden="1" customHeight="1" thickBot="1">
      <c r="B21" s="785" t="s">
        <v>1</v>
      </c>
      <c r="C21" s="1243">
        <f>SUM(C19:D20)</f>
        <v>0</v>
      </c>
      <c r="D21" s="1244"/>
    </row>
  </sheetData>
  <mergeCells count="13">
    <mergeCell ref="A6:A7"/>
    <mergeCell ref="B6:D6"/>
    <mergeCell ref="E6:G6"/>
    <mergeCell ref="F1:G1"/>
    <mergeCell ref="A2:G2"/>
    <mergeCell ref="A3:G3"/>
    <mergeCell ref="A4:G4"/>
    <mergeCell ref="C20:D20"/>
    <mergeCell ref="C21:D21"/>
    <mergeCell ref="A15:G15"/>
    <mergeCell ref="B17:B18"/>
    <mergeCell ref="C17:D18"/>
    <mergeCell ref="C19:D19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43"/>
  <sheetViews>
    <sheetView topLeftCell="A23" zoomScaleNormal="100" workbookViewId="0">
      <selection activeCell="A43" sqref="A43"/>
    </sheetView>
  </sheetViews>
  <sheetFormatPr defaultRowHeight="15"/>
  <cols>
    <col min="1" max="1" width="76" style="836" customWidth="1"/>
    <col min="2" max="2" width="12.140625" style="836" customWidth="1"/>
    <col min="3" max="3" width="11.28515625" style="836" customWidth="1"/>
    <col min="4" max="4" width="12.140625" style="836" customWidth="1"/>
    <col min="5" max="5" width="11" style="836" customWidth="1"/>
    <col min="6" max="6" width="11.7109375" style="836" customWidth="1"/>
    <col min="7" max="7" width="11.28515625" style="836" customWidth="1"/>
    <col min="8" max="16384" width="9.140625" style="836"/>
  </cols>
  <sheetData>
    <row r="1" spans="1:7" ht="21" customHeight="1">
      <c r="A1" s="1264" t="s">
        <v>317</v>
      </c>
      <c r="B1" s="1265"/>
    </row>
    <row r="2" spans="1:7" s="837" customFormat="1" ht="51.75" customHeight="1">
      <c r="A2" s="1263" t="s">
        <v>485</v>
      </c>
      <c r="B2" s="1263"/>
    </row>
    <row r="3" spans="1:7" ht="15.75" customHeight="1" thickBot="1">
      <c r="A3" s="708"/>
    </row>
    <row r="4" spans="1:7" s="838" customFormat="1" ht="24" customHeight="1" thickBot="1">
      <c r="A4" s="709" t="s">
        <v>300</v>
      </c>
      <c r="B4" s="848" t="s">
        <v>503</v>
      </c>
      <c r="C4" s="894" t="s">
        <v>504</v>
      </c>
      <c r="D4" s="894" t="s">
        <v>505</v>
      </c>
      <c r="E4" s="894" t="s">
        <v>272</v>
      </c>
      <c r="F4" s="894" t="s">
        <v>275</v>
      </c>
      <c r="G4" s="894" t="s">
        <v>512</v>
      </c>
    </row>
    <row r="5" spans="1:7" s="711" customFormat="1" ht="21" customHeight="1">
      <c r="A5" s="710" t="s">
        <v>301</v>
      </c>
      <c r="B5" s="849">
        <v>0</v>
      </c>
      <c r="C5" s="895"/>
      <c r="D5" s="895"/>
      <c r="E5" s="895"/>
      <c r="F5" s="1058"/>
      <c r="G5" s="1058"/>
    </row>
    <row r="6" spans="1:7" s="711" customFormat="1" ht="21" customHeight="1">
      <c r="A6" s="839" t="s">
        <v>302</v>
      </c>
      <c r="B6" s="850">
        <v>1592000</v>
      </c>
      <c r="C6" s="850">
        <v>1669793</v>
      </c>
      <c r="D6" s="850">
        <v>1669793</v>
      </c>
      <c r="E6" s="850">
        <v>1669793</v>
      </c>
      <c r="F6" s="850">
        <v>1669793</v>
      </c>
      <c r="G6" s="991">
        <f t="shared" ref="G6:G41" si="0">F6/E6</f>
        <v>1</v>
      </c>
    </row>
    <row r="7" spans="1:7" s="711" customFormat="1" ht="21" customHeight="1">
      <c r="A7" s="839" t="s">
        <v>303</v>
      </c>
      <c r="B7" s="850">
        <v>1248000</v>
      </c>
      <c r="C7" s="850">
        <v>1248000</v>
      </c>
      <c r="D7" s="850">
        <v>1248000</v>
      </c>
      <c r="E7" s="850">
        <v>1248000</v>
      </c>
      <c r="F7" s="850">
        <v>1248000</v>
      </c>
      <c r="G7" s="991">
        <f t="shared" si="0"/>
        <v>1</v>
      </c>
    </row>
    <row r="8" spans="1:7" s="711" customFormat="1" ht="21" customHeight="1">
      <c r="A8" s="839" t="s">
        <v>304</v>
      </c>
      <c r="B8" s="850">
        <v>248000</v>
      </c>
      <c r="C8" s="850">
        <v>248000</v>
      </c>
      <c r="D8" s="850">
        <v>248000</v>
      </c>
      <c r="E8" s="850">
        <v>248000</v>
      </c>
      <c r="F8" s="850">
        <v>248000</v>
      </c>
      <c r="G8" s="991">
        <f t="shared" si="0"/>
        <v>1</v>
      </c>
    </row>
    <row r="9" spans="1:7" s="711" customFormat="1" ht="21" customHeight="1">
      <c r="A9" s="840" t="s">
        <v>305</v>
      </c>
      <c r="B9" s="850">
        <v>1260000</v>
      </c>
      <c r="C9" s="850">
        <v>1260000</v>
      </c>
      <c r="D9" s="850">
        <v>1260000</v>
      </c>
      <c r="E9" s="850">
        <v>1260000</v>
      </c>
      <c r="F9" s="850">
        <v>1260000</v>
      </c>
      <c r="G9" s="991">
        <f t="shared" si="0"/>
        <v>1</v>
      </c>
    </row>
    <row r="10" spans="1:7" s="711" customFormat="1" ht="21" customHeight="1">
      <c r="A10" s="710" t="s">
        <v>306</v>
      </c>
      <c r="B10" s="851">
        <f>SUM(B6:B9)</f>
        <v>4348000</v>
      </c>
      <c r="C10" s="851">
        <f>SUM(C6:C9)</f>
        <v>4425793</v>
      </c>
      <c r="D10" s="851">
        <v>5938734</v>
      </c>
      <c r="E10" s="851">
        <v>5938734</v>
      </c>
      <c r="F10" s="851">
        <v>5938734</v>
      </c>
      <c r="G10" s="991">
        <f t="shared" si="0"/>
        <v>1</v>
      </c>
    </row>
    <row r="11" spans="1:7" s="711" customFormat="1" ht="21" customHeight="1">
      <c r="A11" s="712" t="s">
        <v>307</v>
      </c>
      <c r="B11" s="851">
        <v>78000</v>
      </c>
      <c r="C11" s="851">
        <v>78000</v>
      </c>
      <c r="D11" s="851">
        <v>78000</v>
      </c>
      <c r="E11" s="851">
        <v>78000</v>
      </c>
      <c r="F11" s="851">
        <v>78000</v>
      </c>
      <c r="G11" s="991">
        <f t="shared" si="0"/>
        <v>1</v>
      </c>
    </row>
    <row r="12" spans="1:7" s="711" customFormat="1" ht="21" customHeight="1" thickBot="1">
      <c r="A12" s="713" t="s">
        <v>441</v>
      </c>
      <c r="B12" s="852">
        <v>4889000</v>
      </c>
      <c r="C12" s="852">
        <v>4889000</v>
      </c>
      <c r="D12" s="852">
        <v>4889000</v>
      </c>
      <c r="E12" s="852">
        <v>4889000</v>
      </c>
      <c r="F12" s="852">
        <v>4889000</v>
      </c>
      <c r="G12" s="991">
        <f t="shared" si="0"/>
        <v>1</v>
      </c>
    </row>
    <row r="13" spans="1:7" s="841" customFormat="1" ht="24.95" customHeight="1" thickBot="1">
      <c r="A13" s="714" t="s">
        <v>442</v>
      </c>
      <c r="B13" s="853">
        <v>9238000</v>
      </c>
      <c r="C13" s="853">
        <v>9315793</v>
      </c>
      <c r="D13" s="853">
        <v>10828734</v>
      </c>
      <c r="E13" s="853">
        <v>10828734</v>
      </c>
      <c r="F13" s="853">
        <v>10828734</v>
      </c>
      <c r="G13" s="991">
        <f t="shared" si="0"/>
        <v>1</v>
      </c>
    </row>
    <row r="14" spans="1:7" ht="24.95" hidden="1" customHeight="1">
      <c r="A14" s="715" t="s">
        <v>308</v>
      </c>
      <c r="B14" s="849"/>
      <c r="C14" s="896"/>
      <c r="D14" s="896"/>
      <c r="E14" s="896"/>
      <c r="F14" s="896"/>
      <c r="G14" s="991" t="e">
        <f t="shared" si="0"/>
        <v>#DIV/0!</v>
      </c>
    </row>
    <row r="15" spans="1:7" ht="24.95" hidden="1" customHeight="1">
      <c r="A15" s="712" t="s">
        <v>309</v>
      </c>
      <c r="B15" s="851"/>
      <c r="C15" s="896"/>
      <c r="D15" s="896"/>
      <c r="E15" s="896"/>
      <c r="F15" s="896"/>
      <c r="G15" s="991" t="e">
        <f t="shared" si="0"/>
        <v>#DIV/0!</v>
      </c>
    </row>
    <row r="16" spans="1:7" ht="24.95" hidden="1" customHeight="1">
      <c r="A16" s="713" t="s">
        <v>443</v>
      </c>
      <c r="B16" s="852"/>
      <c r="C16" s="896"/>
      <c r="D16" s="896"/>
      <c r="E16" s="896"/>
      <c r="F16" s="896"/>
      <c r="G16" s="991" t="e">
        <f t="shared" si="0"/>
        <v>#DIV/0!</v>
      </c>
    </row>
    <row r="17" spans="1:7" ht="24.95" hidden="1" customHeight="1" thickBot="1">
      <c r="A17" s="713" t="s">
        <v>444</v>
      </c>
      <c r="B17" s="852"/>
      <c r="C17" s="896"/>
      <c r="D17" s="896"/>
      <c r="E17" s="896"/>
      <c r="F17" s="896"/>
      <c r="G17" s="991" t="e">
        <f t="shared" si="0"/>
        <v>#DIV/0!</v>
      </c>
    </row>
    <row r="18" spans="1:7" s="841" customFormat="1" ht="24.95" hidden="1" customHeight="1" thickBot="1">
      <c r="A18" s="716" t="s">
        <v>445</v>
      </c>
      <c r="B18" s="854">
        <f>SUM(B14:B17)</f>
        <v>0</v>
      </c>
      <c r="C18" s="897"/>
      <c r="D18" s="897"/>
      <c r="E18" s="897"/>
      <c r="F18" s="897"/>
      <c r="G18" s="991" t="e">
        <f t="shared" si="0"/>
        <v>#DIV/0!</v>
      </c>
    </row>
    <row r="19" spans="1:7" ht="24.95" hidden="1" customHeight="1">
      <c r="A19" s="717" t="s">
        <v>310</v>
      </c>
      <c r="B19" s="855"/>
      <c r="C19" s="896"/>
      <c r="D19" s="896"/>
      <c r="E19" s="896"/>
      <c r="F19" s="896"/>
      <c r="G19" s="991" t="e">
        <f t="shared" si="0"/>
        <v>#DIV/0!</v>
      </c>
    </row>
    <row r="20" spans="1:7" ht="24.95" customHeight="1">
      <c r="A20" s="712" t="s">
        <v>508</v>
      </c>
      <c r="B20" s="856">
        <v>2168000</v>
      </c>
      <c r="C20" s="938">
        <v>2893145</v>
      </c>
      <c r="D20" s="938">
        <v>3455370</v>
      </c>
      <c r="E20" s="938">
        <v>3144154</v>
      </c>
      <c r="F20" s="938">
        <v>3144154</v>
      </c>
      <c r="G20" s="991">
        <f t="shared" si="0"/>
        <v>1</v>
      </c>
    </row>
    <row r="21" spans="1:7" ht="24.95" customHeight="1">
      <c r="A21" s="712" t="s">
        <v>311</v>
      </c>
      <c r="B21" s="856"/>
      <c r="C21" s="938"/>
      <c r="D21" s="938">
        <v>803011</v>
      </c>
      <c r="E21" s="938">
        <v>803031</v>
      </c>
      <c r="F21" s="938">
        <v>803031</v>
      </c>
      <c r="G21" s="991">
        <f t="shared" si="0"/>
        <v>1</v>
      </c>
    </row>
    <row r="22" spans="1:7" ht="24.95" customHeight="1">
      <c r="A22" s="840" t="s">
        <v>446</v>
      </c>
      <c r="B22" s="857">
        <v>2500000</v>
      </c>
      <c r="C22" s="857">
        <v>2500000</v>
      </c>
      <c r="D22" s="857">
        <v>2500000</v>
      </c>
      <c r="E22" s="857">
        <v>2500000</v>
      </c>
      <c r="F22" s="857">
        <v>2500000</v>
      </c>
      <c r="G22" s="991">
        <f t="shared" si="0"/>
        <v>1</v>
      </c>
    </row>
    <row r="23" spans="1:7" ht="24.95" customHeight="1">
      <c r="A23" s="840" t="s">
        <v>456</v>
      </c>
      <c r="B23" s="857">
        <v>0</v>
      </c>
      <c r="C23" s="857">
        <v>0</v>
      </c>
      <c r="D23" s="857">
        <v>0</v>
      </c>
      <c r="E23" s="857">
        <v>0</v>
      </c>
      <c r="F23" s="857">
        <v>0</v>
      </c>
      <c r="G23" s="991"/>
    </row>
    <row r="24" spans="1:7" s="718" customFormat="1" ht="24.95" customHeight="1">
      <c r="A24" s="818" t="s">
        <v>312</v>
      </c>
      <c r="B24" s="856">
        <f>SUM(B22)+B23</f>
        <v>2500000</v>
      </c>
      <c r="C24" s="856">
        <f>SUM(C22)+C23</f>
        <v>2500000</v>
      </c>
      <c r="D24" s="856">
        <f>SUM(D22)+D23</f>
        <v>2500000</v>
      </c>
      <c r="E24" s="856">
        <f>SUM(E22)+E23</f>
        <v>2500000</v>
      </c>
      <c r="F24" s="856">
        <f>SUM(F22)+F23</f>
        <v>2500000</v>
      </c>
      <c r="G24" s="991">
        <f t="shared" si="0"/>
        <v>1</v>
      </c>
    </row>
    <row r="25" spans="1:7" s="718" customFormat="1" ht="24.95" customHeight="1">
      <c r="A25" s="842" t="s">
        <v>447</v>
      </c>
      <c r="B25" s="856">
        <v>10424000</v>
      </c>
      <c r="C25" s="856">
        <v>10424000</v>
      </c>
      <c r="D25" s="856">
        <v>10424000</v>
      </c>
      <c r="E25" s="856">
        <v>10424000</v>
      </c>
      <c r="F25" s="856">
        <v>10424000</v>
      </c>
      <c r="G25" s="991">
        <f t="shared" si="0"/>
        <v>1</v>
      </c>
    </row>
    <row r="26" spans="1:7" s="718" customFormat="1" ht="24.95" customHeight="1">
      <c r="A26" s="847" t="s">
        <v>486</v>
      </c>
      <c r="B26" s="858">
        <v>652000</v>
      </c>
      <c r="C26" s="858">
        <v>652000</v>
      </c>
      <c r="D26" s="858">
        <v>652000</v>
      </c>
      <c r="E26" s="858">
        <v>652000</v>
      </c>
      <c r="F26" s="858">
        <v>652000</v>
      </c>
      <c r="G26" s="991">
        <f t="shared" si="0"/>
        <v>1</v>
      </c>
    </row>
    <row r="27" spans="1:7" s="718" customFormat="1" ht="24.95" customHeight="1">
      <c r="A27" s="847" t="s">
        <v>507</v>
      </c>
      <c r="B27" s="858"/>
      <c r="C27" s="858"/>
      <c r="D27" s="858">
        <v>814794</v>
      </c>
      <c r="E27" s="858">
        <v>927100</v>
      </c>
      <c r="F27" s="858">
        <v>927100</v>
      </c>
      <c r="G27" s="991">
        <f t="shared" si="0"/>
        <v>1</v>
      </c>
    </row>
    <row r="28" spans="1:7" s="718" customFormat="1" ht="32.25" customHeight="1" thickBot="1">
      <c r="A28" s="843" t="s">
        <v>448</v>
      </c>
      <c r="B28" s="858">
        <f>SUM(B25+B26)</f>
        <v>11076000</v>
      </c>
      <c r="C28" s="937">
        <v>11656343</v>
      </c>
      <c r="D28" s="937">
        <v>11656343</v>
      </c>
      <c r="E28" s="937">
        <v>11656343</v>
      </c>
      <c r="F28" s="937">
        <v>11656343</v>
      </c>
      <c r="G28" s="991">
        <f t="shared" si="0"/>
        <v>1</v>
      </c>
    </row>
    <row r="29" spans="1:7" s="718" customFormat="1" ht="24.95" hidden="1" customHeight="1">
      <c r="A29" s="717"/>
      <c r="B29" s="859"/>
      <c r="C29" s="859"/>
      <c r="D29" s="859"/>
      <c r="E29" s="859"/>
      <c r="F29" s="859"/>
      <c r="G29" s="991" t="e">
        <f t="shared" si="0"/>
        <v>#DIV/0!</v>
      </c>
    </row>
    <row r="30" spans="1:7" s="718" customFormat="1" ht="24.95" hidden="1" customHeight="1">
      <c r="A30" s="717"/>
      <c r="B30" s="859"/>
      <c r="C30" s="859"/>
      <c r="D30" s="859"/>
      <c r="E30" s="859"/>
      <c r="F30" s="859"/>
      <c r="G30" s="991" t="e">
        <f t="shared" si="0"/>
        <v>#DIV/0!</v>
      </c>
    </row>
    <row r="31" spans="1:7" s="718" customFormat="1" ht="24.95" hidden="1" customHeight="1" thickBot="1">
      <c r="A31" s="717"/>
      <c r="B31" s="859"/>
      <c r="C31" s="859"/>
      <c r="D31" s="859"/>
      <c r="E31" s="859"/>
      <c r="F31" s="859"/>
      <c r="G31" s="991" t="e">
        <f t="shared" si="0"/>
        <v>#DIV/0!</v>
      </c>
    </row>
    <row r="32" spans="1:7" s="719" customFormat="1" ht="24.95" customHeight="1" thickBot="1">
      <c r="A32" s="716" t="s">
        <v>449</v>
      </c>
      <c r="B32" s="854">
        <f>B19+B20+B24+B28</f>
        <v>15744000</v>
      </c>
      <c r="C32" s="854">
        <f>C19+C20+C24+C28</f>
        <v>17049488</v>
      </c>
      <c r="D32" s="854">
        <f>D19+D20+D24+D28</f>
        <v>17611713</v>
      </c>
      <c r="E32" s="854">
        <f>E19+E20+E24+E28+E27+E21</f>
        <v>19030628</v>
      </c>
      <c r="F32" s="854">
        <f>F19+F20+F24+F28+F27+F21</f>
        <v>19030628</v>
      </c>
      <c r="G32" s="991">
        <f t="shared" si="0"/>
        <v>1</v>
      </c>
    </row>
    <row r="33" spans="1:7" s="718" customFormat="1" ht="24.95" customHeight="1" thickBot="1">
      <c r="A33" s="720" t="s">
        <v>450</v>
      </c>
      <c r="B33" s="860">
        <v>1200000</v>
      </c>
      <c r="C33" s="860">
        <v>1200000</v>
      </c>
      <c r="D33" s="860">
        <v>1200000</v>
      </c>
      <c r="E33" s="860">
        <v>1200000</v>
      </c>
      <c r="F33" s="860">
        <v>1200001</v>
      </c>
      <c r="G33" s="991">
        <f t="shared" si="0"/>
        <v>1.0000008333333332</v>
      </c>
    </row>
    <row r="34" spans="1:7" s="841" customFormat="1" ht="24.95" customHeight="1" thickBot="1">
      <c r="A34" s="844" t="s">
        <v>451</v>
      </c>
      <c r="B34" s="861">
        <f>B33+B32+B18+B13+B11</f>
        <v>26260000</v>
      </c>
      <c r="C34" s="861">
        <f>C33+C32+C18+C13+C11</f>
        <v>27643281</v>
      </c>
      <c r="D34" s="861">
        <f>D33+D32+D18+D13+D11</f>
        <v>29718447</v>
      </c>
      <c r="E34" s="861">
        <f>E33+E32+E18+E13+E11</f>
        <v>31137362</v>
      </c>
      <c r="F34" s="861">
        <f>F33+F32+F18+F13+F11</f>
        <v>31137363</v>
      </c>
      <c r="G34" s="991">
        <f t="shared" si="0"/>
        <v>1.0000000321157585</v>
      </c>
    </row>
    <row r="35" spans="1:7" ht="24.95" hidden="1" customHeight="1">
      <c r="A35" s="713" t="s">
        <v>313</v>
      </c>
      <c r="B35" s="862"/>
      <c r="C35" s="862"/>
      <c r="D35" s="862"/>
      <c r="E35" s="862"/>
      <c r="F35" s="862"/>
      <c r="G35" s="991" t="e">
        <f t="shared" si="0"/>
        <v>#DIV/0!</v>
      </c>
    </row>
    <row r="36" spans="1:7" ht="24.95" hidden="1" customHeight="1">
      <c r="A36" s="713" t="s">
        <v>452</v>
      </c>
      <c r="B36" s="863"/>
      <c r="C36" s="863"/>
      <c r="D36" s="863"/>
      <c r="E36" s="863"/>
      <c r="F36" s="863"/>
      <c r="G36" s="991" t="e">
        <f t="shared" si="0"/>
        <v>#DIV/0!</v>
      </c>
    </row>
    <row r="37" spans="1:7" ht="24.95" hidden="1" customHeight="1">
      <c r="A37" s="713" t="s">
        <v>453</v>
      </c>
      <c r="B37" s="863"/>
      <c r="C37" s="863"/>
      <c r="D37" s="863"/>
      <c r="E37" s="863"/>
      <c r="F37" s="863"/>
      <c r="G37" s="991" t="e">
        <f t="shared" si="0"/>
        <v>#DIV/0!</v>
      </c>
    </row>
    <row r="38" spans="1:7" ht="24.95" hidden="1" customHeight="1">
      <c r="A38" s="713" t="s">
        <v>314</v>
      </c>
      <c r="B38" s="863"/>
      <c r="C38" s="863"/>
      <c r="D38" s="863"/>
      <c r="E38" s="863"/>
      <c r="F38" s="863"/>
      <c r="G38" s="991" t="e">
        <f t="shared" si="0"/>
        <v>#DIV/0!</v>
      </c>
    </row>
    <row r="39" spans="1:7" ht="24.95" hidden="1" customHeight="1">
      <c r="A39" s="713" t="s">
        <v>454</v>
      </c>
      <c r="B39" s="863"/>
      <c r="C39" s="863"/>
      <c r="D39" s="863"/>
      <c r="E39" s="863"/>
      <c r="F39" s="863"/>
      <c r="G39" s="991" t="e">
        <f t="shared" si="0"/>
        <v>#DIV/0!</v>
      </c>
    </row>
    <row r="40" spans="1:7" ht="24.95" hidden="1" customHeight="1">
      <c r="A40" s="713" t="s">
        <v>455</v>
      </c>
      <c r="B40" s="863"/>
      <c r="C40" s="863"/>
      <c r="D40" s="863"/>
      <c r="E40" s="863"/>
      <c r="F40" s="863"/>
      <c r="G40" s="991" t="e">
        <f t="shared" si="0"/>
        <v>#DIV/0!</v>
      </c>
    </row>
    <row r="41" spans="1:7" s="845" customFormat="1" ht="26.25" customHeight="1" thickBot="1">
      <c r="A41" s="721" t="s">
        <v>30</v>
      </c>
      <c r="B41" s="864">
        <f>B34+B35+B40+B38+B36+B37+B39</f>
        <v>26260000</v>
      </c>
      <c r="C41" s="864">
        <f>C34+C35+C40+C38+C36+C37+C39</f>
        <v>27643281</v>
      </c>
      <c r="D41" s="864">
        <f>D34+D35+D40+D38+D36+D37+D39</f>
        <v>29718447</v>
      </c>
      <c r="E41" s="864">
        <f>E34+E35+E40+E38+E36+E37+E39</f>
        <v>31137362</v>
      </c>
      <c r="F41" s="864">
        <f>F34+F35+F40+F38+F36+F37+F39</f>
        <v>31137363</v>
      </c>
      <c r="G41" s="991">
        <f t="shared" si="0"/>
        <v>1.0000000321157585</v>
      </c>
    </row>
    <row r="43" spans="1:7">
      <c r="A43" s="846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E14" sqref="E14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1266" t="s">
        <v>334</v>
      </c>
      <c r="F1" s="1266"/>
    </row>
    <row r="2" spans="1:6" ht="17.25">
      <c r="A2" s="1267" t="s">
        <v>318</v>
      </c>
      <c r="B2" s="1267"/>
      <c r="C2" s="1267"/>
      <c r="D2" s="1267"/>
      <c r="E2" s="1267"/>
      <c r="F2" s="1267"/>
    </row>
    <row r="3" spans="1:6" ht="14.25">
      <c r="A3" s="1268" t="s">
        <v>319</v>
      </c>
      <c r="B3" s="1268"/>
      <c r="C3" s="1268"/>
      <c r="D3" s="1268"/>
      <c r="E3" s="1268"/>
      <c r="F3" s="1268"/>
    </row>
    <row r="4" spans="1:6" ht="33.75" customHeight="1">
      <c r="A4" s="731"/>
      <c r="B4" s="731"/>
      <c r="C4" s="731"/>
      <c r="D4" s="731"/>
      <c r="E4" s="731"/>
      <c r="F4" s="731"/>
    </row>
    <row r="5" spans="1:6" ht="15.75">
      <c r="A5" s="732" t="s">
        <v>320</v>
      </c>
      <c r="B5" s="733"/>
      <c r="C5" s="733"/>
      <c r="D5" s="733"/>
      <c r="E5" s="733"/>
      <c r="F5" s="733"/>
    </row>
    <row r="6" spans="1:6" ht="15.75">
      <c r="A6" s="733"/>
      <c r="B6" s="733"/>
      <c r="C6" s="733"/>
      <c r="D6" s="733"/>
      <c r="E6" s="733"/>
      <c r="F6" s="733"/>
    </row>
    <row r="7" spans="1:6" ht="15.75">
      <c r="A7" s="732" t="s">
        <v>321</v>
      </c>
      <c r="B7" s="733"/>
      <c r="C7" s="733"/>
      <c r="D7" s="733"/>
      <c r="E7" s="733"/>
      <c r="F7" s="733"/>
    </row>
    <row r="8" spans="1:6" ht="15.75">
      <c r="A8" s="732"/>
      <c r="B8" s="733"/>
      <c r="C8" s="733"/>
      <c r="D8" s="733"/>
      <c r="E8" s="733"/>
      <c r="F8" s="733"/>
    </row>
    <row r="9" spans="1:6" ht="15">
      <c r="A9" s="734" t="s">
        <v>493</v>
      </c>
      <c r="B9" s="735"/>
      <c r="C9" s="735"/>
      <c r="D9" s="735"/>
      <c r="E9" s="735"/>
      <c r="F9" s="736"/>
    </row>
    <row r="10" spans="1:6" ht="15">
      <c r="A10" s="734"/>
      <c r="B10" s="735"/>
      <c r="C10" s="735"/>
      <c r="D10" s="735"/>
      <c r="E10" s="735"/>
      <c r="F10" s="736"/>
    </row>
    <row r="11" spans="1:6" ht="15">
      <c r="A11" s="734" t="s">
        <v>322</v>
      </c>
      <c r="B11" s="735"/>
      <c r="C11" s="735"/>
      <c r="D11" s="735"/>
      <c r="E11" s="735"/>
    </row>
    <row r="12" spans="1:6" ht="13.5" thickBot="1"/>
    <row r="13" spans="1:6" ht="39" thickBot="1">
      <c r="A13" s="737" t="s">
        <v>297</v>
      </c>
      <c r="B13" s="738" t="s">
        <v>323</v>
      </c>
      <c r="C13" s="739" t="s">
        <v>324</v>
      </c>
      <c r="D13" s="739" t="s">
        <v>325</v>
      </c>
      <c r="E13" s="739" t="s">
        <v>326</v>
      </c>
      <c r="F13" s="740" t="s">
        <v>24</v>
      </c>
    </row>
    <row r="14" spans="1:6" ht="24.75" customHeight="1">
      <c r="A14" s="741" t="s">
        <v>33</v>
      </c>
      <c r="B14" s="742" t="s">
        <v>327</v>
      </c>
      <c r="C14" s="743"/>
      <c r="D14" s="743"/>
      <c r="E14" s="743"/>
      <c r="F14" s="744">
        <v>0</v>
      </c>
    </row>
    <row r="15" spans="1:6" ht="25.5">
      <c r="A15" s="745" t="s">
        <v>34</v>
      </c>
      <c r="B15" s="746" t="s">
        <v>328</v>
      </c>
      <c r="C15" s="747"/>
      <c r="D15" s="747"/>
      <c r="E15" s="747"/>
      <c r="F15" s="748">
        <v>0</v>
      </c>
    </row>
    <row r="16" spans="1:6" ht="25.5">
      <c r="A16" s="745" t="s">
        <v>10</v>
      </c>
      <c r="B16" s="746" t="s">
        <v>329</v>
      </c>
      <c r="C16" s="747"/>
      <c r="D16" s="747"/>
      <c r="E16" s="747"/>
      <c r="F16" s="748">
        <v>0</v>
      </c>
    </row>
    <row r="17" spans="1:6" ht="21" customHeight="1">
      <c r="A17" s="745" t="s">
        <v>11</v>
      </c>
      <c r="B17" s="746" t="s">
        <v>330</v>
      </c>
      <c r="C17" s="747"/>
      <c r="D17" s="747"/>
      <c r="E17" s="747"/>
      <c r="F17" s="748">
        <v>0</v>
      </c>
    </row>
    <row r="18" spans="1:6" ht="40.5" customHeight="1">
      <c r="A18" s="745" t="s">
        <v>12</v>
      </c>
      <c r="B18" s="746" t="s">
        <v>331</v>
      </c>
      <c r="C18" s="747"/>
      <c r="D18" s="747"/>
      <c r="E18" s="747"/>
      <c r="F18" s="748">
        <v>0</v>
      </c>
    </row>
    <row r="19" spans="1:6" ht="21.75" customHeight="1" thickBot="1">
      <c r="A19" s="749" t="s">
        <v>13</v>
      </c>
      <c r="B19" s="750" t="s">
        <v>332</v>
      </c>
      <c r="C19" s="751"/>
      <c r="D19" s="751"/>
      <c r="E19" s="751"/>
      <c r="F19" s="752">
        <v>0</v>
      </c>
    </row>
    <row r="20" spans="1:6" ht="21.75" customHeight="1" thickBot="1">
      <c r="A20" s="753" t="s">
        <v>14</v>
      </c>
      <c r="B20" s="754" t="s">
        <v>24</v>
      </c>
      <c r="C20" s="755">
        <v>0</v>
      </c>
      <c r="D20" s="755">
        <v>0</v>
      </c>
      <c r="E20" s="755">
        <v>0</v>
      </c>
      <c r="F20" s="756">
        <v>0</v>
      </c>
    </row>
    <row r="21" spans="1:6">
      <c r="A21" s="736"/>
      <c r="B21" s="736"/>
      <c r="C21" s="736"/>
      <c r="D21" s="736"/>
      <c r="E21" s="736"/>
      <c r="F21" s="736"/>
    </row>
    <row r="22" spans="1:6">
      <c r="A22" s="736"/>
      <c r="B22" s="736"/>
      <c r="C22" s="736"/>
      <c r="D22" s="736"/>
      <c r="E22" s="736"/>
      <c r="F22" s="736"/>
    </row>
    <row r="23" spans="1:6">
      <c r="A23" s="736"/>
      <c r="B23" s="736"/>
      <c r="C23" s="736"/>
      <c r="D23" s="736"/>
      <c r="E23" s="736"/>
      <c r="F23" s="736"/>
    </row>
    <row r="24" spans="1:6" ht="15.75">
      <c r="A24" s="733" t="s">
        <v>492</v>
      </c>
      <c r="B24" s="736"/>
      <c r="C24" s="736"/>
      <c r="D24" s="736"/>
      <c r="E24" s="736"/>
      <c r="F24" s="736"/>
    </row>
    <row r="25" spans="1:6">
      <c r="A25" s="736"/>
      <c r="B25" s="736"/>
      <c r="C25" s="736"/>
      <c r="D25" s="736"/>
      <c r="E25" s="736"/>
      <c r="F25" s="736"/>
    </row>
    <row r="26" spans="1:6">
      <c r="A26" s="736"/>
      <c r="B26" s="736"/>
      <c r="C26" s="736"/>
      <c r="D26" s="736"/>
      <c r="E26" s="736"/>
      <c r="F26" s="736"/>
    </row>
    <row r="29" spans="1:6" ht="13.5">
      <c r="C29" s="757"/>
      <c r="D29" s="758" t="s">
        <v>333</v>
      </c>
      <c r="E29" s="757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7"/>
  <sheetViews>
    <sheetView topLeftCell="A48" zoomScaleNormal="100" workbookViewId="0">
      <selection activeCell="C57" sqref="C57"/>
    </sheetView>
  </sheetViews>
  <sheetFormatPr defaultRowHeight="12.75"/>
  <cols>
    <col min="1" max="1" width="8.28515625" style="366" customWidth="1"/>
    <col min="2" max="2" width="8.28515625" style="360" customWidth="1"/>
    <col min="3" max="3" width="52" style="360" customWidth="1"/>
    <col min="4" max="6" width="8.28515625" style="360" bestFit="1" customWidth="1"/>
    <col min="7" max="7" width="7.42578125" style="360" bestFit="1" customWidth="1"/>
    <col min="8" max="8" width="8.42578125" style="360" bestFit="1" customWidth="1"/>
    <col min="9" max="9" width="8.85546875" style="360" hidden="1" customWidth="1"/>
    <col min="10" max="12" width="8.28515625" style="360" bestFit="1" customWidth="1"/>
    <col min="13" max="13" width="7.42578125" style="360" bestFit="1" customWidth="1"/>
    <col min="14" max="14" width="8.42578125" style="360" bestFit="1" customWidth="1"/>
    <col min="15" max="15" width="8.85546875" style="360" hidden="1" customWidth="1"/>
    <col min="16" max="16" width="12.42578125" style="360" bestFit="1" customWidth="1"/>
    <col min="17" max="17" width="4.5703125" style="360" hidden="1" customWidth="1"/>
    <col min="18" max="18" width="0" style="360" hidden="1" customWidth="1"/>
    <col min="19" max="19" width="10" style="360" hidden="1" customWidth="1"/>
    <col min="20" max="20" width="0" style="360" hidden="1" customWidth="1"/>
    <col min="21" max="16384" width="9.140625" style="360"/>
  </cols>
  <sheetData>
    <row r="1" spans="1:20" s="168" customFormat="1" ht="21" hidden="1" customHeight="1">
      <c r="A1" s="164"/>
      <c r="B1" s="165"/>
      <c r="C1" s="166"/>
      <c r="D1" s="167"/>
      <c r="E1" s="167"/>
      <c r="F1" s="167"/>
      <c r="G1" s="167"/>
      <c r="H1" s="167"/>
      <c r="I1" s="167"/>
      <c r="J1" s="1134"/>
      <c r="K1" s="1134"/>
      <c r="L1" s="1134"/>
      <c r="M1" s="1134"/>
      <c r="N1" s="1134"/>
      <c r="O1" s="1134"/>
      <c r="P1" s="1134"/>
    </row>
    <row r="2" spans="1:20" s="171" customFormat="1" ht="25.5" hidden="1" customHeight="1" thickBot="1">
      <c r="A2" s="1133"/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3"/>
      <c r="P2" s="1133"/>
    </row>
    <row r="3" spans="1:20" s="174" customFormat="1" ht="40.5" hidden="1" customHeight="1" thickBot="1">
      <c r="A3" s="172"/>
      <c r="B3" s="172"/>
      <c r="C3" s="172"/>
      <c r="D3" s="1141" t="s">
        <v>5</v>
      </c>
      <c r="E3" s="1142"/>
      <c r="F3" s="1142"/>
      <c r="G3" s="1142"/>
      <c r="H3" s="1142"/>
      <c r="I3" s="1143"/>
      <c r="J3" s="1141" t="s">
        <v>123</v>
      </c>
      <c r="K3" s="1142"/>
      <c r="L3" s="1142"/>
      <c r="M3" s="1142"/>
      <c r="N3" s="1142"/>
      <c r="O3" s="1143"/>
      <c r="P3" s="1136" t="s">
        <v>171</v>
      </c>
      <c r="Q3" s="1137"/>
      <c r="R3" s="1137"/>
      <c r="S3" s="1138"/>
      <c r="T3" s="633"/>
    </row>
    <row r="4" spans="1:20" ht="24.75" hidden="1" thickBot="1">
      <c r="A4" s="1139" t="s">
        <v>125</v>
      </c>
      <c r="B4" s="1140"/>
      <c r="C4" s="611" t="s">
        <v>126</v>
      </c>
      <c r="D4" s="600" t="s">
        <v>82</v>
      </c>
      <c r="E4" s="175" t="s">
        <v>259</v>
      </c>
      <c r="F4" s="175" t="s">
        <v>264</v>
      </c>
      <c r="G4" s="175" t="s">
        <v>270</v>
      </c>
      <c r="H4" s="175" t="s">
        <v>292</v>
      </c>
      <c r="I4" s="568" t="s">
        <v>276</v>
      </c>
      <c r="J4" s="600" t="s">
        <v>82</v>
      </c>
      <c r="K4" s="175" t="s">
        <v>259</v>
      </c>
      <c r="L4" s="175" t="s">
        <v>264</v>
      </c>
      <c r="M4" s="175" t="s">
        <v>270</v>
      </c>
      <c r="N4" s="175" t="s">
        <v>292</v>
      </c>
      <c r="O4" s="568" t="s">
        <v>276</v>
      </c>
      <c r="P4" s="600" t="s">
        <v>293</v>
      </c>
      <c r="Q4" s="175" t="s">
        <v>288</v>
      </c>
      <c r="R4" s="175" t="s">
        <v>264</v>
      </c>
      <c r="S4" s="568" t="s">
        <v>264</v>
      </c>
    </row>
    <row r="5" spans="1:20" s="180" customFormat="1" ht="12.95" hidden="1" customHeight="1" thickBot="1">
      <c r="A5" s="177">
        <v>1</v>
      </c>
      <c r="B5" s="178">
        <v>2</v>
      </c>
      <c r="C5" s="341">
        <v>3</v>
      </c>
      <c r="D5" s="177"/>
      <c r="E5" s="178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9"/>
    </row>
    <row r="6" spans="1:20" s="180" customFormat="1" ht="15.95" hidden="1" customHeight="1" thickBot="1">
      <c r="A6" s="181"/>
      <c r="B6" s="182"/>
      <c r="C6" s="182" t="s">
        <v>127</v>
      </c>
      <c r="D6" s="576"/>
      <c r="E6" s="248"/>
      <c r="F6" s="248"/>
      <c r="G6" s="248"/>
      <c r="H6" s="248"/>
      <c r="I6" s="317"/>
      <c r="J6" s="576"/>
      <c r="K6" s="248"/>
      <c r="L6" s="248"/>
      <c r="M6" s="248"/>
      <c r="N6" s="248"/>
      <c r="O6" s="317"/>
      <c r="P6" s="576"/>
      <c r="Q6" s="248"/>
      <c r="R6" s="248"/>
      <c r="S6" s="317"/>
    </row>
    <row r="7" spans="1:20" s="186" customFormat="1" ht="12" hidden="1" customHeight="1" thickBot="1">
      <c r="A7" s="177" t="s">
        <v>33</v>
      </c>
      <c r="B7" s="183"/>
      <c r="C7" s="612" t="s">
        <v>128</v>
      </c>
      <c r="D7" s="577"/>
      <c r="E7" s="249"/>
      <c r="F7" s="249"/>
      <c r="G7" s="249"/>
      <c r="H7" s="642"/>
      <c r="I7" s="467"/>
      <c r="J7" s="577"/>
      <c r="K7" s="249"/>
      <c r="L7" s="249"/>
      <c r="M7" s="249"/>
      <c r="N7" s="642"/>
      <c r="O7" s="467"/>
      <c r="P7" s="577"/>
      <c r="Q7" s="249"/>
      <c r="R7" s="249"/>
      <c r="S7" s="185"/>
    </row>
    <row r="8" spans="1:20" s="186" customFormat="1" ht="12" hidden="1" customHeight="1" thickBot="1">
      <c r="A8" s="177" t="s">
        <v>10</v>
      </c>
      <c r="B8" s="183"/>
      <c r="C8" s="612" t="s">
        <v>134</v>
      </c>
      <c r="D8" s="577">
        <f t="shared" ref="D8:M8" si="0">SUM(D9:D12)</f>
        <v>0</v>
      </c>
      <c r="E8" s="249">
        <f t="shared" si="0"/>
        <v>0</v>
      </c>
      <c r="F8" s="249">
        <f t="shared" si="0"/>
        <v>0</v>
      </c>
      <c r="G8" s="249">
        <f>SUM(G9:G12)</f>
        <v>0</v>
      </c>
      <c r="H8" s="642">
        <f>SUM(H9:H12)</f>
        <v>0</v>
      </c>
      <c r="I8" s="467"/>
      <c r="J8" s="577">
        <f t="shared" si="0"/>
        <v>0</v>
      </c>
      <c r="K8" s="249">
        <f t="shared" si="0"/>
        <v>0</v>
      </c>
      <c r="L8" s="249">
        <f t="shared" si="0"/>
        <v>0</v>
      </c>
      <c r="M8" s="249">
        <f t="shared" si="0"/>
        <v>0</v>
      </c>
      <c r="N8" s="642" t="s">
        <v>295</v>
      </c>
      <c r="O8" s="467"/>
      <c r="P8" s="577"/>
      <c r="Q8" s="249"/>
      <c r="R8" s="249"/>
      <c r="S8" s="185"/>
    </row>
    <row r="9" spans="1:20" s="192" customFormat="1" ht="12" hidden="1" customHeight="1">
      <c r="A9" s="189"/>
      <c r="B9" s="188" t="s">
        <v>135</v>
      </c>
      <c r="C9" s="589" t="s">
        <v>90</v>
      </c>
      <c r="D9" s="579"/>
      <c r="E9" s="250"/>
      <c r="F9" s="250"/>
      <c r="G9" s="250"/>
      <c r="H9" s="643"/>
      <c r="I9" s="599"/>
      <c r="J9" s="579"/>
      <c r="K9" s="250"/>
      <c r="L9" s="250"/>
      <c r="M9" s="250"/>
      <c r="N9" s="643"/>
      <c r="O9" s="599"/>
      <c r="P9" s="579"/>
      <c r="Q9" s="250"/>
      <c r="R9" s="250"/>
      <c r="S9" s="191"/>
    </row>
    <row r="10" spans="1:20" s="192" customFormat="1" ht="12" hidden="1" customHeight="1">
      <c r="A10" s="189"/>
      <c r="B10" s="188" t="s">
        <v>136</v>
      </c>
      <c r="C10" s="590" t="s">
        <v>137</v>
      </c>
      <c r="D10" s="579"/>
      <c r="E10" s="250"/>
      <c r="F10" s="250"/>
      <c r="G10" s="250"/>
      <c r="H10" s="643"/>
      <c r="I10" s="628"/>
      <c r="J10" s="579"/>
      <c r="K10" s="250"/>
      <c r="L10" s="250"/>
      <c r="M10" s="250"/>
      <c r="N10" s="643"/>
      <c r="O10" s="628"/>
      <c r="P10" s="579"/>
      <c r="Q10" s="250"/>
      <c r="R10" s="250"/>
      <c r="S10" s="191"/>
    </row>
    <row r="11" spans="1:20" s="192" customFormat="1" ht="12" hidden="1" customHeight="1">
      <c r="A11" s="189"/>
      <c r="B11" s="188" t="s">
        <v>138</v>
      </c>
      <c r="C11" s="590" t="s">
        <v>91</v>
      </c>
      <c r="D11" s="579"/>
      <c r="E11" s="250"/>
      <c r="F11" s="250"/>
      <c r="G11" s="250"/>
      <c r="H11" s="643"/>
      <c r="I11" s="628"/>
      <c r="J11" s="579"/>
      <c r="K11" s="250"/>
      <c r="L11" s="250"/>
      <c r="M11" s="250"/>
      <c r="N11" s="643"/>
      <c r="O11" s="628"/>
      <c r="P11" s="579"/>
      <c r="Q11" s="250"/>
      <c r="R11" s="250"/>
      <c r="S11" s="191"/>
    </row>
    <row r="12" spans="1:20" s="192" customFormat="1" ht="12" hidden="1" customHeight="1" thickBot="1">
      <c r="A12" s="189"/>
      <c r="B12" s="188" t="s">
        <v>139</v>
      </c>
      <c r="C12" s="590" t="s">
        <v>137</v>
      </c>
      <c r="D12" s="579"/>
      <c r="E12" s="250"/>
      <c r="F12" s="250"/>
      <c r="G12" s="250"/>
      <c r="H12" s="643"/>
      <c r="I12" s="634"/>
      <c r="J12" s="579"/>
      <c r="K12" s="250"/>
      <c r="L12" s="250"/>
      <c r="M12" s="250"/>
      <c r="N12" s="643"/>
      <c r="O12" s="634"/>
      <c r="P12" s="579"/>
      <c r="Q12" s="250"/>
      <c r="R12" s="250"/>
      <c r="S12" s="191"/>
    </row>
    <row r="13" spans="1:20" s="192" customFormat="1" ht="12" hidden="1" customHeight="1" thickBot="1">
      <c r="A13" s="197" t="s">
        <v>11</v>
      </c>
      <c r="B13" s="198"/>
      <c r="C13" s="588" t="s">
        <v>140</v>
      </c>
      <c r="D13" s="577">
        <f t="shared" ref="D13:M13" si="1">SUM(D14:D15)</f>
        <v>0</v>
      </c>
      <c r="E13" s="249">
        <f t="shared" si="1"/>
        <v>0</v>
      </c>
      <c r="F13" s="249">
        <f t="shared" si="1"/>
        <v>0</v>
      </c>
      <c r="G13" s="249">
        <f>SUM(G14:G15)</f>
        <v>0</v>
      </c>
      <c r="H13" s="642"/>
      <c r="I13" s="467"/>
      <c r="J13" s="577">
        <f t="shared" si="1"/>
        <v>0</v>
      </c>
      <c r="K13" s="249">
        <f t="shared" si="1"/>
        <v>0</v>
      </c>
      <c r="L13" s="249">
        <f t="shared" si="1"/>
        <v>0</v>
      </c>
      <c r="M13" s="249">
        <f t="shared" si="1"/>
        <v>0</v>
      </c>
      <c r="N13" s="642"/>
      <c r="O13" s="467"/>
      <c r="P13" s="577"/>
      <c r="Q13" s="249"/>
      <c r="R13" s="249"/>
      <c r="S13" s="185"/>
    </row>
    <row r="14" spans="1:20" s="186" customFormat="1" ht="12" hidden="1" customHeight="1">
      <c r="A14" s="199"/>
      <c r="B14" s="200" t="s">
        <v>141</v>
      </c>
      <c r="C14" s="613" t="s">
        <v>142</v>
      </c>
      <c r="D14" s="580"/>
      <c r="E14" s="251"/>
      <c r="F14" s="251"/>
      <c r="G14" s="251"/>
      <c r="H14" s="644"/>
      <c r="I14" s="599"/>
      <c r="J14" s="580"/>
      <c r="K14" s="251"/>
      <c r="L14" s="251"/>
      <c r="M14" s="251"/>
      <c r="N14" s="644"/>
      <c r="O14" s="599"/>
      <c r="P14" s="580"/>
      <c r="Q14" s="251"/>
      <c r="R14" s="251"/>
      <c r="S14" s="202"/>
    </row>
    <row r="15" spans="1:20" s="186" customFormat="1" ht="12" hidden="1" customHeight="1" thickBot="1">
      <c r="A15" s="203"/>
      <c r="B15" s="204" t="s">
        <v>143</v>
      </c>
      <c r="C15" s="614" t="s">
        <v>144</v>
      </c>
      <c r="D15" s="581"/>
      <c r="E15" s="252"/>
      <c r="F15" s="252"/>
      <c r="G15" s="252"/>
      <c r="H15" s="645"/>
      <c r="I15" s="634"/>
      <c r="J15" s="581"/>
      <c r="K15" s="252"/>
      <c r="L15" s="252"/>
      <c r="M15" s="252"/>
      <c r="N15" s="645"/>
      <c r="O15" s="634"/>
      <c r="P15" s="581"/>
      <c r="Q15" s="252"/>
      <c r="R15" s="252"/>
      <c r="S15" s="206"/>
    </row>
    <row r="16" spans="1:20" s="186" customFormat="1" ht="12" hidden="1" customHeight="1" thickBot="1">
      <c r="A16" s="197" t="s">
        <v>12</v>
      </c>
      <c r="B16" s="183"/>
      <c r="C16" s="588" t="s">
        <v>145</v>
      </c>
      <c r="D16" s="582"/>
      <c r="E16" s="253"/>
      <c r="F16" s="253"/>
      <c r="G16" s="253"/>
      <c r="H16" s="646"/>
      <c r="I16" s="467"/>
      <c r="J16" s="582"/>
      <c r="K16" s="253"/>
      <c r="L16" s="253"/>
      <c r="M16" s="253"/>
      <c r="N16" s="646" t="s">
        <v>295</v>
      </c>
      <c r="O16" s="467"/>
      <c r="P16" s="582"/>
      <c r="Q16" s="253"/>
      <c r="R16" s="253"/>
      <c r="S16" s="207"/>
    </row>
    <row r="17" spans="1:19" s="186" customFormat="1" ht="12" hidden="1" customHeight="1" thickBot="1">
      <c r="A17" s="177" t="s">
        <v>13</v>
      </c>
      <c r="B17" s="208"/>
      <c r="C17" s="588" t="s">
        <v>146</v>
      </c>
      <c r="D17" s="577">
        <f t="shared" ref="D17:M17" si="2">D7+D8+D13+D16</f>
        <v>0</v>
      </c>
      <c r="E17" s="249">
        <f t="shared" si="2"/>
        <v>0</v>
      </c>
      <c r="F17" s="249">
        <f t="shared" si="2"/>
        <v>0</v>
      </c>
      <c r="G17" s="249">
        <f t="shared" si="2"/>
        <v>0</v>
      </c>
      <c r="H17" s="642" t="s">
        <v>295</v>
      </c>
      <c r="I17" s="467"/>
      <c r="J17" s="577">
        <f t="shared" si="2"/>
        <v>0</v>
      </c>
      <c r="K17" s="249">
        <f t="shared" si="2"/>
        <v>0</v>
      </c>
      <c r="L17" s="249">
        <f t="shared" si="2"/>
        <v>0</v>
      </c>
      <c r="M17" s="249">
        <f t="shared" si="2"/>
        <v>0</v>
      </c>
      <c r="N17" s="642" t="s">
        <v>295</v>
      </c>
      <c r="O17" s="467"/>
      <c r="P17" s="577"/>
      <c r="Q17" s="249"/>
      <c r="R17" s="249"/>
      <c r="S17" s="185"/>
    </row>
    <row r="18" spans="1:19" s="192" customFormat="1" ht="12" hidden="1" customHeight="1" thickBot="1">
      <c r="A18" s="209" t="s">
        <v>14</v>
      </c>
      <c r="B18" s="210"/>
      <c r="C18" s="615" t="s">
        <v>147</v>
      </c>
      <c r="D18" s="583">
        <f t="shared" ref="D18:M18" si="3">SUM(D19:D20)</f>
        <v>0</v>
      </c>
      <c r="E18" s="254">
        <f t="shared" si="3"/>
        <v>0</v>
      </c>
      <c r="F18" s="254">
        <f t="shared" si="3"/>
        <v>0</v>
      </c>
      <c r="G18" s="254">
        <f>SUM(G19:G20)</f>
        <v>0</v>
      </c>
      <c r="H18" s="647" t="s">
        <v>295</v>
      </c>
      <c r="I18" s="467"/>
      <c r="J18" s="583">
        <f t="shared" si="3"/>
        <v>0</v>
      </c>
      <c r="K18" s="254">
        <f t="shared" si="3"/>
        <v>0</v>
      </c>
      <c r="L18" s="254">
        <f t="shared" si="3"/>
        <v>0</v>
      </c>
      <c r="M18" s="254">
        <f t="shared" si="3"/>
        <v>0</v>
      </c>
      <c r="N18" s="647" t="s">
        <v>295</v>
      </c>
      <c r="O18" s="467"/>
      <c r="P18" s="577"/>
      <c r="Q18" s="249"/>
      <c r="R18" s="249"/>
      <c r="S18" s="185"/>
    </row>
    <row r="19" spans="1:19" s="192" customFormat="1" ht="15" hidden="1" customHeight="1">
      <c r="A19" s="187"/>
      <c r="B19" s="212" t="s">
        <v>148</v>
      </c>
      <c r="C19" s="613" t="s">
        <v>149</v>
      </c>
      <c r="D19" s="580"/>
      <c r="E19" s="251"/>
      <c r="F19" s="251"/>
      <c r="G19" s="251"/>
      <c r="H19" s="644"/>
      <c r="I19" s="599"/>
      <c r="J19" s="580"/>
      <c r="K19" s="251"/>
      <c r="L19" s="251"/>
      <c r="M19" s="251"/>
      <c r="N19" s="644" t="s">
        <v>295</v>
      </c>
      <c r="O19" s="599"/>
      <c r="P19" s="586"/>
      <c r="Q19" s="587"/>
      <c r="R19" s="587"/>
      <c r="S19" s="314"/>
    </row>
    <row r="20" spans="1:19" s="192" customFormat="1" ht="15" hidden="1" customHeight="1" thickBot="1">
      <c r="A20" s="213"/>
      <c r="B20" s="214" t="s">
        <v>150</v>
      </c>
      <c r="C20" s="616" t="s">
        <v>151</v>
      </c>
      <c r="D20" s="584"/>
      <c r="E20" s="255"/>
      <c r="F20" s="255"/>
      <c r="G20" s="255"/>
      <c r="H20" s="648"/>
      <c r="I20" s="634"/>
      <c r="J20" s="584"/>
      <c r="K20" s="255"/>
      <c r="L20" s="255"/>
      <c r="M20" s="255"/>
      <c r="N20" s="648"/>
      <c r="O20" s="634"/>
      <c r="P20" s="584"/>
      <c r="Q20" s="255"/>
      <c r="R20" s="255"/>
      <c r="S20" s="216"/>
    </row>
    <row r="21" spans="1:19" ht="13.5" hidden="1" thickBot="1">
      <c r="A21" s="217" t="s">
        <v>71</v>
      </c>
      <c r="B21" s="361"/>
      <c r="C21" s="592" t="s">
        <v>152</v>
      </c>
      <c r="D21" s="582"/>
      <c r="E21" s="253"/>
      <c r="F21" s="253"/>
      <c r="G21" s="253"/>
      <c r="H21" s="646"/>
      <c r="I21" s="467"/>
      <c r="J21" s="582"/>
      <c r="K21" s="253"/>
      <c r="L21" s="253"/>
      <c r="M21" s="253"/>
      <c r="N21" s="646"/>
      <c r="O21" s="467"/>
      <c r="P21" s="582"/>
      <c r="Q21" s="253"/>
      <c r="R21" s="253"/>
      <c r="S21" s="207"/>
    </row>
    <row r="22" spans="1:19" s="180" customFormat="1" ht="16.5" hidden="1" customHeight="1" thickBot="1">
      <c r="A22" s="217" t="s">
        <v>72</v>
      </c>
      <c r="B22" s="362"/>
      <c r="C22" s="617" t="s">
        <v>153</v>
      </c>
      <c r="D22" s="585">
        <f t="shared" ref="D22:M22" si="4">D17+D21+D18</f>
        <v>0</v>
      </c>
      <c r="E22" s="256">
        <f t="shared" si="4"/>
        <v>0</v>
      </c>
      <c r="F22" s="256">
        <f t="shared" si="4"/>
        <v>0</v>
      </c>
      <c r="G22" s="256">
        <f t="shared" si="4"/>
        <v>0</v>
      </c>
      <c r="H22" s="649" t="s">
        <v>295</v>
      </c>
      <c r="I22" s="467"/>
      <c r="J22" s="585">
        <f t="shared" si="4"/>
        <v>0</v>
      </c>
      <c r="K22" s="256">
        <f t="shared" si="4"/>
        <v>0</v>
      </c>
      <c r="L22" s="256">
        <f t="shared" si="4"/>
        <v>0</v>
      </c>
      <c r="M22" s="256">
        <f t="shared" si="4"/>
        <v>0</v>
      </c>
      <c r="N22" s="649" t="s">
        <v>295</v>
      </c>
      <c r="O22" s="467"/>
      <c r="P22" s="585"/>
      <c r="Q22" s="256"/>
      <c r="R22" s="256"/>
      <c r="S22" s="240"/>
    </row>
    <row r="23" spans="1:19" s="226" customFormat="1" ht="12" hidden="1" customHeight="1">
      <c r="A23" s="223"/>
      <c r="B23" s="223"/>
      <c r="C23" s="224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</row>
    <row r="24" spans="1:19" ht="12" hidden="1" customHeight="1" thickBot="1">
      <c r="A24" s="227"/>
      <c r="B24" s="228"/>
      <c r="C24" s="228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</row>
    <row r="25" spans="1:19" ht="12" hidden="1" customHeight="1" thickBot="1">
      <c r="A25" s="230"/>
      <c r="B25" s="231"/>
      <c r="C25" s="232" t="s">
        <v>154</v>
      </c>
      <c r="D25" s="247"/>
      <c r="E25" s="247"/>
      <c r="F25" s="247"/>
      <c r="G25" s="247"/>
      <c r="H25" s="247"/>
      <c r="I25" s="247"/>
      <c r="J25" s="256"/>
      <c r="K25" s="256"/>
      <c r="L25" s="247"/>
      <c r="M25" s="247"/>
      <c r="N25" s="247"/>
      <c r="O25" s="247"/>
      <c r="P25" s="222"/>
      <c r="Q25" s="222"/>
      <c r="R25" s="222"/>
      <c r="S25" s="222"/>
    </row>
    <row r="26" spans="1:19" ht="12" hidden="1" customHeight="1" thickBot="1">
      <c r="A26" s="197" t="s">
        <v>33</v>
      </c>
      <c r="B26" s="233"/>
      <c r="C26" s="588" t="s">
        <v>155</v>
      </c>
      <c r="D26" s="577">
        <f t="shared" ref="D26:M26" si="5">SUM(D27:D31)</f>
        <v>0</v>
      </c>
      <c r="E26" s="249">
        <f t="shared" si="5"/>
        <v>0</v>
      </c>
      <c r="F26" s="249">
        <f t="shared" si="5"/>
        <v>0</v>
      </c>
      <c r="G26" s="249">
        <f>SUM(G27:G31)</f>
        <v>0</v>
      </c>
      <c r="H26" s="650" t="s">
        <v>295</v>
      </c>
      <c r="I26" s="573"/>
      <c r="J26" s="577">
        <f t="shared" si="5"/>
        <v>0</v>
      </c>
      <c r="K26" s="249">
        <f t="shared" si="5"/>
        <v>0</v>
      </c>
      <c r="L26" s="249">
        <f t="shared" si="5"/>
        <v>0</v>
      </c>
      <c r="M26" s="249">
        <f t="shared" si="5"/>
        <v>0</v>
      </c>
      <c r="N26" s="650" t="s">
        <v>295</v>
      </c>
      <c r="O26" s="573"/>
      <c r="P26" s="635"/>
      <c r="Q26" s="569"/>
      <c r="R26" s="185"/>
      <c r="S26" s="185"/>
    </row>
    <row r="27" spans="1:19" ht="12" hidden="1" customHeight="1">
      <c r="A27" s="234"/>
      <c r="B27" s="235" t="s">
        <v>129</v>
      </c>
      <c r="C27" s="589" t="s">
        <v>156</v>
      </c>
      <c r="D27" s="595"/>
      <c r="E27" s="258"/>
      <c r="F27" s="258"/>
      <c r="G27" s="258"/>
      <c r="H27" s="651"/>
      <c r="I27" s="574"/>
      <c r="J27" s="595"/>
      <c r="K27" s="258"/>
      <c r="L27" s="258"/>
      <c r="M27" s="258"/>
      <c r="N27" s="651"/>
      <c r="O27" s="574"/>
      <c r="P27" s="636"/>
      <c r="Q27" s="603"/>
      <c r="R27" s="191"/>
      <c r="S27" s="191"/>
    </row>
    <row r="28" spans="1:19" ht="12" hidden="1" customHeight="1">
      <c r="A28" s="236"/>
      <c r="B28" s="237" t="s">
        <v>130</v>
      </c>
      <c r="C28" s="590" t="s">
        <v>60</v>
      </c>
      <c r="D28" s="597"/>
      <c r="E28" s="259"/>
      <c r="F28" s="259"/>
      <c r="G28" s="259"/>
      <c r="H28" s="652"/>
      <c r="I28" s="624"/>
      <c r="J28" s="597"/>
      <c r="K28" s="259"/>
      <c r="L28" s="259"/>
      <c r="M28" s="259"/>
      <c r="N28" s="652"/>
      <c r="O28" s="624"/>
      <c r="P28" s="636"/>
      <c r="Q28" s="603"/>
      <c r="R28" s="191"/>
      <c r="S28" s="191"/>
    </row>
    <row r="29" spans="1:19" ht="12" hidden="1" customHeight="1">
      <c r="A29" s="236"/>
      <c r="B29" s="237" t="s">
        <v>131</v>
      </c>
      <c r="C29" s="590" t="s">
        <v>157</v>
      </c>
      <c r="D29" s="597"/>
      <c r="E29" s="259"/>
      <c r="F29" s="259"/>
      <c r="G29" s="259"/>
      <c r="H29" s="652"/>
      <c r="I29" s="624"/>
      <c r="J29" s="597"/>
      <c r="K29" s="259"/>
      <c r="L29" s="259"/>
      <c r="M29" s="259"/>
      <c r="N29" s="652"/>
      <c r="O29" s="624"/>
      <c r="P29" s="636"/>
      <c r="Q29" s="603"/>
      <c r="R29" s="191"/>
      <c r="S29" s="191"/>
    </row>
    <row r="30" spans="1:19" s="226" customFormat="1" ht="12" hidden="1" customHeight="1">
      <c r="A30" s="236"/>
      <c r="B30" s="237" t="s">
        <v>132</v>
      </c>
      <c r="C30" s="590" t="s">
        <v>99</v>
      </c>
      <c r="D30" s="597"/>
      <c r="E30" s="259"/>
      <c r="F30" s="259"/>
      <c r="G30" s="259"/>
      <c r="H30" s="652"/>
      <c r="I30" s="625"/>
      <c r="J30" s="597"/>
      <c r="K30" s="259"/>
      <c r="L30" s="259"/>
      <c r="M30" s="259"/>
      <c r="N30" s="652"/>
      <c r="O30" s="625"/>
      <c r="P30" s="636"/>
      <c r="Q30" s="603"/>
      <c r="R30" s="191"/>
      <c r="S30" s="191"/>
    </row>
    <row r="31" spans="1:19" ht="12" hidden="1" customHeight="1" thickBot="1">
      <c r="A31" s="236"/>
      <c r="B31" s="237" t="s">
        <v>59</v>
      </c>
      <c r="C31" s="590" t="s">
        <v>101</v>
      </c>
      <c r="D31" s="597"/>
      <c r="E31" s="259"/>
      <c r="F31" s="259"/>
      <c r="G31" s="259"/>
      <c r="H31" s="652"/>
      <c r="I31" s="626"/>
      <c r="J31" s="597"/>
      <c r="K31" s="259"/>
      <c r="L31" s="259"/>
      <c r="M31" s="259"/>
      <c r="N31" s="652"/>
      <c r="O31" s="626"/>
      <c r="P31" s="637"/>
      <c r="Q31" s="604"/>
      <c r="R31" s="238"/>
      <c r="S31" s="238"/>
    </row>
    <row r="32" spans="1:19" ht="12" hidden="1" customHeight="1" thickBot="1">
      <c r="A32" s="197" t="s">
        <v>34</v>
      </c>
      <c r="B32" s="233"/>
      <c r="C32" s="588" t="s">
        <v>158</v>
      </c>
      <c r="D32" s="577">
        <f>SUM(D33:D36)</f>
        <v>0</v>
      </c>
      <c r="E32" s="249">
        <f>SUM(E33:E36)</f>
        <v>0</v>
      </c>
      <c r="F32" s="249">
        <f>SUM(F33:F36)</f>
        <v>0</v>
      </c>
      <c r="G32" s="249">
        <f>SUM(G33:G36)</f>
        <v>0</v>
      </c>
      <c r="H32" s="650"/>
      <c r="I32" s="575"/>
      <c r="J32" s="577"/>
      <c r="K32" s="249"/>
      <c r="L32" s="249">
        <f>SUM(L33:L36)</f>
        <v>0</v>
      </c>
      <c r="M32" s="249">
        <f>SUM(M33:M36)</f>
        <v>0</v>
      </c>
      <c r="N32" s="650"/>
      <c r="O32" s="575"/>
      <c r="P32" s="635"/>
      <c r="Q32" s="569"/>
      <c r="R32" s="185"/>
      <c r="S32" s="185"/>
    </row>
    <row r="33" spans="1:19" ht="12" hidden="1" customHeight="1">
      <c r="A33" s="234"/>
      <c r="B33" s="235" t="s">
        <v>159</v>
      </c>
      <c r="C33" s="589" t="s">
        <v>111</v>
      </c>
      <c r="D33" s="595"/>
      <c r="E33" s="258"/>
      <c r="F33" s="258"/>
      <c r="G33" s="258"/>
      <c r="H33" s="651"/>
      <c r="I33" s="625"/>
      <c r="J33" s="595"/>
      <c r="K33" s="258"/>
      <c r="L33" s="258"/>
      <c r="M33" s="258"/>
      <c r="N33" s="651"/>
      <c r="O33" s="625"/>
      <c r="P33" s="636"/>
      <c r="Q33" s="603"/>
      <c r="R33" s="191"/>
      <c r="S33" s="191"/>
    </row>
    <row r="34" spans="1:19" ht="12" hidden="1" customHeight="1">
      <c r="A34" s="236"/>
      <c r="B34" s="237" t="s">
        <v>160</v>
      </c>
      <c r="C34" s="590" t="s">
        <v>112</v>
      </c>
      <c r="D34" s="597">
        <v>0</v>
      </c>
      <c r="E34" s="259">
        <v>0</v>
      </c>
      <c r="F34" s="259">
        <v>0</v>
      </c>
      <c r="G34" s="259">
        <v>0</v>
      </c>
      <c r="H34" s="652"/>
      <c r="I34" s="626"/>
      <c r="J34" s="597"/>
      <c r="K34" s="259"/>
      <c r="L34" s="259">
        <v>0</v>
      </c>
      <c r="M34" s="259">
        <v>0</v>
      </c>
      <c r="N34" s="652"/>
      <c r="O34" s="626"/>
      <c r="P34" s="637"/>
      <c r="Q34" s="604"/>
      <c r="R34" s="238"/>
      <c r="S34" s="238"/>
    </row>
    <row r="35" spans="1:19" ht="15" hidden="1" customHeight="1">
      <c r="A35" s="236"/>
      <c r="B35" s="237" t="s">
        <v>161</v>
      </c>
      <c r="C35" s="590" t="s">
        <v>162</v>
      </c>
      <c r="D35" s="597"/>
      <c r="E35" s="259"/>
      <c r="F35" s="259"/>
      <c r="G35" s="259"/>
      <c r="H35" s="652"/>
      <c r="I35" s="626"/>
      <c r="J35" s="597"/>
      <c r="K35" s="259"/>
      <c r="L35" s="259"/>
      <c r="M35" s="259"/>
      <c r="N35" s="652"/>
      <c r="O35" s="626"/>
      <c r="P35" s="637"/>
      <c r="Q35" s="604"/>
      <c r="R35" s="238"/>
      <c r="S35" s="238"/>
    </row>
    <row r="36" spans="1:19" ht="13.5" hidden="1" thickBot="1">
      <c r="A36" s="236"/>
      <c r="B36" s="237" t="s">
        <v>163</v>
      </c>
      <c r="C36" s="590" t="s">
        <v>164</v>
      </c>
      <c r="D36" s="597"/>
      <c r="E36" s="259"/>
      <c r="F36" s="259"/>
      <c r="G36" s="259"/>
      <c r="H36" s="652"/>
      <c r="I36" s="626"/>
      <c r="J36" s="597"/>
      <c r="K36" s="259"/>
      <c r="L36" s="259"/>
      <c r="M36" s="259"/>
      <c r="N36" s="652"/>
      <c r="O36" s="626"/>
      <c r="P36" s="637"/>
      <c r="Q36" s="604"/>
      <c r="R36" s="238"/>
      <c r="S36" s="238"/>
    </row>
    <row r="37" spans="1:19" ht="15" hidden="1" customHeight="1" thickBot="1">
      <c r="A37" s="197" t="s">
        <v>10</v>
      </c>
      <c r="B37" s="233"/>
      <c r="C37" s="591" t="s">
        <v>273</v>
      </c>
      <c r="D37" s="582"/>
      <c r="E37" s="253"/>
      <c r="F37" s="253"/>
      <c r="G37" s="253"/>
      <c r="H37" s="653" t="s">
        <v>295</v>
      </c>
      <c r="I37" s="573"/>
      <c r="J37" s="582"/>
      <c r="K37" s="253"/>
      <c r="L37" s="253"/>
      <c r="M37" s="253"/>
      <c r="N37" s="653" t="s">
        <v>295</v>
      </c>
      <c r="O37" s="573"/>
      <c r="P37" s="638"/>
      <c r="Q37" s="571"/>
      <c r="R37" s="207"/>
      <c r="S37" s="207"/>
    </row>
    <row r="38" spans="1:19" ht="14.25" hidden="1" customHeight="1" thickBot="1">
      <c r="A38" s="217" t="s">
        <v>11</v>
      </c>
      <c r="B38" s="361"/>
      <c r="C38" s="592" t="s">
        <v>166</v>
      </c>
      <c r="D38" s="582"/>
      <c r="E38" s="253"/>
      <c r="F38" s="253"/>
      <c r="G38" s="253"/>
      <c r="H38" s="653"/>
      <c r="I38" s="573"/>
      <c r="J38" s="582"/>
      <c r="K38" s="253"/>
      <c r="L38" s="253"/>
      <c r="M38" s="253"/>
      <c r="N38" s="653"/>
      <c r="O38" s="573"/>
      <c r="P38" s="638"/>
      <c r="Q38" s="571"/>
      <c r="R38" s="207"/>
      <c r="S38" s="207"/>
    </row>
    <row r="39" spans="1:19" ht="13.5" hidden="1" thickBot="1">
      <c r="A39" s="197" t="s">
        <v>12</v>
      </c>
      <c r="B39" s="239"/>
      <c r="C39" s="593" t="s">
        <v>167</v>
      </c>
      <c r="D39" s="585">
        <f t="shared" ref="D39:M39" si="6">D26+D32+D37+D38</f>
        <v>0</v>
      </c>
      <c r="E39" s="256">
        <f t="shared" si="6"/>
        <v>0</v>
      </c>
      <c r="F39" s="256">
        <f t="shared" si="6"/>
        <v>0</v>
      </c>
      <c r="G39" s="256">
        <f t="shared" si="6"/>
        <v>0</v>
      </c>
      <c r="H39" s="654" t="s">
        <v>295</v>
      </c>
      <c r="I39" s="573"/>
      <c r="J39" s="585">
        <f t="shared" si="6"/>
        <v>0</v>
      </c>
      <c r="K39" s="256">
        <f t="shared" si="6"/>
        <v>0</v>
      </c>
      <c r="L39" s="256">
        <f t="shared" si="6"/>
        <v>0</v>
      </c>
      <c r="M39" s="256">
        <f t="shared" si="6"/>
        <v>0</v>
      </c>
      <c r="N39" s="654" t="s">
        <v>295</v>
      </c>
      <c r="O39" s="573"/>
      <c r="P39" s="639"/>
      <c r="Q39" s="222"/>
      <c r="R39" s="240"/>
      <c r="S39" s="240"/>
    </row>
    <row r="40" spans="1:19" ht="13.5" hidden="1" thickBot="1">
      <c r="A40" s="363"/>
      <c r="B40" s="364"/>
      <c r="C40" s="364"/>
      <c r="D40" s="630"/>
      <c r="E40" s="631"/>
      <c r="F40" s="631"/>
      <c r="G40" s="631"/>
      <c r="H40" s="655"/>
      <c r="I40" s="365"/>
      <c r="J40" s="630"/>
      <c r="K40" s="631"/>
      <c r="L40" s="631"/>
      <c r="M40" s="631"/>
      <c r="N40" s="655"/>
      <c r="O40" s="365"/>
      <c r="P40" s="640"/>
      <c r="Q40" s="365"/>
      <c r="R40" s="365"/>
      <c r="S40" s="365"/>
    </row>
    <row r="41" spans="1:19" ht="13.5" hidden="1" thickBot="1">
      <c r="A41" s="244" t="s">
        <v>168</v>
      </c>
      <c r="B41" s="245"/>
      <c r="C41" s="594"/>
      <c r="D41" s="610"/>
      <c r="E41" s="262"/>
      <c r="F41" s="262"/>
      <c r="G41" s="262"/>
      <c r="H41" s="656"/>
      <c r="I41" s="573"/>
      <c r="J41" s="610"/>
      <c r="K41" s="262"/>
      <c r="L41" s="262"/>
      <c r="M41" s="262"/>
      <c r="N41" s="656"/>
      <c r="O41" s="573"/>
      <c r="P41" s="641"/>
      <c r="Q41" s="261"/>
      <c r="R41" s="261"/>
      <c r="S41" s="261"/>
    </row>
    <row r="42" spans="1:19" ht="13.5" hidden="1" thickBot="1">
      <c r="A42" s="244" t="s">
        <v>169</v>
      </c>
      <c r="B42" s="245"/>
      <c r="C42" s="594"/>
      <c r="D42" s="610"/>
      <c r="E42" s="262"/>
      <c r="F42" s="262"/>
      <c r="G42" s="262"/>
      <c r="H42" s="656"/>
      <c r="I42" s="573"/>
      <c r="J42" s="610"/>
      <c r="K42" s="262"/>
      <c r="L42" s="262"/>
      <c r="M42" s="262"/>
      <c r="N42" s="656"/>
      <c r="O42" s="573"/>
      <c r="P42" s="641"/>
      <c r="Q42" s="261"/>
      <c r="R42" s="261"/>
      <c r="S42" s="261"/>
    </row>
    <row r="43" spans="1:19" hidden="1"/>
    <row r="44" spans="1:19" hidden="1">
      <c r="A44" s="1135" t="s">
        <v>170</v>
      </c>
      <c r="B44" s="1135"/>
      <c r="C44" s="1135"/>
      <c r="D44" s="1135"/>
      <c r="E44" s="340"/>
      <c r="F44" s="340"/>
      <c r="G44" s="340"/>
      <c r="H44" s="340"/>
      <c r="I44" s="340"/>
    </row>
    <row r="45" spans="1:19" hidden="1">
      <c r="A45" s="1135"/>
      <c r="B45" s="1135"/>
      <c r="C45" s="1135"/>
      <c r="E45" s="367"/>
      <c r="F45" s="367"/>
      <c r="G45" s="367"/>
      <c r="H45" s="367"/>
      <c r="I45" s="367"/>
    </row>
    <row r="46" spans="1:19" hidden="1">
      <c r="D46" s="367">
        <v>0</v>
      </c>
      <c r="E46" s="367"/>
      <c r="F46" s="367"/>
      <c r="G46" s="367"/>
      <c r="H46" s="367"/>
      <c r="I46" s="367"/>
    </row>
    <row r="47" spans="1:19" hidden="1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9"/>
  <sheetViews>
    <sheetView topLeftCell="X1" zoomScale="110" zoomScaleNormal="110" workbookViewId="0">
      <selection activeCell="AD32" sqref="AD32"/>
    </sheetView>
  </sheetViews>
  <sheetFormatPr defaultRowHeight="12.75"/>
  <cols>
    <col min="1" max="1" width="4.28515625" style="246" hidden="1" customWidth="1"/>
    <col min="2" max="2" width="4.7109375" style="176" hidden="1" customWidth="1"/>
    <col min="3" max="3" width="45.42578125" style="176" hidden="1" customWidth="1"/>
    <col min="4" max="4" width="15" style="176" hidden="1" customWidth="1"/>
    <col min="5" max="9" width="8.28515625" style="176" hidden="1" customWidth="1"/>
    <col min="10" max="10" width="15.42578125" style="176" hidden="1" customWidth="1"/>
    <col min="11" max="15" width="8.28515625" style="176" hidden="1" customWidth="1"/>
    <col min="16" max="16" width="14.140625" style="176" hidden="1" customWidth="1"/>
    <col min="17" max="17" width="6.5703125" style="176" hidden="1" customWidth="1"/>
    <col min="18" max="18" width="6.7109375" style="176" hidden="1" customWidth="1"/>
    <col min="19" max="19" width="10" style="176" hidden="1" customWidth="1"/>
    <col min="20" max="23" width="0" style="176" hidden="1" customWidth="1"/>
    <col min="24" max="16384" width="9.140625" style="176"/>
  </cols>
  <sheetData>
    <row r="1" spans="1:22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34" t="s">
        <v>219</v>
      </c>
      <c r="K1" s="1134"/>
      <c r="L1" s="1134"/>
      <c r="M1" s="1134"/>
      <c r="N1" s="1134"/>
      <c r="O1" s="1134"/>
      <c r="P1" s="1134"/>
    </row>
    <row r="2" spans="1:22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22" s="171" customFormat="1" ht="25.5" customHeight="1">
      <c r="A3" s="1133" t="s">
        <v>247</v>
      </c>
      <c r="B3" s="1133"/>
      <c r="C3" s="1133"/>
      <c r="D3" s="1133"/>
      <c r="E3" s="1133"/>
      <c r="F3" s="1133"/>
      <c r="G3" s="1133"/>
      <c r="H3" s="1133"/>
      <c r="I3" s="1133"/>
      <c r="J3" s="1133"/>
      <c r="K3" s="1133"/>
      <c r="L3" s="1133"/>
      <c r="M3" s="1133"/>
      <c r="N3" s="1133"/>
      <c r="O3" s="1133"/>
      <c r="P3" s="1133"/>
    </row>
    <row r="4" spans="1:22" s="174" customFormat="1" ht="15.95" customHeight="1" thickBot="1">
      <c r="A4" s="172"/>
      <c r="B4" s="172"/>
      <c r="C4" s="172"/>
      <c r="P4" s="173" t="s">
        <v>69</v>
      </c>
    </row>
    <row r="5" spans="1:22" ht="36.75" customHeight="1" thickBot="1">
      <c r="A5" s="1139" t="s">
        <v>125</v>
      </c>
      <c r="B5" s="1140"/>
      <c r="C5" s="175" t="s">
        <v>126</v>
      </c>
      <c r="D5" s="1269" t="s">
        <v>5</v>
      </c>
      <c r="E5" s="1270"/>
      <c r="F5" s="1270"/>
      <c r="G5" s="1270"/>
      <c r="H5" s="1270"/>
      <c r="I5" s="1270"/>
      <c r="J5" s="1271" t="s">
        <v>123</v>
      </c>
      <c r="K5" s="1272"/>
      <c r="L5" s="1272"/>
      <c r="M5" s="1272"/>
      <c r="N5" s="1272"/>
      <c r="O5" s="1269"/>
      <c r="P5" s="1271" t="s">
        <v>171</v>
      </c>
      <c r="Q5" s="1272"/>
      <c r="R5" s="1272"/>
      <c r="S5" s="1272"/>
      <c r="T5" s="1272"/>
      <c r="U5" s="1273"/>
    </row>
    <row r="6" spans="1:22" ht="13.5" thickBot="1">
      <c r="A6" s="348"/>
      <c r="B6" s="349"/>
      <c r="C6" s="175"/>
      <c r="D6" s="175" t="s">
        <v>263</v>
      </c>
      <c r="E6" s="175" t="s">
        <v>259</v>
      </c>
      <c r="F6" s="175" t="s">
        <v>264</v>
      </c>
      <c r="G6" s="175" t="s">
        <v>270</v>
      </c>
      <c r="H6" s="175" t="s">
        <v>292</v>
      </c>
      <c r="I6" s="568" t="s">
        <v>298</v>
      </c>
      <c r="J6" s="600" t="s">
        <v>263</v>
      </c>
      <c r="K6" s="175" t="s">
        <v>259</v>
      </c>
      <c r="L6" s="175" t="s">
        <v>264</v>
      </c>
      <c r="M6" s="175" t="s">
        <v>270</v>
      </c>
      <c r="N6" s="175" t="s">
        <v>292</v>
      </c>
      <c r="O6" s="572" t="s">
        <v>298</v>
      </c>
      <c r="P6" s="600" t="s">
        <v>263</v>
      </c>
      <c r="Q6" s="175" t="s">
        <v>259</v>
      </c>
      <c r="R6" s="175" t="s">
        <v>264</v>
      </c>
      <c r="S6" s="175" t="s">
        <v>264</v>
      </c>
      <c r="T6" s="175" t="s">
        <v>292</v>
      </c>
      <c r="U6" s="568" t="s">
        <v>276</v>
      </c>
      <c r="V6" s="175" t="s">
        <v>298</v>
      </c>
    </row>
    <row r="7" spans="1:22" s="180" customFormat="1" ht="12.95" customHeight="1" thickBot="1">
      <c r="A7" s="177">
        <v>1</v>
      </c>
      <c r="B7" s="178">
        <v>2</v>
      </c>
      <c r="C7" s="178">
        <v>3</v>
      </c>
      <c r="D7" s="178"/>
      <c r="E7" s="178"/>
      <c r="F7" s="178"/>
      <c r="G7" s="178"/>
      <c r="H7" s="178"/>
      <c r="I7" s="179"/>
      <c r="J7" s="177"/>
      <c r="K7" s="178"/>
      <c r="L7" s="178"/>
      <c r="M7" s="178"/>
      <c r="N7" s="178"/>
      <c r="O7" s="341"/>
      <c r="P7" s="177"/>
      <c r="Q7" s="178"/>
      <c r="R7" s="178"/>
      <c r="S7" s="178"/>
      <c r="T7" s="178"/>
      <c r="U7" s="179"/>
      <c r="V7" s="178"/>
    </row>
    <row r="8" spans="1:22" s="180" customFormat="1" ht="15.95" customHeight="1" thickBot="1">
      <c r="A8" s="181"/>
      <c r="B8" s="182"/>
      <c r="C8" s="182" t="s">
        <v>127</v>
      </c>
      <c r="D8" s="316"/>
      <c r="E8" s="248"/>
      <c r="F8" s="248"/>
      <c r="G8" s="248"/>
      <c r="H8" s="248"/>
      <c r="I8" s="317"/>
      <c r="J8" s="576"/>
      <c r="K8" s="248"/>
      <c r="L8" s="248"/>
      <c r="M8" s="248"/>
      <c r="N8" s="248"/>
      <c r="O8" s="342"/>
      <c r="P8" s="576"/>
      <c r="Q8" s="248"/>
      <c r="R8" s="248"/>
      <c r="S8" s="248"/>
      <c r="T8" s="248"/>
      <c r="U8" s="317"/>
      <c r="V8" s="248"/>
    </row>
    <row r="9" spans="1:22" s="186" customFormat="1" ht="12" customHeight="1" thickBot="1">
      <c r="A9" s="177" t="s">
        <v>33</v>
      </c>
      <c r="B9" s="183"/>
      <c r="C9" s="184" t="s">
        <v>425</v>
      </c>
      <c r="D9" s="249"/>
      <c r="E9" s="249"/>
      <c r="F9" s="249"/>
      <c r="G9" s="249"/>
      <c r="H9" s="249"/>
      <c r="I9" s="185"/>
      <c r="J9" s="577"/>
      <c r="K9" s="249"/>
      <c r="L9" s="249"/>
      <c r="M9" s="249"/>
      <c r="N9" s="249"/>
      <c r="O9" s="185"/>
      <c r="P9" s="577"/>
      <c r="Q9" s="249"/>
      <c r="R9" s="249"/>
      <c r="S9" s="249"/>
      <c r="T9" s="249"/>
      <c r="U9" s="185"/>
      <c r="V9" s="249"/>
    </row>
    <row r="10" spans="1:22" s="192" customFormat="1" ht="12" hidden="1" customHeight="1" thickBot="1">
      <c r="A10" s="193" t="s">
        <v>34</v>
      </c>
      <c r="B10" s="194"/>
      <c r="C10" s="195" t="s">
        <v>133</v>
      </c>
      <c r="D10" s="260"/>
      <c r="E10" s="260"/>
      <c r="F10" s="260"/>
      <c r="G10" s="260"/>
      <c r="H10" s="260"/>
      <c r="I10" s="318"/>
      <c r="J10" s="578"/>
      <c r="K10" s="260"/>
      <c r="L10" s="260"/>
      <c r="M10" s="260"/>
      <c r="N10" s="260"/>
      <c r="O10" s="318"/>
      <c r="P10" s="578"/>
      <c r="Q10" s="260"/>
      <c r="R10" s="260"/>
      <c r="S10" s="260"/>
      <c r="T10" s="260"/>
      <c r="U10" s="318"/>
      <c r="V10" s="260"/>
    </row>
    <row r="11" spans="1:22" s="186" customFormat="1" ht="12" customHeight="1" thickBot="1">
      <c r="A11" s="177" t="s">
        <v>34</v>
      </c>
      <c r="B11" s="183"/>
      <c r="C11" s="184" t="s">
        <v>134</v>
      </c>
      <c r="D11" s="249">
        <f t="shared" ref="D11:L11" si="0">SUM(D12:D15)</f>
        <v>0</v>
      </c>
      <c r="E11" s="249">
        <f t="shared" si="0"/>
        <v>0</v>
      </c>
      <c r="F11" s="249">
        <f t="shared" si="0"/>
        <v>0</v>
      </c>
      <c r="G11" s="249">
        <f>SUM(G12:G15)</f>
        <v>0</v>
      </c>
      <c r="H11" s="249">
        <f>SUM(H12:H15)</f>
        <v>0</v>
      </c>
      <c r="I11" s="185">
        <f>SUM(I12:I15)</f>
        <v>0</v>
      </c>
      <c r="J11" s="577">
        <f t="shared" si="0"/>
        <v>0</v>
      </c>
      <c r="K11" s="249">
        <f t="shared" si="0"/>
        <v>0</v>
      </c>
      <c r="L11" s="249">
        <f t="shared" si="0"/>
        <v>0</v>
      </c>
      <c r="M11" s="249">
        <f>SUM(M12:M15)</f>
        <v>0</v>
      </c>
      <c r="N11" s="249">
        <f>SUM(N12:N15)</f>
        <v>0</v>
      </c>
      <c r="O11" s="185">
        <f>SUM(O12:O15)</f>
        <v>0</v>
      </c>
      <c r="P11" s="577"/>
      <c r="Q11" s="249"/>
      <c r="R11" s="249"/>
      <c r="S11" s="249"/>
      <c r="T11" s="249"/>
      <c r="U11" s="185"/>
      <c r="V11" s="249"/>
    </row>
    <row r="12" spans="1:22" s="192" customFormat="1" ht="12" customHeight="1">
      <c r="A12" s="189"/>
      <c r="B12" s="188" t="s">
        <v>47</v>
      </c>
      <c r="C12" s="196" t="s">
        <v>90</v>
      </c>
      <c r="D12" s="250"/>
      <c r="E12" s="250"/>
      <c r="F12" s="250"/>
      <c r="G12" s="250"/>
      <c r="H12" s="250"/>
      <c r="I12" s="191"/>
      <c r="J12" s="579"/>
      <c r="K12" s="250"/>
      <c r="L12" s="250"/>
      <c r="M12" s="250"/>
      <c r="N12" s="250"/>
      <c r="O12" s="191"/>
      <c r="P12" s="579"/>
      <c r="Q12" s="250"/>
      <c r="R12" s="250"/>
      <c r="S12" s="250"/>
      <c r="T12" s="250"/>
      <c r="U12" s="191"/>
      <c r="V12" s="250"/>
    </row>
    <row r="13" spans="1:22" s="192" customFormat="1" ht="12" customHeight="1">
      <c r="A13" s="189"/>
      <c r="B13" s="188" t="s">
        <v>48</v>
      </c>
      <c r="C13" s="190" t="s">
        <v>137</v>
      </c>
      <c r="D13" s="250"/>
      <c r="E13" s="250"/>
      <c r="F13" s="250"/>
      <c r="G13" s="250"/>
      <c r="H13" s="250"/>
      <c r="I13" s="191"/>
      <c r="J13" s="579"/>
      <c r="K13" s="250"/>
      <c r="L13" s="250"/>
      <c r="M13" s="250"/>
      <c r="N13" s="250"/>
      <c r="O13" s="191"/>
      <c r="P13" s="579"/>
      <c r="Q13" s="250"/>
      <c r="R13" s="250"/>
      <c r="S13" s="250"/>
      <c r="T13" s="250"/>
      <c r="U13" s="191"/>
      <c r="V13" s="250"/>
    </row>
    <row r="14" spans="1:22" s="192" customFormat="1" ht="12" customHeight="1">
      <c r="A14" s="189"/>
      <c r="B14" s="188" t="s">
        <v>49</v>
      </c>
      <c r="C14" s="190" t="s">
        <v>91</v>
      </c>
      <c r="D14" s="250"/>
      <c r="E14" s="250"/>
      <c r="F14" s="250"/>
      <c r="G14" s="250"/>
      <c r="H14" s="250"/>
      <c r="I14" s="191"/>
      <c r="J14" s="579"/>
      <c r="K14" s="250"/>
      <c r="L14" s="250"/>
      <c r="M14" s="250"/>
      <c r="N14" s="250"/>
      <c r="O14" s="191"/>
      <c r="P14" s="579"/>
      <c r="Q14" s="250"/>
      <c r="R14" s="250"/>
      <c r="S14" s="250"/>
      <c r="T14" s="250"/>
      <c r="U14" s="191"/>
      <c r="V14" s="250"/>
    </row>
    <row r="15" spans="1:22" s="192" customFormat="1" ht="12" customHeight="1" thickBot="1">
      <c r="A15" s="189"/>
      <c r="B15" s="188" t="s">
        <v>352</v>
      </c>
      <c r="C15" s="190" t="s">
        <v>137</v>
      </c>
      <c r="D15" s="250"/>
      <c r="E15" s="250"/>
      <c r="F15" s="250"/>
      <c r="G15" s="250"/>
      <c r="H15" s="250"/>
      <c r="I15" s="191"/>
      <c r="J15" s="579"/>
      <c r="K15" s="250"/>
      <c r="L15" s="250"/>
      <c r="M15" s="250"/>
      <c r="N15" s="250"/>
      <c r="O15" s="191"/>
      <c r="P15" s="579"/>
      <c r="Q15" s="250"/>
      <c r="R15" s="250"/>
      <c r="S15" s="250"/>
      <c r="T15" s="250"/>
      <c r="U15" s="191"/>
      <c r="V15" s="250"/>
    </row>
    <row r="16" spans="1:22" s="192" customFormat="1" ht="12" customHeight="1" thickBot="1">
      <c r="A16" s="197" t="s">
        <v>10</v>
      </c>
      <c r="B16" s="198"/>
      <c r="C16" s="198" t="s">
        <v>140</v>
      </c>
      <c r="D16" s="249">
        <f t="shared" ref="D16:L16" si="1">SUM(D17:D18)</f>
        <v>0</v>
      </c>
      <c r="E16" s="249">
        <f t="shared" si="1"/>
        <v>0</v>
      </c>
      <c r="F16" s="249">
        <f t="shared" si="1"/>
        <v>0</v>
      </c>
      <c r="G16" s="249">
        <f>SUM(G17:G18)</f>
        <v>0</v>
      </c>
      <c r="H16" s="249"/>
      <c r="I16" s="185"/>
      <c r="J16" s="577">
        <f t="shared" si="1"/>
        <v>0</v>
      </c>
      <c r="K16" s="249">
        <f t="shared" si="1"/>
        <v>0</v>
      </c>
      <c r="L16" s="249">
        <f t="shared" si="1"/>
        <v>0</v>
      </c>
      <c r="M16" s="249">
        <f>SUM(M17:M18)</f>
        <v>0</v>
      </c>
      <c r="N16" s="249">
        <f>SUM(N17:N18)</f>
        <v>0</v>
      </c>
      <c r="O16" s="185"/>
      <c r="P16" s="577"/>
      <c r="Q16" s="249"/>
      <c r="R16" s="249"/>
      <c r="S16" s="249"/>
      <c r="T16" s="249"/>
      <c r="U16" s="185"/>
      <c r="V16" s="249"/>
    </row>
    <row r="17" spans="1:22" s="186" customFormat="1" ht="12" customHeight="1">
      <c r="A17" s="199"/>
      <c r="B17" s="200" t="s">
        <v>50</v>
      </c>
      <c r="C17" s="201" t="s">
        <v>142</v>
      </c>
      <c r="D17" s="251"/>
      <c r="E17" s="251"/>
      <c r="F17" s="251"/>
      <c r="G17" s="251"/>
      <c r="H17" s="251"/>
      <c r="I17" s="202"/>
      <c r="J17" s="580"/>
      <c r="K17" s="251"/>
      <c r="L17" s="251"/>
      <c r="M17" s="251"/>
      <c r="N17" s="251"/>
      <c r="O17" s="202"/>
      <c r="P17" s="580"/>
      <c r="Q17" s="251"/>
      <c r="R17" s="251"/>
      <c r="S17" s="251"/>
      <c r="T17" s="251"/>
      <c r="U17" s="202"/>
      <c r="V17" s="251"/>
    </row>
    <row r="18" spans="1:22" s="186" customFormat="1" ht="12" customHeight="1" thickBot="1">
      <c r="A18" s="203"/>
      <c r="B18" s="204" t="s">
        <v>51</v>
      </c>
      <c r="C18" s="205" t="s">
        <v>144</v>
      </c>
      <c r="D18" s="252"/>
      <c r="E18" s="252"/>
      <c r="F18" s="252"/>
      <c r="G18" s="252"/>
      <c r="H18" s="252"/>
      <c r="I18" s="206"/>
      <c r="J18" s="581"/>
      <c r="K18" s="252"/>
      <c r="L18" s="252"/>
      <c r="M18" s="252"/>
      <c r="N18" s="252"/>
      <c r="O18" s="206"/>
      <c r="P18" s="581"/>
      <c r="Q18" s="252"/>
      <c r="R18" s="252"/>
      <c r="S18" s="252"/>
      <c r="T18" s="252"/>
      <c r="U18" s="206"/>
      <c r="V18" s="252"/>
    </row>
    <row r="19" spans="1:22" s="186" customFormat="1" ht="12" hidden="1" customHeight="1" thickBot="1">
      <c r="A19" s="197" t="s">
        <v>11</v>
      </c>
      <c r="B19" s="183"/>
      <c r="D19" s="253"/>
      <c r="E19" s="253"/>
      <c r="F19" s="253"/>
      <c r="G19" s="253"/>
      <c r="H19" s="253"/>
      <c r="I19" s="207"/>
      <c r="J19" s="582"/>
      <c r="K19" s="253"/>
      <c r="L19" s="253"/>
      <c r="M19" s="253"/>
      <c r="N19" s="253"/>
      <c r="O19" s="207"/>
      <c r="P19" s="582"/>
      <c r="Q19" s="253"/>
      <c r="R19" s="253"/>
      <c r="S19" s="253"/>
      <c r="T19" s="253"/>
      <c r="U19" s="207"/>
      <c r="V19" s="253"/>
    </row>
    <row r="20" spans="1:22" s="186" customFormat="1" ht="12" customHeight="1" thickBot="1">
      <c r="A20" s="177" t="s">
        <v>11</v>
      </c>
      <c r="B20" s="208"/>
      <c r="C20" s="198" t="s">
        <v>146</v>
      </c>
      <c r="D20" s="312">
        <f t="shared" ref="D20:O20" si="2">D9+D10+D11+D16+D19</f>
        <v>0</v>
      </c>
      <c r="E20" s="249">
        <f t="shared" si="2"/>
        <v>0</v>
      </c>
      <c r="F20" s="249">
        <f t="shared" si="2"/>
        <v>0</v>
      </c>
      <c r="G20" s="249">
        <f t="shared" si="2"/>
        <v>0</v>
      </c>
      <c r="H20" s="249">
        <f t="shared" si="2"/>
        <v>0</v>
      </c>
      <c r="I20" s="185">
        <f t="shared" si="2"/>
        <v>0</v>
      </c>
      <c r="J20" s="577">
        <f t="shared" si="2"/>
        <v>0</v>
      </c>
      <c r="K20" s="249">
        <f t="shared" si="2"/>
        <v>0</v>
      </c>
      <c r="L20" s="249">
        <f t="shared" si="2"/>
        <v>0</v>
      </c>
      <c r="M20" s="249">
        <f t="shared" si="2"/>
        <v>0</v>
      </c>
      <c r="N20" s="249">
        <f t="shared" si="2"/>
        <v>0</v>
      </c>
      <c r="O20" s="569">
        <f t="shared" si="2"/>
        <v>0</v>
      </c>
      <c r="P20" s="577"/>
      <c r="Q20" s="249"/>
      <c r="R20" s="249"/>
      <c r="S20" s="249"/>
      <c r="T20" s="249"/>
      <c r="U20" s="185"/>
      <c r="V20" s="249"/>
    </row>
    <row r="21" spans="1:22" s="192" customFormat="1" ht="12" customHeight="1" thickBot="1">
      <c r="A21" s="209" t="s">
        <v>12</v>
      </c>
      <c r="B21" s="210"/>
      <c r="C21" s="211" t="s">
        <v>147</v>
      </c>
      <c r="D21" s="313">
        <f t="shared" ref="D21:L21" si="3">SUM(D22:D24)</f>
        <v>0</v>
      </c>
      <c r="E21" s="254">
        <f t="shared" si="3"/>
        <v>0</v>
      </c>
      <c r="F21" s="254">
        <f t="shared" si="3"/>
        <v>0</v>
      </c>
      <c r="G21" s="254">
        <f t="shared" si="3"/>
        <v>0</v>
      </c>
      <c r="H21" s="254">
        <f t="shared" si="3"/>
        <v>0</v>
      </c>
      <c r="I21" s="722">
        <f>SUM(I22:I24)</f>
        <v>0</v>
      </c>
      <c r="J21" s="313">
        <f>SUM(J22:J24)</f>
        <v>0</v>
      </c>
      <c r="K21" s="254">
        <f t="shared" si="3"/>
        <v>0</v>
      </c>
      <c r="L21" s="254">
        <f t="shared" si="3"/>
        <v>0</v>
      </c>
      <c r="M21" s="254">
        <f>SUM(M22:M24)</f>
        <v>0</v>
      </c>
      <c r="N21" s="254">
        <f>SUM(N22:N24)</f>
        <v>0</v>
      </c>
      <c r="O21" s="570">
        <f>SUM(O22:O24)</f>
        <v>0</v>
      </c>
      <c r="P21" s="577"/>
      <c r="Q21" s="249"/>
      <c r="R21" s="249"/>
      <c r="S21" s="249"/>
      <c r="T21" s="249"/>
      <c r="U21" s="185"/>
      <c r="V21" s="249"/>
    </row>
    <row r="22" spans="1:22" s="192" customFormat="1" ht="15" customHeight="1" thickBot="1">
      <c r="A22" s="187"/>
      <c r="B22" s="212" t="s">
        <v>52</v>
      </c>
      <c r="C22" s="201" t="s">
        <v>149</v>
      </c>
      <c r="D22" s="251"/>
      <c r="E22" s="251"/>
      <c r="F22" s="251"/>
      <c r="G22" s="251"/>
      <c r="H22" s="251"/>
      <c r="I22" s="202"/>
      <c r="J22" s="251"/>
      <c r="K22" s="251"/>
      <c r="L22" s="251">
        <v>0</v>
      </c>
      <c r="M22" s="251">
        <v>0</v>
      </c>
      <c r="N22" s="251">
        <v>0</v>
      </c>
      <c r="O22" s="202"/>
      <c r="P22" s="586"/>
      <c r="Q22" s="587"/>
      <c r="R22" s="587"/>
      <c r="S22" s="587"/>
      <c r="T22" s="587"/>
      <c r="U22" s="314"/>
      <c r="V22" s="587"/>
    </row>
    <row r="23" spans="1:22" s="192" customFormat="1" ht="15" customHeight="1">
      <c r="A23" s="787"/>
      <c r="B23" s="788" t="s">
        <v>53</v>
      </c>
      <c r="C23" s="613" t="s">
        <v>355</v>
      </c>
      <c r="D23" s="790"/>
      <c r="E23" s="790"/>
      <c r="F23" s="790"/>
      <c r="G23" s="790"/>
      <c r="H23" s="790"/>
      <c r="I23" s="795"/>
      <c r="J23" s="790"/>
      <c r="K23" s="790"/>
      <c r="L23" s="790"/>
      <c r="M23" s="790"/>
      <c r="N23" s="790"/>
      <c r="O23" s="795"/>
      <c r="P23" s="791"/>
      <c r="Q23" s="792"/>
      <c r="R23" s="792"/>
      <c r="S23" s="792"/>
      <c r="T23" s="792"/>
      <c r="U23" s="793"/>
      <c r="V23" s="792"/>
    </row>
    <row r="24" spans="1:22" s="192" customFormat="1" ht="15" customHeight="1" thickBot="1">
      <c r="A24" s="213"/>
      <c r="B24" s="214" t="s">
        <v>89</v>
      </c>
      <c r="C24" s="215" t="s">
        <v>151</v>
      </c>
      <c r="D24" s="255"/>
      <c r="E24" s="255"/>
      <c r="F24" s="255"/>
      <c r="G24" s="255"/>
      <c r="H24" s="255"/>
      <c r="I24" s="216"/>
      <c r="J24" s="255"/>
      <c r="K24" s="255"/>
      <c r="L24" s="255"/>
      <c r="M24" s="255"/>
      <c r="N24" s="255"/>
      <c r="O24" s="216"/>
      <c r="P24" s="584"/>
      <c r="Q24" s="255"/>
      <c r="R24" s="255"/>
      <c r="S24" s="255"/>
      <c r="T24" s="255"/>
      <c r="U24" s="216"/>
      <c r="V24" s="255"/>
    </row>
    <row r="25" spans="1:22" ht="13.5" hidden="1" thickBot="1">
      <c r="A25" s="217" t="s">
        <v>13</v>
      </c>
      <c r="B25" s="218"/>
      <c r="C25" s="219" t="s">
        <v>152</v>
      </c>
      <c r="D25" s="309"/>
      <c r="E25" s="253"/>
      <c r="F25" s="253"/>
      <c r="G25" s="253"/>
      <c r="H25" s="253"/>
      <c r="I25" s="207"/>
      <c r="J25" s="309"/>
      <c r="K25" s="253"/>
      <c r="L25" s="253"/>
      <c r="M25" s="253"/>
      <c r="N25" s="253"/>
      <c r="O25" s="571"/>
      <c r="P25" s="582"/>
      <c r="Q25" s="253"/>
      <c r="R25" s="253"/>
      <c r="S25" s="253"/>
      <c r="T25" s="253"/>
      <c r="U25" s="207"/>
      <c r="V25" s="253"/>
    </row>
    <row r="26" spans="1:22" s="180" customFormat="1" ht="16.5" customHeight="1" thickBot="1">
      <c r="A26" s="217" t="s">
        <v>13</v>
      </c>
      <c r="B26" s="220"/>
      <c r="C26" s="221" t="s">
        <v>356</v>
      </c>
      <c r="D26" s="315">
        <f t="shared" ref="D26:L26" si="4">D20+D25+D21</f>
        <v>0</v>
      </c>
      <c r="E26" s="256">
        <f t="shared" si="4"/>
        <v>0</v>
      </c>
      <c r="F26" s="256">
        <f t="shared" si="4"/>
        <v>0</v>
      </c>
      <c r="G26" s="256">
        <f t="shared" si="4"/>
        <v>0</v>
      </c>
      <c r="H26" s="256">
        <f t="shared" si="4"/>
        <v>0</v>
      </c>
      <c r="I26" s="240">
        <f t="shared" si="4"/>
        <v>0</v>
      </c>
      <c r="J26" s="315">
        <f t="shared" si="4"/>
        <v>0</v>
      </c>
      <c r="K26" s="256">
        <f t="shared" si="4"/>
        <v>0</v>
      </c>
      <c r="L26" s="256">
        <f t="shared" si="4"/>
        <v>0</v>
      </c>
      <c r="M26" s="256">
        <f>M20+M25+M21</f>
        <v>0</v>
      </c>
      <c r="N26" s="256">
        <f>N20+N25+N21</f>
        <v>0</v>
      </c>
      <c r="O26" s="222">
        <f>O20+O25+O21</f>
        <v>0</v>
      </c>
      <c r="P26" s="585"/>
      <c r="Q26" s="256"/>
      <c r="R26" s="256"/>
      <c r="S26" s="256"/>
      <c r="T26" s="256"/>
      <c r="U26" s="240"/>
      <c r="V26" s="256"/>
    </row>
    <row r="27" spans="1:22" s="226" customFormat="1" ht="12" customHeight="1">
      <c r="A27" s="223"/>
      <c r="B27" s="223"/>
      <c r="C27" s="224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1:22" ht="12" customHeight="1" thickBot="1">
      <c r="A28" s="227"/>
      <c r="B28" s="228"/>
      <c r="C28" s="228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</row>
    <row r="29" spans="1:22" ht="12" customHeight="1" thickBot="1">
      <c r="A29" s="230"/>
      <c r="B29" s="231"/>
      <c r="C29" s="232" t="s">
        <v>154</v>
      </c>
      <c r="D29" s="247"/>
      <c r="E29" s="247"/>
      <c r="F29" s="247"/>
      <c r="G29" s="247"/>
      <c r="H29" s="247"/>
      <c r="I29" s="247"/>
      <c r="J29" s="256"/>
      <c r="K29" s="247"/>
      <c r="L29" s="247"/>
      <c r="M29" s="247"/>
      <c r="N29" s="247"/>
      <c r="O29" s="247"/>
      <c r="P29" s="585"/>
      <c r="Q29" s="256"/>
      <c r="R29" s="256"/>
      <c r="S29" s="256"/>
      <c r="T29" s="240"/>
      <c r="U29" s="222"/>
    </row>
    <row r="30" spans="1:22" ht="12" customHeight="1" thickBot="1">
      <c r="A30" s="197" t="s">
        <v>33</v>
      </c>
      <c r="B30" s="233"/>
      <c r="C30" s="588" t="s">
        <v>155</v>
      </c>
      <c r="D30" s="577">
        <f t="shared" ref="D30:T30" si="5">SUM(D31:D35)</f>
        <v>0</v>
      </c>
      <c r="E30" s="249">
        <f t="shared" si="5"/>
        <v>0</v>
      </c>
      <c r="F30" s="249">
        <f t="shared" si="5"/>
        <v>0</v>
      </c>
      <c r="G30" s="249">
        <f t="shared" si="5"/>
        <v>0</v>
      </c>
      <c r="H30" s="249">
        <f t="shared" si="5"/>
        <v>0</v>
      </c>
      <c r="I30" s="185">
        <f t="shared" si="5"/>
        <v>0</v>
      </c>
      <c r="J30" s="577">
        <f>SUM(J31:J35)</f>
        <v>0</v>
      </c>
      <c r="K30" s="249">
        <f t="shared" si="5"/>
        <v>0</v>
      </c>
      <c r="L30" s="249">
        <f t="shared" si="5"/>
        <v>0</v>
      </c>
      <c r="M30" s="249">
        <f t="shared" si="5"/>
        <v>0</v>
      </c>
      <c r="N30" s="249">
        <f t="shared" si="5"/>
        <v>0</v>
      </c>
      <c r="O30" s="249">
        <f t="shared" si="5"/>
        <v>0</v>
      </c>
      <c r="P30" s="577">
        <f t="shared" si="5"/>
        <v>0</v>
      </c>
      <c r="Q30" s="249">
        <f t="shared" si="5"/>
        <v>0</v>
      </c>
      <c r="R30" s="249">
        <f t="shared" si="5"/>
        <v>0</v>
      </c>
      <c r="S30" s="249">
        <f t="shared" si="5"/>
        <v>0</v>
      </c>
      <c r="T30" s="185">
        <f t="shared" si="5"/>
        <v>0</v>
      </c>
      <c r="U30" s="601"/>
      <c r="V30" s="185">
        <f>SUM(V31:V35)</f>
        <v>0</v>
      </c>
    </row>
    <row r="31" spans="1:22" ht="12" customHeight="1">
      <c r="A31" s="234"/>
      <c r="B31" s="235" t="s">
        <v>129</v>
      </c>
      <c r="C31" s="589" t="s">
        <v>156</v>
      </c>
      <c r="D31" s="595"/>
      <c r="E31" s="258"/>
      <c r="F31" s="258"/>
      <c r="G31" s="258"/>
      <c r="H31" s="258"/>
      <c r="I31" s="596"/>
      <c r="J31" s="595"/>
      <c r="K31" s="258"/>
      <c r="L31" s="258"/>
      <c r="M31" s="258"/>
      <c r="N31" s="258"/>
      <c r="O31" s="258"/>
      <c r="P31" s="579"/>
      <c r="Q31" s="250"/>
      <c r="R31" s="250"/>
      <c r="S31" s="250"/>
      <c r="T31" s="191"/>
      <c r="U31" s="602"/>
      <c r="V31" s="191"/>
    </row>
    <row r="32" spans="1:22" ht="12" customHeight="1">
      <c r="A32" s="236"/>
      <c r="B32" s="237" t="s">
        <v>130</v>
      </c>
      <c r="C32" s="590" t="s">
        <v>60</v>
      </c>
      <c r="D32" s="597"/>
      <c r="E32" s="259"/>
      <c r="F32" s="259"/>
      <c r="G32" s="259"/>
      <c r="H32" s="259"/>
      <c r="I32" s="238"/>
      <c r="J32" s="597"/>
      <c r="K32" s="259"/>
      <c r="L32" s="259"/>
      <c r="M32" s="259"/>
      <c r="N32" s="259"/>
      <c r="O32" s="259"/>
      <c r="P32" s="579"/>
      <c r="Q32" s="250"/>
      <c r="R32" s="250"/>
      <c r="S32" s="250"/>
      <c r="T32" s="191"/>
      <c r="U32" s="602"/>
      <c r="V32" s="191"/>
    </row>
    <row r="33" spans="1:22" ht="12" customHeight="1">
      <c r="A33" s="236"/>
      <c r="B33" s="237" t="s">
        <v>131</v>
      </c>
      <c r="C33" s="590" t="s">
        <v>157</v>
      </c>
      <c r="D33" s="597"/>
      <c r="E33" s="259"/>
      <c r="F33" s="259"/>
      <c r="G33" s="259"/>
      <c r="H33" s="259"/>
      <c r="I33" s="238"/>
      <c r="J33" s="597"/>
      <c r="K33" s="259"/>
      <c r="L33" s="259"/>
      <c r="M33" s="259"/>
      <c r="N33" s="259"/>
      <c r="O33" s="259"/>
      <c r="P33" s="579"/>
      <c r="Q33" s="250"/>
      <c r="R33" s="250"/>
      <c r="S33" s="250"/>
      <c r="T33" s="191"/>
      <c r="U33" s="602"/>
      <c r="V33" s="191"/>
    </row>
    <row r="34" spans="1:22" s="226" customFormat="1" ht="12" customHeight="1">
      <c r="A34" s="236"/>
      <c r="B34" s="237" t="s">
        <v>132</v>
      </c>
      <c r="C34" s="590" t="s">
        <v>99</v>
      </c>
      <c r="D34" s="597"/>
      <c r="E34" s="259"/>
      <c r="F34" s="259"/>
      <c r="G34" s="259"/>
      <c r="H34" s="259"/>
      <c r="I34" s="238"/>
      <c r="J34" s="597"/>
      <c r="K34" s="259"/>
      <c r="L34" s="259"/>
      <c r="M34" s="259"/>
      <c r="N34" s="259"/>
      <c r="O34" s="259"/>
      <c r="P34" s="579"/>
      <c r="Q34" s="250"/>
      <c r="R34" s="250"/>
      <c r="S34" s="250"/>
      <c r="T34" s="191"/>
      <c r="U34" s="603"/>
      <c r="V34" s="191"/>
    </row>
    <row r="35" spans="1:22" ht="12" customHeight="1" thickBot="1">
      <c r="A35" s="236"/>
      <c r="B35" s="237" t="s">
        <v>59</v>
      </c>
      <c r="C35" s="590" t="s">
        <v>101</v>
      </c>
      <c r="D35" s="597"/>
      <c r="E35" s="259"/>
      <c r="F35" s="259"/>
      <c r="G35" s="259"/>
      <c r="H35" s="259"/>
      <c r="I35" s="238"/>
      <c r="J35" s="597"/>
      <c r="K35" s="259"/>
      <c r="L35" s="259"/>
      <c r="M35" s="259"/>
      <c r="N35" s="259"/>
      <c r="O35" s="259"/>
      <c r="P35" s="597"/>
      <c r="Q35" s="259"/>
      <c r="R35" s="259"/>
      <c r="S35" s="259"/>
      <c r="T35" s="238"/>
      <c r="U35" s="604"/>
      <c r="V35" s="238"/>
    </row>
    <row r="36" spans="1:22" ht="12" customHeight="1" thickBot="1">
      <c r="A36" s="197" t="s">
        <v>34</v>
      </c>
      <c r="B36" s="233"/>
      <c r="C36" s="588" t="s">
        <v>158</v>
      </c>
      <c r="D36" s="577">
        <f t="shared" ref="D36:T36" si="6">SUM(D37:D40)</f>
        <v>0</v>
      </c>
      <c r="E36" s="249">
        <f t="shared" si="6"/>
        <v>0</v>
      </c>
      <c r="F36" s="249">
        <f t="shared" si="6"/>
        <v>0</v>
      </c>
      <c r="G36" s="249">
        <f t="shared" si="6"/>
        <v>0</v>
      </c>
      <c r="H36" s="249">
        <f t="shared" si="6"/>
        <v>0</v>
      </c>
      <c r="I36" s="185">
        <f t="shared" si="6"/>
        <v>0</v>
      </c>
      <c r="J36" s="577">
        <f>SUM(J37:J40)</f>
        <v>0</v>
      </c>
      <c r="K36" s="249">
        <f t="shared" si="6"/>
        <v>0</v>
      </c>
      <c r="L36" s="249">
        <f t="shared" si="6"/>
        <v>0</v>
      </c>
      <c r="M36" s="249">
        <f t="shared" si="6"/>
        <v>0</v>
      </c>
      <c r="N36" s="249">
        <f t="shared" si="6"/>
        <v>0</v>
      </c>
      <c r="O36" s="249">
        <f t="shared" si="6"/>
        <v>0</v>
      </c>
      <c r="P36" s="577">
        <f t="shared" si="6"/>
        <v>0</v>
      </c>
      <c r="Q36" s="249">
        <f t="shared" si="6"/>
        <v>0</v>
      </c>
      <c r="R36" s="249">
        <f t="shared" si="6"/>
        <v>0</v>
      </c>
      <c r="S36" s="249">
        <f t="shared" si="6"/>
        <v>0</v>
      </c>
      <c r="T36" s="185">
        <f t="shared" si="6"/>
        <v>0</v>
      </c>
      <c r="U36" s="569"/>
      <c r="V36" s="185">
        <f>SUM(V37:V40)</f>
        <v>0</v>
      </c>
    </row>
    <row r="37" spans="1:22" ht="12" customHeight="1">
      <c r="A37" s="234"/>
      <c r="B37" s="235" t="s">
        <v>159</v>
      </c>
      <c r="C37" s="589" t="s">
        <v>111</v>
      </c>
      <c r="D37" s="595"/>
      <c r="E37" s="258"/>
      <c r="F37" s="258"/>
      <c r="G37" s="258"/>
      <c r="H37" s="258"/>
      <c r="I37" s="596"/>
      <c r="J37" s="595"/>
      <c r="K37" s="258"/>
      <c r="L37" s="258"/>
      <c r="M37" s="258"/>
      <c r="N37" s="258"/>
      <c r="O37" s="258"/>
      <c r="P37" s="579"/>
      <c r="Q37" s="250"/>
      <c r="R37" s="250"/>
      <c r="S37" s="250"/>
      <c r="T37" s="191"/>
      <c r="U37" s="603"/>
      <c r="V37" s="191"/>
    </row>
    <row r="38" spans="1:22" ht="12" customHeight="1">
      <c r="A38" s="236"/>
      <c r="B38" s="237" t="s">
        <v>160</v>
      </c>
      <c r="C38" s="590" t="s">
        <v>112</v>
      </c>
      <c r="D38" s="597">
        <v>0</v>
      </c>
      <c r="E38" s="259">
        <v>0</v>
      </c>
      <c r="F38" s="259">
        <v>0</v>
      </c>
      <c r="G38" s="259">
        <v>0</v>
      </c>
      <c r="H38" s="259">
        <v>0</v>
      </c>
      <c r="I38" s="238">
        <v>0</v>
      </c>
      <c r="J38" s="597">
        <v>0</v>
      </c>
      <c r="K38" s="259">
        <v>0</v>
      </c>
      <c r="L38" s="259">
        <v>0</v>
      </c>
      <c r="M38" s="259">
        <v>0</v>
      </c>
      <c r="N38" s="259">
        <v>0</v>
      </c>
      <c r="O38" s="259">
        <v>0</v>
      </c>
      <c r="P38" s="597"/>
      <c r="Q38" s="259"/>
      <c r="R38" s="259"/>
      <c r="S38" s="259"/>
      <c r="T38" s="238"/>
      <c r="U38" s="604"/>
      <c r="V38" s="238"/>
    </row>
    <row r="39" spans="1:22" ht="15" customHeight="1">
      <c r="A39" s="236"/>
      <c r="B39" s="237" t="s">
        <v>161</v>
      </c>
      <c r="C39" s="590" t="s">
        <v>162</v>
      </c>
      <c r="D39" s="597"/>
      <c r="E39" s="259"/>
      <c r="F39" s="259"/>
      <c r="G39" s="259"/>
      <c r="H39" s="259"/>
      <c r="I39" s="238"/>
      <c r="J39" s="597"/>
      <c r="K39" s="259"/>
      <c r="L39" s="259"/>
      <c r="M39" s="259"/>
      <c r="N39" s="259"/>
      <c r="O39" s="259"/>
      <c r="P39" s="597"/>
      <c r="Q39" s="259"/>
      <c r="R39" s="259"/>
      <c r="S39" s="259"/>
      <c r="T39" s="238"/>
      <c r="U39" s="604"/>
      <c r="V39" s="238"/>
    </row>
    <row r="40" spans="1:22" ht="23.25" thickBot="1">
      <c r="A40" s="236"/>
      <c r="B40" s="237" t="s">
        <v>163</v>
      </c>
      <c r="C40" s="590" t="s">
        <v>164</v>
      </c>
      <c r="D40" s="597"/>
      <c r="E40" s="259"/>
      <c r="F40" s="259"/>
      <c r="G40" s="259"/>
      <c r="H40" s="259"/>
      <c r="I40" s="238"/>
      <c r="J40" s="597"/>
      <c r="K40" s="259"/>
      <c r="L40" s="259"/>
      <c r="M40" s="259"/>
      <c r="N40" s="259"/>
      <c r="O40" s="259"/>
      <c r="P40" s="597"/>
      <c r="Q40" s="259"/>
      <c r="R40" s="259"/>
      <c r="S40" s="259"/>
      <c r="T40" s="238"/>
      <c r="U40" s="604"/>
      <c r="V40" s="238"/>
    </row>
    <row r="41" spans="1:22" ht="15" hidden="1" customHeight="1" thickBot="1">
      <c r="A41" s="197" t="s">
        <v>10</v>
      </c>
      <c r="B41" s="233"/>
      <c r="C41" s="591" t="s">
        <v>165</v>
      </c>
      <c r="D41" s="582"/>
      <c r="E41" s="253"/>
      <c r="F41" s="253"/>
      <c r="G41" s="253"/>
      <c r="H41" s="253"/>
      <c r="I41" s="207"/>
      <c r="J41" s="582"/>
      <c r="K41" s="253"/>
      <c r="L41" s="253"/>
      <c r="M41" s="253"/>
      <c r="N41" s="253"/>
      <c r="O41" s="253"/>
      <c r="P41" s="582"/>
      <c r="Q41" s="253"/>
      <c r="R41" s="253"/>
      <c r="S41" s="253"/>
      <c r="T41" s="207"/>
      <c r="U41" s="571"/>
      <c r="V41" s="207"/>
    </row>
    <row r="42" spans="1:22" ht="14.25" hidden="1" customHeight="1" thickBot="1">
      <c r="A42" s="217" t="s">
        <v>11</v>
      </c>
      <c r="B42" s="218"/>
      <c r="C42" s="592" t="s">
        <v>166</v>
      </c>
      <c r="D42" s="582"/>
      <c r="E42" s="253"/>
      <c r="F42" s="253"/>
      <c r="G42" s="253"/>
      <c r="H42" s="253"/>
      <c r="I42" s="207"/>
      <c r="J42" s="582"/>
      <c r="K42" s="253"/>
      <c r="L42" s="253"/>
      <c r="M42" s="253"/>
      <c r="N42" s="253"/>
      <c r="O42" s="253"/>
      <c r="P42" s="582"/>
      <c r="Q42" s="253"/>
      <c r="R42" s="253"/>
      <c r="S42" s="253"/>
      <c r="T42" s="207"/>
      <c r="U42" s="571"/>
      <c r="V42" s="207"/>
    </row>
    <row r="43" spans="1:22" ht="13.5" thickBot="1">
      <c r="A43" s="197" t="s">
        <v>10</v>
      </c>
      <c r="B43" s="239"/>
      <c r="C43" s="593" t="s">
        <v>357</v>
      </c>
      <c r="D43" s="585">
        <f t="shared" ref="D43:V43" si="7">D30+D36+D41+D42</f>
        <v>0</v>
      </c>
      <c r="E43" s="256">
        <f t="shared" si="7"/>
        <v>0</v>
      </c>
      <c r="F43" s="256">
        <f t="shared" si="7"/>
        <v>0</v>
      </c>
      <c r="G43" s="256">
        <f t="shared" si="7"/>
        <v>0</v>
      </c>
      <c r="H43" s="256">
        <f t="shared" si="7"/>
        <v>0</v>
      </c>
      <c r="I43" s="240">
        <f t="shared" si="7"/>
        <v>0</v>
      </c>
      <c r="J43" s="585">
        <f t="shared" si="7"/>
        <v>0</v>
      </c>
      <c r="K43" s="257">
        <f t="shared" si="7"/>
        <v>0</v>
      </c>
      <c r="L43" s="257">
        <f t="shared" si="7"/>
        <v>0</v>
      </c>
      <c r="M43" s="257">
        <f t="shared" si="7"/>
        <v>0</v>
      </c>
      <c r="N43" s="257">
        <f t="shared" si="7"/>
        <v>0</v>
      </c>
      <c r="O43" s="257">
        <f t="shared" si="7"/>
        <v>0</v>
      </c>
      <c r="P43" s="585">
        <f t="shared" si="7"/>
        <v>0</v>
      </c>
      <c r="Q43" s="256">
        <f t="shared" si="7"/>
        <v>0</v>
      </c>
      <c r="R43" s="256">
        <f t="shared" si="7"/>
        <v>0</v>
      </c>
      <c r="S43" s="256">
        <f t="shared" si="7"/>
        <v>0</v>
      </c>
      <c r="T43" s="240">
        <f t="shared" si="7"/>
        <v>0</v>
      </c>
      <c r="U43" s="605" t="e">
        <f>T43/S43</f>
        <v>#DIV/0!</v>
      </c>
      <c r="V43" s="240">
        <f t="shared" si="7"/>
        <v>0</v>
      </c>
    </row>
    <row r="44" spans="1:22" ht="13.5" thickBot="1">
      <c r="A44" s="241"/>
      <c r="B44" s="242"/>
      <c r="C44" s="242"/>
      <c r="D44" s="606"/>
      <c r="E44" s="607"/>
      <c r="F44" s="607"/>
      <c r="G44" s="607"/>
      <c r="H44" s="607"/>
      <c r="I44" s="723"/>
      <c r="J44" s="606"/>
      <c r="K44" s="243"/>
      <c r="L44" s="243"/>
      <c r="M44" s="243"/>
      <c r="N44" s="243"/>
      <c r="O44" s="243"/>
      <c r="P44" s="606"/>
      <c r="Q44" s="607"/>
      <c r="R44" s="607"/>
      <c r="S44" s="608"/>
      <c r="T44" s="609"/>
      <c r="V44" s="609"/>
    </row>
    <row r="45" spans="1:22" ht="13.5" thickBot="1">
      <c r="A45" s="244" t="s">
        <v>168</v>
      </c>
      <c r="B45" s="245"/>
      <c r="C45" s="594"/>
      <c r="D45" s="610"/>
      <c r="E45" s="262"/>
      <c r="F45" s="262"/>
      <c r="G45" s="262"/>
      <c r="H45" s="262"/>
      <c r="I45" s="598"/>
      <c r="J45" s="610"/>
      <c r="K45" s="262"/>
      <c r="L45" s="262"/>
      <c r="M45" s="262"/>
      <c r="N45" s="262"/>
      <c r="O45" s="262"/>
      <c r="P45" s="610"/>
      <c r="Q45" s="262"/>
      <c r="R45" s="262"/>
      <c r="S45" s="262"/>
      <c r="T45" s="598"/>
      <c r="U45" s="261"/>
      <c r="V45" s="598"/>
    </row>
    <row r="46" spans="1:22" ht="13.5" thickBot="1">
      <c r="A46" s="244" t="s">
        <v>169</v>
      </c>
      <c r="B46" s="245"/>
      <c r="C46" s="594"/>
      <c r="D46" s="610">
        <v>0</v>
      </c>
      <c r="E46" s="262"/>
      <c r="F46" s="262"/>
      <c r="G46" s="262"/>
      <c r="H46" s="262"/>
      <c r="I46" s="598"/>
      <c r="J46" s="610">
        <v>0</v>
      </c>
      <c r="K46" s="262"/>
      <c r="L46" s="262"/>
      <c r="M46" s="262"/>
      <c r="N46" s="262"/>
      <c r="O46" s="262"/>
      <c r="P46" s="610"/>
      <c r="Q46" s="262"/>
      <c r="R46" s="262"/>
      <c r="S46" s="262"/>
      <c r="T46" s="598"/>
      <c r="U46" s="261"/>
      <c r="V46" s="598"/>
    </row>
    <row r="47" spans="1:22">
      <c r="F47" s="263"/>
      <c r="G47" s="263"/>
      <c r="H47" s="263"/>
      <c r="I47" s="263"/>
      <c r="L47" s="263"/>
      <c r="M47" s="263"/>
      <c r="N47" s="263"/>
      <c r="O47" s="263"/>
    </row>
    <row r="48" spans="1:22">
      <c r="A48" s="1135" t="s">
        <v>239</v>
      </c>
      <c r="B48" s="1135"/>
      <c r="C48" s="1135"/>
      <c r="L48" s="263"/>
      <c r="M48" s="263"/>
      <c r="N48" s="263"/>
      <c r="O48" s="263"/>
    </row>
    <row r="49" spans="4:9">
      <c r="D49" s="263">
        <v>0</v>
      </c>
      <c r="E49" s="263"/>
      <c r="F49" s="263"/>
      <c r="G49" s="263"/>
      <c r="H49" s="263"/>
      <c r="I49" s="263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3"/>
  <sheetViews>
    <sheetView view="pageBreakPreview" topLeftCell="A20" zoomScale="60" zoomScaleNormal="75" workbookViewId="0">
      <selection activeCell="U59" sqref="U59:V59"/>
    </sheetView>
  </sheetViews>
  <sheetFormatPr defaultRowHeight="19.5"/>
  <cols>
    <col min="1" max="1" width="8.140625" style="140" customWidth="1"/>
    <col min="2" max="2" width="3.85546875" style="147" customWidth="1"/>
    <col min="3" max="3" width="5.28515625" style="147" customWidth="1"/>
    <col min="4" max="4" width="74.5703125" style="148" customWidth="1"/>
    <col min="5" max="5" width="27.140625" style="1" customWidth="1"/>
    <col min="6" max="6" width="19" style="1" customWidth="1"/>
    <col min="7" max="7" width="22.85546875" style="1" customWidth="1"/>
    <col min="8" max="8" width="18.7109375" style="1" customWidth="1"/>
    <col min="9" max="9" width="20.42578125" style="1" customWidth="1"/>
    <col min="10" max="10" width="19.28515625" style="960" customWidth="1"/>
    <col min="11" max="11" width="23.140625" style="92" customWidth="1"/>
    <col min="12" max="12" width="21" style="92" customWidth="1"/>
    <col min="13" max="13" width="22.5703125" style="92" customWidth="1"/>
    <col min="14" max="15" width="17.28515625" style="92" customWidth="1"/>
    <col min="16" max="16" width="14.140625" style="983" customWidth="1"/>
    <col min="17" max="17" width="21.42578125" style="92" customWidth="1"/>
    <col min="18" max="18" width="18.7109375" style="92" customWidth="1"/>
    <col min="19" max="19" width="19" style="865" customWidth="1"/>
    <col min="20" max="20" width="18.5703125" style="92" customWidth="1"/>
    <col min="21" max="21" width="17.28515625" style="92" customWidth="1"/>
    <col min="22" max="22" width="15.28515625" style="92" customWidth="1"/>
    <col min="23" max="23" width="11.5703125" style="92" customWidth="1"/>
    <col min="24" max="24" width="13.7109375" style="1" customWidth="1"/>
    <col min="25" max="27" width="10.5703125" style="1" customWidth="1"/>
    <col min="28" max="28" width="12.5703125" style="1" customWidth="1"/>
    <col min="29" max="29" width="11.7109375" style="1" customWidth="1"/>
    <col min="30" max="16384" width="9.140625" style="1"/>
  </cols>
  <sheetData>
    <row r="1" spans="1:29" ht="24.75" customHeight="1">
      <c r="A1" s="1107" t="s">
        <v>8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</row>
    <row r="2" spans="1:29" ht="14.25" customHeight="1" thickBot="1">
      <c r="A2" s="1109" t="s">
        <v>218</v>
      </c>
      <c r="B2" s="1109"/>
      <c r="C2" s="139"/>
      <c r="D2" s="149"/>
      <c r="W2" s="155" t="s">
        <v>489</v>
      </c>
    </row>
    <row r="3" spans="1:29" s="2" customFormat="1" ht="48.75" customHeight="1" thickBot="1">
      <c r="A3" s="1108" t="s">
        <v>4</v>
      </c>
      <c r="B3" s="1086"/>
      <c r="C3" s="1086"/>
      <c r="D3" s="1086"/>
      <c r="E3" s="542" t="s">
        <v>5</v>
      </c>
      <c r="F3" s="477"/>
      <c r="G3" s="477"/>
      <c r="H3" s="477"/>
      <c r="I3" s="477"/>
      <c r="J3" s="961"/>
      <c r="K3" s="542" t="s">
        <v>76</v>
      </c>
      <c r="L3" s="477"/>
      <c r="M3" s="477"/>
      <c r="N3" s="477"/>
      <c r="O3" s="477"/>
      <c r="P3" s="961"/>
      <c r="Q3" s="542" t="s">
        <v>77</v>
      </c>
      <c r="R3" s="477"/>
      <c r="S3" s="866"/>
      <c r="T3" s="477"/>
      <c r="U3" s="477"/>
      <c r="V3" s="478"/>
      <c r="W3" s="1108" t="s">
        <v>84</v>
      </c>
      <c r="X3" s="1086"/>
      <c r="Y3" s="1086"/>
      <c r="Z3" s="1086"/>
      <c r="AA3" s="1086"/>
      <c r="AB3" s="1086"/>
      <c r="AC3" s="1111"/>
    </row>
    <row r="4" spans="1:29" s="2" customFormat="1" ht="32.25" thickBot="1">
      <c r="A4" s="339"/>
      <c r="B4" s="337"/>
      <c r="C4" s="337"/>
      <c r="D4" s="337"/>
      <c r="E4" s="414" t="s">
        <v>82</v>
      </c>
      <c r="F4" s="415" t="s">
        <v>259</v>
      </c>
      <c r="G4" s="415" t="s">
        <v>264</v>
      </c>
      <c r="H4" s="415" t="s">
        <v>270</v>
      </c>
      <c r="I4" s="415" t="s">
        <v>275</v>
      </c>
      <c r="J4" s="962" t="s">
        <v>512</v>
      </c>
      <c r="K4" s="414" t="s">
        <v>82</v>
      </c>
      <c r="L4" s="415" t="s">
        <v>259</v>
      </c>
      <c r="M4" s="415" t="s">
        <v>264</v>
      </c>
      <c r="N4" s="415" t="s">
        <v>270</v>
      </c>
      <c r="O4" s="415" t="s">
        <v>275</v>
      </c>
      <c r="P4" s="962" t="s">
        <v>512</v>
      </c>
      <c r="Q4" s="414" t="s">
        <v>82</v>
      </c>
      <c r="R4" s="415" t="s">
        <v>259</v>
      </c>
      <c r="S4" s="867" t="s">
        <v>264</v>
      </c>
      <c r="T4" s="415" t="s">
        <v>270</v>
      </c>
      <c r="U4" s="415" t="s">
        <v>275</v>
      </c>
      <c r="V4" s="416" t="s">
        <v>512</v>
      </c>
      <c r="W4" s="414" t="s">
        <v>82</v>
      </c>
      <c r="X4" s="415" t="s">
        <v>259</v>
      </c>
      <c r="Y4" s="415" t="s">
        <v>264</v>
      </c>
      <c r="Z4" s="415" t="s">
        <v>270</v>
      </c>
      <c r="AA4" s="415" t="s">
        <v>292</v>
      </c>
      <c r="AB4" s="416" t="s">
        <v>288</v>
      </c>
      <c r="AC4" s="416" t="s">
        <v>512</v>
      </c>
    </row>
    <row r="5" spans="1:29" s="91" customFormat="1" ht="33" customHeight="1" thickBot="1">
      <c r="A5" s="132" t="s">
        <v>33</v>
      </c>
      <c r="B5" s="1110" t="s">
        <v>96</v>
      </c>
      <c r="C5" s="1110"/>
      <c r="D5" s="1110"/>
      <c r="E5" s="417">
        <f t="shared" ref="E5:O5" si="0">SUM(E6:E10)</f>
        <v>56463000</v>
      </c>
      <c r="F5" s="326">
        <f t="shared" si="0"/>
        <v>56463000</v>
      </c>
      <c r="G5" s="326">
        <f t="shared" si="0"/>
        <v>59538166</v>
      </c>
      <c r="H5" s="326">
        <f t="shared" si="0"/>
        <v>63417116</v>
      </c>
      <c r="I5" s="326">
        <f t="shared" si="0"/>
        <v>53045291</v>
      </c>
      <c r="J5" s="963">
        <f t="shared" ref="J5:J12" si="1">I5/H5</f>
        <v>0.83645069889333978</v>
      </c>
      <c r="K5" s="417">
        <f t="shared" si="0"/>
        <v>20395000</v>
      </c>
      <c r="L5" s="326">
        <f t="shared" si="0"/>
        <v>20395000</v>
      </c>
      <c r="M5" s="326">
        <f t="shared" si="0"/>
        <v>20395000</v>
      </c>
      <c r="N5" s="326">
        <f t="shared" si="0"/>
        <v>20606116</v>
      </c>
      <c r="O5" s="326">
        <f t="shared" si="0"/>
        <v>12533840</v>
      </c>
      <c r="P5" s="963">
        <f t="shared" ref="P5" si="2">O5/N5</f>
        <v>0.60825824721165311</v>
      </c>
      <c r="Q5" s="417">
        <f t="shared" ref="Q5:Z5" si="3">SUM(Q6:Q10)</f>
        <v>36068000</v>
      </c>
      <c r="R5" s="326">
        <f t="shared" si="3"/>
        <v>36068000</v>
      </c>
      <c r="S5" s="868">
        <f t="shared" si="3"/>
        <v>39143166</v>
      </c>
      <c r="T5" s="326">
        <f t="shared" si="3"/>
        <v>42811000</v>
      </c>
      <c r="U5" s="326">
        <f>SUM(U6:U10)</f>
        <v>40511451</v>
      </c>
      <c r="V5" s="959">
        <f t="shared" ref="V5:V12" si="4">U5/T5</f>
        <v>0.94628602461984068</v>
      </c>
      <c r="W5" s="417">
        <f t="shared" si="3"/>
        <v>0</v>
      </c>
      <c r="X5" s="326">
        <f t="shared" si="3"/>
        <v>0</v>
      </c>
      <c r="Y5" s="326">
        <f t="shared" si="3"/>
        <v>0</v>
      </c>
      <c r="Z5" s="326">
        <f t="shared" si="3"/>
        <v>0</v>
      </c>
      <c r="AA5" s="326">
        <f>SUM(AA6:AA10)</f>
        <v>0</v>
      </c>
      <c r="AB5" s="326">
        <f>SUM(AB6:AB10)</f>
        <v>0</v>
      </c>
      <c r="AC5" s="326">
        <f>SUM(AC6:AC10)</f>
        <v>0</v>
      </c>
    </row>
    <row r="6" spans="1:29" s="5" customFormat="1" ht="33" customHeight="1">
      <c r="A6" s="131"/>
      <c r="B6" s="136" t="s">
        <v>44</v>
      </c>
      <c r="C6" s="136"/>
      <c r="D6" s="407" t="s">
        <v>0</v>
      </c>
      <c r="E6" s="418">
        <f>'4.sz.m.ÖNK kiadás'!E7+'üres lap2'!D31+'5 sz. m Idősek otthona'!D30+'üres lap'!D27</f>
        <v>27547000</v>
      </c>
      <c r="F6" s="328">
        <f>'4.sz.m.ÖNK kiadás'!F7+'üres lap2'!E31+'5 sz. m Idősek otthona'!E30+'üres lap'!E27</f>
        <v>27547000</v>
      </c>
      <c r="G6" s="328">
        <f>'4.sz.m.ÖNK kiadás'!G7+'üres lap2'!F31+'5 sz. m Idősek otthona'!F30+'üres lap'!F27</f>
        <v>29622166</v>
      </c>
      <c r="H6" s="328">
        <f>'4.sz.m.ÖNK kiadás'!H7+'üres lap2'!G31+'5 sz. m Idősek otthona'!G30+'üres lap'!G27</f>
        <v>30546045</v>
      </c>
      <c r="I6" s="328">
        <f>'4.sz.m.ÖNK kiadás'!I7+'üres lap2'!H31+'5 sz. m Idősek otthona'!H30+'üres lap'!H27</f>
        <v>28179685</v>
      </c>
      <c r="J6" s="963">
        <f t="shared" si="1"/>
        <v>0.92253137844850286</v>
      </c>
      <c r="K6" s="418">
        <f>'4.sz.m.ÖNK kiadás'!K7</f>
        <v>6681000</v>
      </c>
      <c r="L6" s="328">
        <f t="shared" ref="L6:N13" si="5">F6-R6</f>
        <v>6681000</v>
      </c>
      <c r="M6" s="328">
        <f t="shared" si="5"/>
        <v>6681000</v>
      </c>
      <c r="N6" s="328">
        <f t="shared" si="5"/>
        <v>6763045</v>
      </c>
      <c r="O6" s="328">
        <f>I6-U6</f>
        <v>5744966</v>
      </c>
      <c r="P6" s="963">
        <f t="shared" ref="P6:P10" si="6">O6/N6</f>
        <v>0.84946440545641788</v>
      </c>
      <c r="Q6" s="418">
        <f>'5 sz. m Idősek otthona'!J30</f>
        <v>20866000</v>
      </c>
      <c r="R6" s="418">
        <f>'5 sz. m Idősek otthona'!K30</f>
        <v>20866000</v>
      </c>
      <c r="S6" s="418">
        <f>'5 sz. m Idősek otthona'!L30</f>
        <v>22941166</v>
      </c>
      <c r="T6" s="418">
        <f>'5 sz. m Idősek otthona'!M30</f>
        <v>23783000</v>
      </c>
      <c r="U6" s="418">
        <f>'5 sz. m Idősek otthona'!N30</f>
        <v>22434719</v>
      </c>
      <c r="V6" s="959">
        <f t="shared" si="4"/>
        <v>0.94330904427532269</v>
      </c>
      <c r="W6" s="418"/>
      <c r="X6" s="328">
        <f>'üres lap2'!Q31</f>
        <v>0</v>
      </c>
      <c r="Y6" s="328">
        <f>'üres lap2'!R31</f>
        <v>0</v>
      </c>
      <c r="Z6" s="328">
        <f>'üres lap2'!S31</f>
        <v>0</v>
      </c>
      <c r="AA6" s="328">
        <f>'üres lap2'!T31</f>
        <v>0</v>
      </c>
      <c r="AB6" s="328">
        <f>'üres lap2'!U31</f>
        <v>0</v>
      </c>
      <c r="AC6" s="328">
        <f>'üres lap2'!V31</f>
        <v>0</v>
      </c>
    </row>
    <row r="7" spans="1:29" s="5" customFormat="1" ht="33" customHeight="1">
      <c r="A7" s="114"/>
      <c r="B7" s="123" t="s">
        <v>45</v>
      </c>
      <c r="C7" s="123"/>
      <c r="D7" s="408" t="s">
        <v>97</v>
      </c>
      <c r="E7" s="418">
        <f>'4.sz.m.ÖNK kiadás'!E8+'üres lap2'!D32+'5 sz. m Idősek otthona'!D31+'üres lap'!D28</f>
        <v>7107000</v>
      </c>
      <c r="F7" s="328">
        <f>'4.sz.m.ÖNK kiadás'!F8+'üres lap2'!E32+'5 sz. m Idősek otthona'!E31+'üres lap'!E28</f>
        <v>7107000</v>
      </c>
      <c r="G7" s="328">
        <f>'4.sz.m.ÖNK kiadás'!G8+'üres lap2'!F32+'5 sz. m Idősek otthona'!F31+'üres lap'!F28</f>
        <v>7107000</v>
      </c>
      <c r="H7" s="328">
        <f>'4.sz.m.ÖNK kiadás'!H8+'üres lap2'!G32+'5 sz. m Idősek otthona'!G31+'üres lap'!G28</f>
        <v>7202000</v>
      </c>
      <c r="I7" s="328">
        <f>'4.sz.m.ÖNK kiadás'!I8+'üres lap2'!H32+'5 sz. m Idősek otthona'!H31+'üres lap'!H28</f>
        <v>6924678</v>
      </c>
      <c r="J7" s="963">
        <f t="shared" si="1"/>
        <v>0.96149375173562901</v>
      </c>
      <c r="K7" s="418">
        <f>'4.sz.m.ÖNK kiadás'!K8</f>
        <v>1685000</v>
      </c>
      <c r="L7" s="328">
        <f t="shared" si="5"/>
        <v>1685000</v>
      </c>
      <c r="M7" s="328">
        <f t="shared" si="5"/>
        <v>1685000</v>
      </c>
      <c r="N7" s="328">
        <f t="shared" si="5"/>
        <v>1685000</v>
      </c>
      <c r="O7" s="328">
        <f t="shared" ref="O7:P13" si="7">I7-U7</f>
        <v>1407759</v>
      </c>
      <c r="P7" s="963">
        <f t="shared" si="6"/>
        <v>0.83546528189910985</v>
      </c>
      <c r="Q7" s="418">
        <f>'5 sz. m Idősek otthona'!J31</f>
        <v>5422000</v>
      </c>
      <c r="R7" s="418">
        <f>'5 sz. m Idősek otthona'!K31</f>
        <v>5422000</v>
      </c>
      <c r="S7" s="869">
        <f>'5 sz. m Idősek otthona'!L31</f>
        <v>5422000</v>
      </c>
      <c r="T7" s="869">
        <f>'5 sz. m Idősek otthona'!M31</f>
        <v>5517000</v>
      </c>
      <c r="U7" s="869">
        <f>'5 sz. m Idősek otthona'!N31</f>
        <v>5516919</v>
      </c>
      <c r="V7" s="959">
        <f t="shared" si="4"/>
        <v>0.99998531810766722</v>
      </c>
      <c r="W7" s="418"/>
      <c r="X7" s="328">
        <f>'üres lap2'!Q32</f>
        <v>0</v>
      </c>
      <c r="Y7" s="328">
        <f>'üres lap2'!R32</f>
        <v>0</v>
      </c>
      <c r="Z7" s="328">
        <f>'üres lap2'!S32</f>
        <v>0</v>
      </c>
      <c r="AA7" s="328">
        <f>'üres lap2'!T32</f>
        <v>0</v>
      </c>
      <c r="AB7" s="328">
        <f>'üres lap2'!U32</f>
        <v>0</v>
      </c>
      <c r="AC7" s="328">
        <f>'üres lap2'!V32</f>
        <v>0</v>
      </c>
    </row>
    <row r="8" spans="1:29" s="5" customFormat="1" ht="33" customHeight="1">
      <c r="A8" s="114"/>
      <c r="B8" s="123" t="s">
        <v>46</v>
      </c>
      <c r="C8" s="123"/>
      <c r="D8" s="408" t="s">
        <v>98</v>
      </c>
      <c r="E8" s="418">
        <f>'4.sz.m.ÖNK kiadás'!E9+'üres lap2'!D33+'5 sz. m Idősek otthona'!D32+'üres lap'!D29</f>
        <v>18652000</v>
      </c>
      <c r="F8" s="328">
        <f>'4.sz.m.ÖNK kiadás'!F9+'üres lap2'!E33+'5 sz. m Idősek otthona'!E32+'üres lap'!E29</f>
        <v>18652000</v>
      </c>
      <c r="G8" s="328">
        <f>'4.sz.m.ÖNK kiadás'!G9+'üres lap2'!F33+'5 sz. m Idősek otthona'!F32+'üres lap'!F29</f>
        <v>19652000</v>
      </c>
      <c r="H8" s="328">
        <f>'4.sz.m.ÖNK kiadás'!H9+'üres lap2'!G33+'5 sz. m Idősek otthona'!G32+'üres lap'!G29</f>
        <v>22081071</v>
      </c>
      <c r="I8" s="328">
        <f>'4.sz.m.ÖNK kiadás'!I9+'üres lap2'!H33+'5 sz. m Idősek otthona'!H32+'üres lap'!H29</f>
        <v>16049675</v>
      </c>
      <c r="J8" s="963">
        <f t="shared" si="1"/>
        <v>0.72685219842823745</v>
      </c>
      <c r="K8" s="418">
        <f>'4.sz.m.ÖNK kiadás'!K9</f>
        <v>9755000</v>
      </c>
      <c r="L8" s="328">
        <f t="shared" si="5"/>
        <v>9755000</v>
      </c>
      <c r="M8" s="328">
        <f t="shared" si="5"/>
        <v>9755000</v>
      </c>
      <c r="N8" s="328">
        <f t="shared" si="5"/>
        <v>9884071</v>
      </c>
      <c r="O8" s="328">
        <f t="shared" si="7"/>
        <v>4231115</v>
      </c>
      <c r="P8" s="963">
        <f t="shared" si="6"/>
        <v>0.42807412047121068</v>
      </c>
      <c r="Q8" s="418">
        <f>'5 sz. m Idősek otthona'!J32</f>
        <v>8897000</v>
      </c>
      <c r="R8" s="418">
        <f>'5 sz. m Idősek otthona'!K32</f>
        <v>8897000</v>
      </c>
      <c r="S8" s="418">
        <f>'5 sz. m Idősek otthona'!L32</f>
        <v>9897000</v>
      </c>
      <c r="T8" s="418">
        <f>'5 sz. m Idősek otthona'!M32</f>
        <v>12197000</v>
      </c>
      <c r="U8" s="418">
        <f>'5 sz. m Idősek otthona'!N32</f>
        <v>11818560</v>
      </c>
      <c r="V8" s="959">
        <f t="shared" si="4"/>
        <v>0.96897269820447651</v>
      </c>
      <c r="W8" s="418"/>
      <c r="X8" s="328">
        <f>'üres lap2'!Q33</f>
        <v>0</v>
      </c>
      <c r="Y8" s="328">
        <f>'üres lap2'!R33</f>
        <v>0</v>
      </c>
      <c r="Z8" s="328">
        <f>'üres lap2'!S33</f>
        <v>0</v>
      </c>
      <c r="AA8" s="328">
        <f>'üres lap2'!T33</f>
        <v>0</v>
      </c>
      <c r="AB8" s="328">
        <f>'üres lap2'!U33</f>
        <v>0</v>
      </c>
      <c r="AC8" s="328">
        <f>'üres lap2'!V33</f>
        <v>0</v>
      </c>
    </row>
    <row r="9" spans="1:29" s="5" customFormat="1" ht="33" customHeight="1">
      <c r="A9" s="114"/>
      <c r="B9" s="123" t="s">
        <v>58</v>
      </c>
      <c r="C9" s="123"/>
      <c r="D9" s="408" t="s">
        <v>99</v>
      </c>
      <c r="E9" s="418">
        <f>'4.sz.m.ÖNK kiadás'!E10+'üres lap2'!D34+'5 sz. m Idősek otthona'!D33+'üres lap'!D30</f>
        <v>937000</v>
      </c>
      <c r="F9" s="328">
        <f>'4.sz.m.ÖNK kiadás'!F10+'üres lap2'!E34+'5 sz. m Idősek otthona'!E33+'üres lap'!E30</f>
        <v>937000</v>
      </c>
      <c r="G9" s="328">
        <f>'4.sz.m.ÖNK kiadás'!G10+'üres lap2'!F34+'5 sz. m Idősek otthona'!F33+'üres lap'!F30</f>
        <v>937000</v>
      </c>
      <c r="H9" s="328">
        <f>'4.sz.m.ÖNK kiadás'!H10+'üres lap2'!G34+'5 sz. m Idősek otthona'!G33+'üres lap'!G30</f>
        <v>1368000</v>
      </c>
      <c r="I9" s="328">
        <f>'4.sz.m.ÖNK kiadás'!I10+'üres lap2'!H34+'5 sz. m Idősek otthona'!H33+'üres lap'!H30</f>
        <v>801253</v>
      </c>
      <c r="J9" s="963">
        <f t="shared" si="1"/>
        <v>0.58571125730994156</v>
      </c>
      <c r="K9" s="418">
        <f>'4.sz.m.ÖNK kiadás'!K10</f>
        <v>60000</v>
      </c>
      <c r="L9" s="328">
        <f t="shared" si="5"/>
        <v>60000</v>
      </c>
      <c r="M9" s="328">
        <f t="shared" si="5"/>
        <v>60000</v>
      </c>
      <c r="N9" s="328">
        <f t="shared" si="5"/>
        <v>60000</v>
      </c>
      <c r="O9" s="328">
        <f t="shared" si="7"/>
        <v>60000</v>
      </c>
      <c r="P9" s="963">
        <f t="shared" si="6"/>
        <v>1</v>
      </c>
      <c r="Q9" s="418">
        <f>'4.sz.m.ÖNK kiadás'!Q10</f>
        <v>877000</v>
      </c>
      <c r="R9" s="328">
        <f>'4.sz.m.ÖNK kiadás'!R10</f>
        <v>877000</v>
      </c>
      <c r="S9" s="870">
        <f>'4.sz.m.ÖNK kiadás'!S10</f>
        <v>877000</v>
      </c>
      <c r="T9" s="328">
        <f>'4.sz.m.ÖNK kiadás'!T10</f>
        <v>1308000</v>
      </c>
      <c r="U9" s="328">
        <f>'4.sz.m.ÖNK kiadás'!U10</f>
        <v>741253</v>
      </c>
      <c r="V9" s="959">
        <f t="shared" si="4"/>
        <v>0.56670718654434249</v>
      </c>
      <c r="W9" s="418"/>
      <c r="X9" s="328"/>
      <c r="Y9" s="328"/>
      <c r="Z9" s="328"/>
      <c r="AA9" s="328"/>
      <c r="AB9" s="328"/>
      <c r="AC9" s="328"/>
    </row>
    <row r="10" spans="1:29" s="5" customFormat="1" ht="33" customHeight="1">
      <c r="A10" s="114"/>
      <c r="B10" s="123" t="s">
        <v>59</v>
      </c>
      <c r="C10" s="123"/>
      <c r="D10" s="409" t="s">
        <v>101</v>
      </c>
      <c r="E10" s="418">
        <f t="shared" ref="E10:I10" si="8">SUM(E11:E15)</f>
        <v>2220000</v>
      </c>
      <c r="F10" s="328">
        <f t="shared" si="8"/>
        <v>2220000</v>
      </c>
      <c r="G10" s="328">
        <f t="shared" si="8"/>
        <v>2220000</v>
      </c>
      <c r="H10" s="328">
        <f t="shared" si="8"/>
        <v>2220000</v>
      </c>
      <c r="I10" s="328">
        <f t="shared" si="8"/>
        <v>1090000</v>
      </c>
      <c r="J10" s="963">
        <f t="shared" si="1"/>
        <v>0.49099099099099097</v>
      </c>
      <c r="K10" s="418">
        <f>'4.sz.m.ÖNK kiadás'!K11</f>
        <v>2214000</v>
      </c>
      <c r="L10" s="328">
        <f t="shared" si="5"/>
        <v>2214000</v>
      </c>
      <c r="M10" s="328">
        <f t="shared" si="5"/>
        <v>2214000</v>
      </c>
      <c r="N10" s="328">
        <f t="shared" si="5"/>
        <v>2214000</v>
      </c>
      <c r="O10" s="328">
        <f t="shared" si="7"/>
        <v>1090000</v>
      </c>
      <c r="P10" s="963">
        <f t="shared" si="6"/>
        <v>0.49232158988256547</v>
      </c>
      <c r="Q10" s="418">
        <f>'4.sz.m.ÖNK kiadás'!Q11</f>
        <v>6000</v>
      </c>
      <c r="R10" s="328">
        <f>'4.sz.m.ÖNK kiadás'!R11</f>
        <v>6000</v>
      </c>
      <c r="S10" s="870">
        <f>'4.sz.m.ÖNK kiadás'!S11</f>
        <v>6000</v>
      </c>
      <c r="T10" s="328">
        <f>'4.sz.m.ÖNK kiadás'!T11</f>
        <v>6000</v>
      </c>
      <c r="U10" s="328">
        <f>'4.sz.m.ÖNK kiadás'!U11</f>
        <v>0</v>
      </c>
      <c r="V10" s="959">
        <f t="shared" si="4"/>
        <v>0</v>
      </c>
      <c r="W10" s="418"/>
      <c r="X10" s="328"/>
      <c r="Y10" s="328"/>
      <c r="Z10" s="328"/>
      <c r="AA10" s="328"/>
      <c r="AB10" s="328"/>
      <c r="AC10" s="328"/>
    </row>
    <row r="11" spans="1:29" s="5" customFormat="1" ht="33" customHeight="1">
      <c r="A11" s="114"/>
      <c r="B11" s="146"/>
      <c r="C11" s="123" t="s">
        <v>100</v>
      </c>
      <c r="D11" s="410" t="s">
        <v>358</v>
      </c>
      <c r="E11" s="418">
        <f>'4.sz.m.ÖNK kiadás'!E12</f>
        <v>0</v>
      </c>
      <c r="F11" s="328"/>
      <c r="G11" s="328">
        <f>'4.sz.m.ÖNK kiadás'!G12</f>
        <v>0</v>
      </c>
      <c r="H11" s="328">
        <f>'4.sz.m.ÖNK kiadás'!H12</f>
        <v>0</v>
      </c>
      <c r="I11" s="328">
        <f>'4.sz.m.ÖNK kiadás'!I12</f>
        <v>0</v>
      </c>
      <c r="J11" s="964">
        <f>'4.sz.m.ÖNK kiadás'!J12</f>
        <v>0</v>
      </c>
      <c r="K11" s="418">
        <f>'4.sz.m.ÖNK kiadás'!K12</f>
        <v>0</v>
      </c>
      <c r="L11" s="328">
        <f t="shared" si="5"/>
        <v>0</v>
      </c>
      <c r="M11" s="328">
        <f t="shared" si="5"/>
        <v>0</v>
      </c>
      <c r="N11" s="328">
        <f t="shared" si="5"/>
        <v>0</v>
      </c>
      <c r="O11" s="328">
        <f t="shared" si="7"/>
        <v>0</v>
      </c>
      <c r="P11" s="964">
        <f t="shared" si="7"/>
        <v>0</v>
      </c>
      <c r="Q11" s="418">
        <f>'4.sz.m.ÖNK kiadás'!Q12</f>
        <v>0</v>
      </c>
      <c r="R11" s="328">
        <f>'4.sz.m.ÖNK kiadás'!R12</f>
        <v>0</v>
      </c>
      <c r="S11" s="870">
        <f>'4.sz.m.ÖNK kiadás'!S12</f>
        <v>0</v>
      </c>
      <c r="T11" s="328">
        <f>'4.sz.m.ÖNK kiadás'!T12</f>
        <v>0</v>
      </c>
      <c r="U11" s="328">
        <f>'4.sz.m.ÖNK kiadás'!U12</f>
        <v>0</v>
      </c>
      <c r="V11" s="959"/>
      <c r="W11" s="418"/>
      <c r="X11" s="328"/>
      <c r="Y11" s="328"/>
      <c r="Z11" s="328"/>
      <c r="AA11" s="328"/>
      <c r="AB11" s="328"/>
      <c r="AC11" s="328"/>
    </row>
    <row r="12" spans="1:29" s="5" customFormat="1" ht="57.75" customHeight="1">
      <c r="A12" s="114"/>
      <c r="B12" s="123"/>
      <c r="C12" s="123" t="s">
        <v>102</v>
      </c>
      <c r="D12" s="408" t="s">
        <v>359</v>
      </c>
      <c r="E12" s="418">
        <f>'4.sz.m.ÖNK kiadás'!E13</f>
        <v>2220000</v>
      </c>
      <c r="F12" s="328">
        <f>'4.sz.m.ÖNK kiadás'!F13</f>
        <v>2220000</v>
      </c>
      <c r="G12" s="328">
        <f>'4.sz.m.ÖNK kiadás'!G13</f>
        <v>2220000</v>
      </c>
      <c r="H12" s="328">
        <f>'4.sz.m.ÖNK kiadás'!H13</f>
        <v>2220000</v>
      </c>
      <c r="I12" s="328">
        <f>'4.sz.m.ÖNK kiadás'!I13</f>
        <v>1090000</v>
      </c>
      <c r="J12" s="963">
        <f t="shared" si="1"/>
        <v>0.49099099099099097</v>
      </c>
      <c r="K12" s="418">
        <f>'4.sz.m.ÖNK kiadás'!K13</f>
        <v>0</v>
      </c>
      <c r="L12" s="328">
        <f t="shared" si="5"/>
        <v>0</v>
      </c>
      <c r="M12" s="328">
        <f t="shared" si="5"/>
        <v>0</v>
      </c>
      <c r="N12" s="328">
        <f t="shared" si="5"/>
        <v>0</v>
      </c>
      <c r="O12" s="328">
        <f t="shared" si="7"/>
        <v>0</v>
      </c>
      <c r="P12" s="964">
        <f t="shared" si="7"/>
        <v>0</v>
      </c>
      <c r="Q12" s="418">
        <f>'4.sz.m.ÖNK kiadás'!Q13</f>
        <v>2220000</v>
      </c>
      <c r="R12" s="328">
        <f>'4.sz.m.ÖNK kiadás'!R13</f>
        <v>2220000</v>
      </c>
      <c r="S12" s="870">
        <f>'4.sz.m.ÖNK kiadás'!S13</f>
        <v>2220000</v>
      </c>
      <c r="T12" s="328">
        <f>'4.sz.m.ÖNK kiadás'!T13</f>
        <v>2220000</v>
      </c>
      <c r="U12" s="328">
        <f>'4.sz.m.ÖNK kiadás'!U13</f>
        <v>1090000</v>
      </c>
      <c r="V12" s="959">
        <f t="shared" si="4"/>
        <v>0.49099099099099097</v>
      </c>
      <c r="W12" s="418"/>
      <c r="X12" s="328"/>
      <c r="Y12" s="328"/>
      <c r="Z12" s="328"/>
      <c r="AA12" s="328"/>
      <c r="AB12" s="328"/>
      <c r="AC12" s="328"/>
    </row>
    <row r="13" spans="1:29" s="5" customFormat="1" ht="54.75" customHeight="1" thickBot="1">
      <c r="A13" s="142"/>
      <c r="B13" s="143"/>
      <c r="C13" s="123" t="s">
        <v>103</v>
      </c>
      <c r="D13" s="408" t="s">
        <v>487</v>
      </c>
      <c r="E13" s="418">
        <f>'4.sz.m.ÖNK kiadás'!E14</f>
        <v>0</v>
      </c>
      <c r="F13" s="328">
        <f>'4.sz.m.ÖNK kiadás'!F14</f>
        <v>0</v>
      </c>
      <c r="G13" s="328">
        <f>'4.sz.m.ÖNK kiadás'!G14</f>
        <v>0</v>
      </c>
      <c r="H13" s="328">
        <f>'4.sz.m.ÖNK kiadás'!H14</f>
        <v>0</v>
      </c>
      <c r="I13" s="328">
        <f>'4.sz.m.ÖNK kiadás'!I14</f>
        <v>0</v>
      </c>
      <c r="J13" s="964">
        <f>'4.sz.m.ÖNK kiadás'!J14</f>
        <v>0</v>
      </c>
      <c r="K13" s="418">
        <f>'4.sz.m.ÖNK kiadás'!K14</f>
        <v>0</v>
      </c>
      <c r="L13" s="328">
        <f t="shared" si="5"/>
        <v>0</v>
      </c>
      <c r="M13" s="328">
        <f t="shared" si="5"/>
        <v>0</v>
      </c>
      <c r="N13" s="328">
        <f t="shared" si="5"/>
        <v>0</v>
      </c>
      <c r="O13" s="328">
        <f t="shared" si="7"/>
        <v>0</v>
      </c>
      <c r="P13" s="964">
        <f t="shared" si="7"/>
        <v>0</v>
      </c>
      <c r="Q13" s="418">
        <f>'4.sz.m.ÖNK kiadás'!Q14</f>
        <v>0</v>
      </c>
      <c r="R13" s="328">
        <f>'4.sz.m.ÖNK kiadás'!R14</f>
        <v>0</v>
      </c>
      <c r="S13" s="870">
        <f>'4.sz.m.ÖNK kiadás'!S14</f>
        <v>0</v>
      </c>
      <c r="T13" s="328">
        <f>'4.sz.m.ÖNK kiadás'!T14</f>
        <v>0</v>
      </c>
      <c r="U13" s="328">
        <f>'4.sz.m.ÖNK kiadás'!U14</f>
        <v>0</v>
      </c>
      <c r="V13" s="328">
        <f>'4.sz.m.ÖNK kiadás'!V14</f>
        <v>0</v>
      </c>
      <c r="W13" s="418"/>
      <c r="X13" s="328"/>
      <c r="Y13" s="328"/>
      <c r="Z13" s="328"/>
      <c r="AA13" s="328"/>
      <c r="AB13" s="328"/>
      <c r="AC13" s="328"/>
    </row>
    <row r="14" spans="1:29" s="5" customFormat="1" ht="33" hidden="1" customHeight="1">
      <c r="A14" s="114"/>
      <c r="B14" s="123"/>
      <c r="C14" s="123" t="s">
        <v>106</v>
      </c>
      <c r="D14" s="408" t="s">
        <v>108</v>
      </c>
      <c r="E14" s="418"/>
      <c r="F14" s="328"/>
      <c r="G14" s="328"/>
      <c r="H14" s="328"/>
      <c r="I14" s="328"/>
      <c r="J14" s="964"/>
      <c r="K14" s="418"/>
      <c r="L14" s="328"/>
      <c r="M14" s="328"/>
      <c r="N14" s="328"/>
      <c r="O14" s="328"/>
      <c r="P14" s="964"/>
      <c r="Q14" s="418">
        <f>'4.sz.m.ÖNK kiadás'!Q15</f>
        <v>0</v>
      </c>
      <c r="R14" s="328">
        <f>'4.sz.m.ÖNK kiadás'!R15</f>
        <v>0</v>
      </c>
      <c r="S14" s="870">
        <f>'4.sz.m.ÖNK kiadás'!S15</f>
        <v>0</v>
      </c>
      <c r="T14" s="328">
        <f>'4.sz.m.ÖNK kiadás'!T15</f>
        <v>0</v>
      </c>
      <c r="U14" s="328">
        <f>'4.sz.m.ÖNK kiadás'!U15</f>
        <v>0</v>
      </c>
      <c r="V14" s="328">
        <f>'4.sz.m.ÖNK kiadás'!V15</f>
        <v>0</v>
      </c>
      <c r="W14" s="418"/>
      <c r="X14" s="328"/>
      <c r="Y14" s="328"/>
      <c r="Z14" s="328"/>
      <c r="AA14" s="328"/>
      <c r="AB14" s="328"/>
      <c r="AC14" s="328"/>
    </row>
    <row r="15" spans="1:29" s="5" customFormat="1" ht="33" hidden="1" customHeight="1" thickBot="1">
      <c r="A15" s="150"/>
      <c r="B15" s="137"/>
      <c r="C15" s="137" t="s">
        <v>107</v>
      </c>
      <c r="D15" s="411" t="s">
        <v>109</v>
      </c>
      <c r="E15" s="418"/>
      <c r="F15" s="328"/>
      <c r="G15" s="328"/>
      <c r="H15" s="328"/>
      <c r="I15" s="328"/>
      <c r="J15" s="964"/>
      <c r="K15" s="418"/>
      <c r="L15" s="328"/>
      <c r="M15" s="328"/>
      <c r="N15" s="328"/>
      <c r="O15" s="328"/>
      <c r="P15" s="964"/>
      <c r="Q15" s="418">
        <f>'4.sz.m.ÖNK kiadás'!Q16</f>
        <v>0</v>
      </c>
      <c r="R15" s="328">
        <f>'4.sz.m.ÖNK kiadás'!R16</f>
        <v>0</v>
      </c>
      <c r="S15" s="870">
        <f>'4.sz.m.ÖNK kiadás'!S16</f>
        <v>0</v>
      </c>
      <c r="T15" s="328">
        <f>'4.sz.m.ÖNK kiadás'!T16</f>
        <v>0</v>
      </c>
      <c r="U15" s="328">
        <f>'4.sz.m.ÖNK kiadás'!U16</f>
        <v>0</v>
      </c>
      <c r="V15" s="328">
        <f>'4.sz.m.ÖNK kiadás'!V16</f>
        <v>0</v>
      </c>
      <c r="W15" s="418"/>
      <c r="X15" s="328"/>
      <c r="Y15" s="328"/>
      <c r="Z15" s="328"/>
      <c r="AA15" s="328"/>
      <c r="AB15" s="328"/>
      <c r="AC15" s="328"/>
    </row>
    <row r="16" spans="1:29" s="5" customFormat="1" ht="33" customHeight="1" thickBot="1">
      <c r="A16" s="132" t="s">
        <v>34</v>
      </c>
      <c r="B16" s="1110" t="s">
        <v>110</v>
      </c>
      <c r="C16" s="1110"/>
      <c r="D16" s="1110"/>
      <c r="E16" s="419">
        <f t="shared" ref="E16:P16" si="9">SUM(E17:E19)</f>
        <v>158787000</v>
      </c>
      <c r="F16" s="90">
        <f t="shared" si="9"/>
        <v>158787000</v>
      </c>
      <c r="G16" s="90">
        <f t="shared" si="9"/>
        <v>157787000</v>
      </c>
      <c r="H16" s="90">
        <f t="shared" si="9"/>
        <v>148491644</v>
      </c>
      <c r="I16" s="90">
        <f t="shared" si="9"/>
        <v>9443044</v>
      </c>
      <c r="J16" s="963">
        <f t="shared" ref="J16:J18" si="10">I16/H16</f>
        <v>6.35931002285893E-2</v>
      </c>
      <c r="K16" s="419">
        <f t="shared" si="9"/>
        <v>0</v>
      </c>
      <c r="L16" s="90">
        <f t="shared" si="9"/>
        <v>0</v>
      </c>
      <c r="M16" s="90">
        <f t="shared" si="9"/>
        <v>0</v>
      </c>
      <c r="N16" s="90">
        <f t="shared" si="9"/>
        <v>0</v>
      </c>
      <c r="O16" s="90">
        <f t="shared" si="9"/>
        <v>0</v>
      </c>
      <c r="P16" s="984">
        <f t="shared" si="9"/>
        <v>0</v>
      </c>
      <c r="Q16" s="419">
        <f>SUM(Q17:Q19)</f>
        <v>158787000</v>
      </c>
      <c r="R16" s="90">
        <f t="shared" ref="R16:Z16" si="11">SUM(R17:R19)</f>
        <v>158787000</v>
      </c>
      <c r="S16" s="871">
        <f t="shared" si="11"/>
        <v>157787000</v>
      </c>
      <c r="T16" s="90">
        <f t="shared" si="11"/>
        <v>148491644</v>
      </c>
      <c r="U16" s="90">
        <f>SUM(U17:U19)</f>
        <v>9443044</v>
      </c>
      <c r="V16" s="959">
        <f t="shared" ref="V16:V18" si="12">U16/T16</f>
        <v>6.35931002285893E-2</v>
      </c>
      <c r="W16" s="419">
        <f t="shared" si="11"/>
        <v>0</v>
      </c>
      <c r="X16" s="90">
        <f t="shared" si="11"/>
        <v>0</v>
      </c>
      <c r="Y16" s="90">
        <f t="shared" si="11"/>
        <v>0</v>
      </c>
      <c r="Z16" s="90">
        <f t="shared" si="11"/>
        <v>0</v>
      </c>
      <c r="AA16" s="90">
        <f>SUM(AA17:AA19)</f>
        <v>0</v>
      </c>
      <c r="AB16" s="90">
        <f>SUM(AB17:AB19)</f>
        <v>0</v>
      </c>
      <c r="AC16" s="90">
        <f>SUM(AC17:AC19)</f>
        <v>0</v>
      </c>
    </row>
    <row r="17" spans="1:29" s="5" customFormat="1" ht="33" customHeight="1">
      <c r="A17" s="131"/>
      <c r="B17" s="136" t="s">
        <v>47</v>
      </c>
      <c r="C17" s="1112" t="s">
        <v>111</v>
      </c>
      <c r="D17" s="1112"/>
      <c r="E17" s="418">
        <f>'4.sz.m.ÖNK kiadás'!E18+'üres lap2'!D37+'5 sz. m Idősek otthona'!D36+'üres lap'!D33</f>
        <v>84528000</v>
      </c>
      <c r="F17" s="328">
        <f>'4.sz.m.ÖNK kiadás'!F18+'üres lap2'!E37+'5 sz. m Idősek otthona'!E36+'üres lap'!E33</f>
        <v>84609000</v>
      </c>
      <c r="G17" s="328">
        <f>'4.sz.m.ÖNK kiadás'!G18+'üres lap2'!F37+'5 sz. m Idősek otthona'!F36+'üres lap'!F33</f>
        <v>84609000</v>
      </c>
      <c r="H17" s="328">
        <f>'4.sz.m.ÖNK kiadás'!H18+'üres lap2'!G37+'5 sz. m Idősek otthona'!G36+'üres lap'!G33</f>
        <v>84991000</v>
      </c>
      <c r="I17" s="328">
        <f>'4.sz.m.ÖNK kiadás'!I18+'üres lap2'!H37+'5 sz. m Idősek otthona'!H36+'üres lap'!H33</f>
        <v>2397300</v>
      </c>
      <c r="J17" s="963">
        <f t="shared" si="10"/>
        <v>2.8206515984045371E-2</v>
      </c>
      <c r="K17" s="418">
        <f>'4.sz.m.ÖNK kiadás'!K18</f>
        <v>0</v>
      </c>
      <c r="L17" s="328">
        <v>0</v>
      </c>
      <c r="M17" s="328">
        <v>0</v>
      </c>
      <c r="N17" s="328">
        <v>0</v>
      </c>
      <c r="O17" s="328">
        <v>0</v>
      </c>
      <c r="P17" s="964">
        <v>0</v>
      </c>
      <c r="Q17" s="418">
        <f>'4.sz.m.ÖNK kiadás'!Q18+'5 sz. m Idősek otthona'!J36</f>
        <v>84528000</v>
      </c>
      <c r="R17" s="418">
        <f>'4.sz.m.ÖNK kiadás'!R18+'5 sz. m Idősek otthona'!K36</f>
        <v>84609000</v>
      </c>
      <c r="S17" s="418">
        <f>'4.sz.m.ÖNK kiadás'!S18+'5 sz. m Idősek otthona'!L36</f>
        <v>84609000</v>
      </c>
      <c r="T17" s="418">
        <f>'4.sz.m.ÖNK kiadás'!T18+'5 sz. m Idősek otthona'!M36</f>
        <v>84991000</v>
      </c>
      <c r="U17" s="418">
        <f>'4.sz.m.ÖNK kiadás'!U18+'5 sz. m Idősek otthona'!N36</f>
        <v>2397300</v>
      </c>
      <c r="V17" s="959">
        <f t="shared" si="12"/>
        <v>2.8206515984045371E-2</v>
      </c>
      <c r="W17" s="418"/>
      <c r="X17" s="328"/>
      <c r="Y17" s="328"/>
      <c r="Z17" s="328"/>
      <c r="AA17" s="328"/>
      <c r="AB17" s="328"/>
      <c r="AC17" s="328"/>
    </row>
    <row r="18" spans="1:29" s="5" customFormat="1" ht="33" customHeight="1">
      <c r="A18" s="114"/>
      <c r="B18" s="123" t="s">
        <v>48</v>
      </c>
      <c r="C18" s="1124" t="s">
        <v>112</v>
      </c>
      <c r="D18" s="1124"/>
      <c r="E18" s="418">
        <f>'4.sz.m.ÖNK kiadás'!E19+'5 sz. m Idősek otthona'!D37</f>
        <v>74259000</v>
      </c>
      <c r="F18" s="418">
        <f>'4.sz.m.ÖNK kiadás'!F19+'5 sz. m Idősek otthona'!E37</f>
        <v>74178000</v>
      </c>
      <c r="G18" s="418">
        <f>'4.sz.m.ÖNK kiadás'!G19+'5 sz. m Idősek otthona'!F37</f>
        <v>73178000</v>
      </c>
      <c r="H18" s="418">
        <f>'4.sz.m.ÖNK kiadás'!H19+'5 sz. m Idősek otthona'!G37</f>
        <v>63500644</v>
      </c>
      <c r="I18" s="328">
        <f>'4.sz.m.ÖNK kiadás'!I19</f>
        <v>7045744</v>
      </c>
      <c r="J18" s="963">
        <f t="shared" si="10"/>
        <v>0.11095547314449283</v>
      </c>
      <c r="K18" s="418">
        <f>'4.sz.m.ÖNK kiadás'!K19</f>
        <v>0</v>
      </c>
      <c r="L18" s="328">
        <f>'4.sz.m.ÖNK kiadás'!L19</f>
        <v>0</v>
      </c>
      <c r="M18" s="328">
        <f>'4.sz.m.ÖNK kiadás'!M19</f>
        <v>0</v>
      </c>
      <c r="N18" s="328">
        <f>'4.sz.m.ÖNK kiadás'!N19</f>
        <v>0</v>
      </c>
      <c r="O18" s="328">
        <f>'4.sz.m.ÖNK kiadás'!O19</f>
        <v>0</v>
      </c>
      <c r="P18" s="964">
        <f>'4.sz.m.ÖNK kiadás'!P19</f>
        <v>0</v>
      </c>
      <c r="Q18" s="418">
        <f>'4.sz.m.ÖNK kiadás'!Q19+'5 sz. m Idősek otthona'!J37</f>
        <v>74259000</v>
      </c>
      <c r="R18" s="418">
        <f>'4.sz.m.ÖNK kiadás'!R19+'5 sz. m Idősek otthona'!K37</f>
        <v>74178000</v>
      </c>
      <c r="S18" s="418">
        <f>'4.sz.m.ÖNK kiadás'!S19+'5 sz. m Idősek otthona'!L37</f>
        <v>73178000</v>
      </c>
      <c r="T18" s="418">
        <f>'4.sz.m.ÖNK kiadás'!T19+'5 sz. m Idősek otthona'!M37</f>
        <v>63500644</v>
      </c>
      <c r="U18" s="418">
        <f>'4.sz.m.ÖNK kiadás'!U19+'5 sz. m Idősek otthona'!N37</f>
        <v>7045744</v>
      </c>
      <c r="V18" s="959">
        <f t="shared" si="12"/>
        <v>0.11095547314449283</v>
      </c>
      <c r="W18" s="418"/>
      <c r="X18" s="328"/>
      <c r="Y18" s="328"/>
      <c r="Z18" s="328"/>
      <c r="AA18" s="328"/>
      <c r="AB18" s="328"/>
      <c r="AC18" s="328"/>
    </row>
    <row r="19" spans="1:29" s="5" customFormat="1" ht="33" customHeight="1">
      <c r="A19" s="144"/>
      <c r="B19" s="123" t="s">
        <v>49</v>
      </c>
      <c r="C19" s="1118" t="s">
        <v>113</v>
      </c>
      <c r="D19" s="1118"/>
      <c r="E19" s="418">
        <f>'4.sz.m.ÖNK kiadás'!E20</f>
        <v>0</v>
      </c>
      <c r="F19" s="328">
        <f>'4.sz.m.ÖNK kiadás'!F20</f>
        <v>0</v>
      </c>
      <c r="G19" s="328">
        <f>'4.sz.m.ÖNK kiadás'!G20</f>
        <v>0</v>
      </c>
      <c r="H19" s="328">
        <f>'4.sz.m.ÖNK kiadás'!H20</f>
        <v>0</v>
      </c>
      <c r="I19" s="328">
        <f>'4.sz.m.ÖNK kiadás'!I20</f>
        <v>0</v>
      </c>
      <c r="J19" s="964">
        <f>'4.sz.m.ÖNK kiadás'!J20</f>
        <v>0</v>
      </c>
      <c r="K19" s="418">
        <f>'4.sz.m.ÖNK kiadás'!K20</f>
        <v>0</v>
      </c>
      <c r="L19" s="328">
        <f>'4.sz.m.ÖNK kiadás'!L20</f>
        <v>0</v>
      </c>
      <c r="M19" s="328">
        <f>'4.sz.m.ÖNK kiadás'!M20</f>
        <v>0</v>
      </c>
      <c r="N19" s="328">
        <f>'4.sz.m.ÖNK kiadás'!N20</f>
        <v>0</v>
      </c>
      <c r="O19" s="328">
        <f>'4.sz.m.ÖNK kiadás'!O20</f>
        <v>0</v>
      </c>
      <c r="P19" s="964">
        <f>'4.sz.m.ÖNK kiadás'!P20</f>
        <v>0</v>
      </c>
      <c r="Q19" s="418">
        <f>'4.sz.m.ÖNK kiadás'!Q20</f>
        <v>0</v>
      </c>
      <c r="R19" s="328">
        <f>'4.sz.m.ÖNK kiadás'!R20</f>
        <v>0</v>
      </c>
      <c r="S19" s="870">
        <f>'4.sz.m.ÖNK kiadás'!S20</f>
        <v>0</v>
      </c>
      <c r="T19" s="328">
        <f>'4.sz.m.ÖNK kiadás'!T20</f>
        <v>0</v>
      </c>
      <c r="U19" s="328">
        <f>'4.sz.m.ÖNK kiadás'!U20</f>
        <v>0</v>
      </c>
      <c r="V19" s="328">
        <f>'4.sz.m.ÖNK kiadás'!V20</f>
        <v>0</v>
      </c>
      <c r="W19" s="418"/>
      <c r="X19" s="328"/>
      <c r="Y19" s="328"/>
      <c r="Z19" s="328"/>
      <c r="AA19" s="328"/>
      <c r="AB19" s="328"/>
      <c r="AC19" s="328"/>
    </row>
    <row r="20" spans="1:29" s="5" customFormat="1" ht="33" customHeight="1">
      <c r="A20" s="120"/>
      <c r="B20" s="124"/>
      <c r="C20" s="124" t="s">
        <v>114</v>
      </c>
      <c r="D20" s="279" t="s">
        <v>104</v>
      </c>
      <c r="E20" s="418">
        <f>'4.sz.m.ÖNK kiadás'!E21</f>
        <v>0</v>
      </c>
      <c r="F20" s="328">
        <f>'4.sz.m.ÖNK kiadás'!F21</f>
        <v>0</v>
      </c>
      <c r="G20" s="328">
        <f>'4.sz.m.ÖNK kiadás'!G21</f>
        <v>0</v>
      </c>
      <c r="H20" s="328">
        <f>'4.sz.m.ÖNK kiadás'!H21</f>
        <v>0</v>
      </c>
      <c r="I20" s="328">
        <f>'4.sz.m.ÖNK kiadás'!I21</f>
        <v>0</v>
      </c>
      <c r="J20" s="964">
        <f>'4.sz.m.ÖNK kiadás'!J21</f>
        <v>0</v>
      </c>
      <c r="K20" s="418">
        <f>'4.sz.m.ÖNK kiadás'!K21</f>
        <v>0</v>
      </c>
      <c r="L20" s="328">
        <f>'4.sz.m.ÖNK kiadás'!L21</f>
        <v>0</v>
      </c>
      <c r="M20" s="328">
        <f>'4.sz.m.ÖNK kiadás'!M21</f>
        <v>0</v>
      </c>
      <c r="N20" s="328">
        <f>'4.sz.m.ÖNK kiadás'!N21</f>
        <v>0</v>
      </c>
      <c r="O20" s="328">
        <f>'4.sz.m.ÖNK kiadás'!O21</f>
        <v>0</v>
      </c>
      <c r="P20" s="964">
        <f>'4.sz.m.ÖNK kiadás'!P21</f>
        <v>0</v>
      </c>
      <c r="Q20" s="418">
        <f>'4.sz.m.ÖNK kiadás'!Q21</f>
        <v>0</v>
      </c>
      <c r="R20" s="328">
        <f>'4.sz.m.ÖNK kiadás'!R21</f>
        <v>0</v>
      </c>
      <c r="S20" s="870">
        <f>'4.sz.m.ÖNK kiadás'!S21</f>
        <v>0</v>
      </c>
      <c r="T20" s="328">
        <f>'4.sz.m.ÖNK kiadás'!T21</f>
        <v>0</v>
      </c>
      <c r="U20" s="328">
        <f>'4.sz.m.ÖNK kiadás'!U21</f>
        <v>0</v>
      </c>
      <c r="V20" s="328">
        <f>'4.sz.m.ÖNK kiadás'!V21</f>
        <v>0</v>
      </c>
      <c r="W20" s="418"/>
      <c r="X20" s="328"/>
      <c r="Y20" s="328"/>
      <c r="Z20" s="328"/>
      <c r="AA20" s="328"/>
      <c r="AB20" s="328"/>
      <c r="AC20" s="328"/>
    </row>
    <row r="21" spans="1:29" s="5" customFormat="1" ht="33" customHeight="1">
      <c r="A21" s="120"/>
      <c r="B21" s="124"/>
      <c r="C21" s="124" t="s">
        <v>115</v>
      </c>
      <c r="D21" s="279" t="s">
        <v>105</v>
      </c>
      <c r="E21" s="418">
        <f>'4.sz.m.ÖNK kiadás'!E22</f>
        <v>0</v>
      </c>
      <c r="F21" s="328">
        <f>'4.sz.m.ÖNK kiadás'!F22</f>
        <v>0</v>
      </c>
      <c r="G21" s="328">
        <f>'4.sz.m.ÖNK kiadás'!G22</f>
        <v>0</v>
      </c>
      <c r="H21" s="328">
        <f>'4.sz.m.ÖNK kiadás'!H22</f>
        <v>0</v>
      </c>
      <c r="I21" s="328">
        <f>'4.sz.m.ÖNK kiadás'!I22</f>
        <v>0</v>
      </c>
      <c r="J21" s="964">
        <f>'4.sz.m.ÖNK kiadás'!J22</f>
        <v>0</v>
      </c>
      <c r="K21" s="418">
        <f>'4.sz.m.ÖNK kiadás'!K22</f>
        <v>0</v>
      </c>
      <c r="L21" s="328">
        <f>'4.sz.m.ÖNK kiadás'!L22</f>
        <v>0</v>
      </c>
      <c r="M21" s="328">
        <f>'4.sz.m.ÖNK kiadás'!M22</f>
        <v>0</v>
      </c>
      <c r="N21" s="328">
        <f>'4.sz.m.ÖNK kiadás'!N22</f>
        <v>0</v>
      </c>
      <c r="O21" s="328">
        <f>'4.sz.m.ÖNK kiadás'!O22</f>
        <v>0</v>
      </c>
      <c r="P21" s="964">
        <f>'4.sz.m.ÖNK kiadás'!P22</f>
        <v>0</v>
      </c>
      <c r="Q21" s="418">
        <f>'4.sz.m.ÖNK kiadás'!Q22</f>
        <v>0</v>
      </c>
      <c r="R21" s="328"/>
      <c r="S21" s="870"/>
      <c r="T21" s="328"/>
      <c r="U21" s="328"/>
      <c r="V21" s="328"/>
      <c r="W21" s="418"/>
      <c r="X21" s="328"/>
      <c r="Y21" s="328"/>
      <c r="Z21" s="328"/>
      <c r="AA21" s="328"/>
      <c r="AB21" s="328"/>
      <c r="AC21" s="328"/>
    </row>
    <row r="22" spans="1:29" s="5" customFormat="1" ht="33" customHeight="1">
      <c r="A22" s="144"/>
      <c r="B22" s="279"/>
      <c r="C22" s="124" t="s">
        <v>116</v>
      </c>
      <c r="D22" s="279" t="s">
        <v>108</v>
      </c>
      <c r="E22" s="418">
        <f>'4.sz.m.ÖNK kiadás'!E23</f>
        <v>0</v>
      </c>
      <c r="F22" s="328">
        <f>'4.sz.m.ÖNK kiadás'!F23</f>
        <v>0</v>
      </c>
      <c r="G22" s="328">
        <f>'4.sz.m.ÖNK kiadás'!G23</f>
        <v>0</v>
      </c>
      <c r="H22" s="328">
        <f>'4.sz.m.ÖNK kiadás'!H23</f>
        <v>0</v>
      </c>
      <c r="I22" s="328">
        <f>'4.sz.m.ÖNK kiadás'!I23</f>
        <v>0</v>
      </c>
      <c r="J22" s="964">
        <f>'4.sz.m.ÖNK kiadás'!J23</f>
        <v>0</v>
      </c>
      <c r="K22" s="418">
        <f>'4.sz.m.ÖNK kiadás'!K23</f>
        <v>0</v>
      </c>
      <c r="L22" s="328">
        <f>'4.sz.m.ÖNK kiadás'!L23</f>
        <v>0</v>
      </c>
      <c r="M22" s="328">
        <f>'4.sz.m.ÖNK kiadás'!M23</f>
        <v>0</v>
      </c>
      <c r="N22" s="328">
        <f>'4.sz.m.ÖNK kiadás'!N23</f>
        <v>0</v>
      </c>
      <c r="O22" s="328">
        <f>'4.sz.m.ÖNK kiadás'!O23</f>
        <v>0</v>
      </c>
      <c r="P22" s="964">
        <f>'4.sz.m.ÖNK kiadás'!P23</f>
        <v>0</v>
      </c>
      <c r="Q22" s="418">
        <f>'4.sz.m.ÖNK kiadás'!Q23</f>
        <v>0</v>
      </c>
      <c r="R22" s="328"/>
      <c r="S22" s="870"/>
      <c r="T22" s="328"/>
      <c r="U22" s="328"/>
      <c r="V22" s="328"/>
      <c r="W22" s="418"/>
      <c r="X22" s="328"/>
      <c r="Y22" s="328"/>
      <c r="Z22" s="328"/>
      <c r="AA22" s="328"/>
      <c r="AB22" s="328"/>
      <c r="AC22" s="328"/>
    </row>
    <row r="23" spans="1:29" s="5" customFormat="1" ht="33" customHeight="1" thickBot="1">
      <c r="A23" s="306"/>
      <c r="B23" s="307"/>
      <c r="C23" s="308" t="s">
        <v>236</v>
      </c>
      <c r="D23" s="307" t="s">
        <v>237</v>
      </c>
      <c r="E23" s="418">
        <f>'4.sz.m.ÖNK kiadás'!E24</f>
        <v>0</v>
      </c>
      <c r="F23" s="328">
        <f>'4.sz.m.ÖNK kiadás'!F24</f>
        <v>0</v>
      </c>
      <c r="G23" s="328">
        <f>'4.sz.m.ÖNK kiadás'!G24</f>
        <v>0</v>
      </c>
      <c r="H23" s="328">
        <f>'4.sz.m.ÖNK kiadás'!H24</f>
        <v>0</v>
      </c>
      <c r="I23" s="328">
        <f>'4.sz.m.ÖNK kiadás'!I24</f>
        <v>0</v>
      </c>
      <c r="J23" s="964">
        <f>'4.sz.m.ÖNK kiadás'!J24</f>
        <v>0</v>
      </c>
      <c r="K23" s="418">
        <f>'4.sz.m.ÖNK kiadás'!K24</f>
        <v>0</v>
      </c>
      <c r="L23" s="328">
        <f>'4.sz.m.ÖNK kiadás'!L24</f>
        <v>0</v>
      </c>
      <c r="M23" s="328">
        <f>'4.sz.m.ÖNK kiadás'!M24</f>
        <v>0</v>
      </c>
      <c r="N23" s="328">
        <f>'4.sz.m.ÖNK kiadás'!N24</f>
        <v>0</v>
      </c>
      <c r="O23" s="328">
        <f>'4.sz.m.ÖNK kiadás'!O24</f>
        <v>0</v>
      </c>
      <c r="P23" s="964">
        <f>'4.sz.m.ÖNK kiadás'!P24</f>
        <v>0</v>
      </c>
      <c r="Q23" s="418">
        <f>'4.sz.m.ÖNK kiadás'!Q24</f>
        <v>0</v>
      </c>
      <c r="R23" s="328"/>
      <c r="S23" s="870"/>
      <c r="T23" s="328"/>
      <c r="U23" s="328"/>
      <c r="V23" s="328"/>
      <c r="W23" s="418"/>
      <c r="X23" s="328"/>
      <c r="Y23" s="328"/>
      <c r="Z23" s="328"/>
      <c r="AA23" s="328"/>
      <c r="AB23" s="328"/>
      <c r="AC23" s="328"/>
    </row>
    <row r="24" spans="1:29" s="5" customFormat="1" ht="33" customHeight="1" thickBot="1">
      <c r="A24" s="132" t="s">
        <v>10</v>
      </c>
      <c r="B24" s="1110" t="s">
        <v>117</v>
      </c>
      <c r="C24" s="1110"/>
      <c r="D24" s="1110"/>
      <c r="E24" s="419">
        <f t="shared" ref="E24:O24" si="13">SUM(E25:E27)</f>
        <v>3781000</v>
      </c>
      <c r="F24" s="90">
        <f t="shared" si="13"/>
        <v>3781000</v>
      </c>
      <c r="G24" s="90">
        <f t="shared" si="13"/>
        <v>3781000</v>
      </c>
      <c r="H24" s="90">
        <f t="shared" si="13"/>
        <v>3781000</v>
      </c>
      <c r="I24" s="90">
        <f t="shared" si="13"/>
        <v>0</v>
      </c>
      <c r="J24" s="963">
        <f t="shared" ref="J24:J25" si="14">I24/H24</f>
        <v>0</v>
      </c>
      <c r="K24" s="419">
        <f t="shared" si="13"/>
        <v>3781000</v>
      </c>
      <c r="L24" s="90">
        <f t="shared" si="13"/>
        <v>3781000</v>
      </c>
      <c r="M24" s="90">
        <f t="shared" si="13"/>
        <v>3781000</v>
      </c>
      <c r="N24" s="90">
        <f t="shared" si="13"/>
        <v>3781000</v>
      </c>
      <c r="O24" s="90">
        <f t="shared" si="13"/>
        <v>0</v>
      </c>
      <c r="P24" s="963">
        <f t="shared" ref="P24:P25" si="15">O24/N24</f>
        <v>0</v>
      </c>
      <c r="Q24" s="419">
        <f t="shared" ref="Q24:Z24" si="16">SUM(Q25:Q27)</f>
        <v>0</v>
      </c>
      <c r="R24" s="90">
        <f t="shared" si="16"/>
        <v>0</v>
      </c>
      <c r="S24" s="871">
        <f t="shared" si="16"/>
        <v>0</v>
      </c>
      <c r="T24" s="90">
        <f t="shared" si="16"/>
        <v>0</v>
      </c>
      <c r="U24" s="90">
        <f>SUM(U25:U27)</f>
        <v>0</v>
      </c>
      <c r="V24" s="90">
        <f>SUM(V25:V27)</f>
        <v>0</v>
      </c>
      <c r="W24" s="419">
        <f t="shared" si="16"/>
        <v>0</v>
      </c>
      <c r="X24" s="90">
        <f t="shared" si="16"/>
        <v>0</v>
      </c>
      <c r="Y24" s="90">
        <f t="shared" si="16"/>
        <v>0</v>
      </c>
      <c r="Z24" s="90">
        <f t="shared" si="16"/>
        <v>0</v>
      </c>
      <c r="AA24" s="90">
        <f>SUM(AA25:AA27)</f>
        <v>0</v>
      </c>
      <c r="AB24" s="90">
        <f>SUM(AB25:AB27)</f>
        <v>0</v>
      </c>
      <c r="AC24" s="90">
        <f>SUM(AC25:AC27)</f>
        <v>0</v>
      </c>
    </row>
    <row r="25" spans="1:29" s="5" customFormat="1" ht="33" customHeight="1">
      <c r="A25" s="131"/>
      <c r="B25" s="136" t="s">
        <v>50</v>
      </c>
      <c r="C25" s="1112" t="s">
        <v>3</v>
      </c>
      <c r="D25" s="1112"/>
      <c r="E25" s="418">
        <f>'4.sz.m.ÖNK kiadás'!E26</f>
        <v>3781000</v>
      </c>
      <c r="F25" s="328">
        <f>'4.sz.m.ÖNK kiadás'!F26</f>
        <v>3781000</v>
      </c>
      <c r="G25" s="328">
        <f>'4.sz.m.ÖNK kiadás'!G26</f>
        <v>3781000</v>
      </c>
      <c r="H25" s="328">
        <f>'4.sz.m.ÖNK kiadás'!H26+'üres lap'!G37</f>
        <v>3781000</v>
      </c>
      <c r="I25" s="328">
        <f>'4.sz.m.ÖNK kiadás'!I26+'üres lap'!H37</f>
        <v>0</v>
      </c>
      <c r="J25" s="963">
        <f t="shared" si="14"/>
        <v>0</v>
      </c>
      <c r="K25" s="418">
        <v>3781000</v>
      </c>
      <c r="L25" s="328">
        <f>'4.sz.m.ÖNK kiadás'!L26</f>
        <v>3781000</v>
      </c>
      <c r="M25" s="328">
        <f>'4.sz.m.ÖNK kiadás'!M26</f>
        <v>3781000</v>
      </c>
      <c r="N25" s="328">
        <f>'4.sz.m.ÖNK kiadás'!N26+'üres lap'!G37</f>
        <v>3781000</v>
      </c>
      <c r="O25" s="328">
        <f>'4.sz.m.ÖNK kiadás'!O26+'üres lap'!H37</f>
        <v>0</v>
      </c>
      <c r="P25" s="963">
        <f t="shared" si="15"/>
        <v>0</v>
      </c>
      <c r="Q25" s="418"/>
      <c r="R25" s="328"/>
      <c r="S25" s="870"/>
      <c r="T25" s="328"/>
      <c r="U25" s="328"/>
      <c r="V25" s="328"/>
      <c r="W25" s="418"/>
      <c r="X25" s="328"/>
      <c r="Y25" s="328"/>
      <c r="Z25" s="328"/>
      <c r="AA25" s="328"/>
      <c r="AB25" s="328"/>
      <c r="AC25" s="328"/>
    </row>
    <row r="26" spans="1:29" s="8" customFormat="1" ht="33" customHeight="1">
      <c r="A26" s="145"/>
      <c r="B26" s="123" t="s">
        <v>51</v>
      </c>
      <c r="C26" s="1123" t="s">
        <v>360</v>
      </c>
      <c r="D26" s="1123"/>
      <c r="E26" s="418"/>
      <c r="F26" s="328"/>
      <c r="G26" s="328"/>
      <c r="H26" s="328"/>
      <c r="I26" s="328"/>
      <c r="J26" s="964"/>
      <c r="K26" s="418"/>
      <c r="L26" s="328"/>
      <c r="M26" s="328"/>
      <c r="N26" s="328"/>
      <c r="O26" s="328"/>
      <c r="P26" s="964"/>
      <c r="Q26" s="418"/>
      <c r="R26" s="328"/>
      <c r="S26" s="870"/>
      <c r="T26" s="328"/>
      <c r="U26" s="328"/>
      <c r="V26" s="328"/>
      <c r="W26" s="418"/>
      <c r="X26" s="328"/>
      <c r="Y26" s="328"/>
      <c r="Z26" s="328"/>
      <c r="AA26" s="328"/>
      <c r="AB26" s="328"/>
      <c r="AC26" s="328"/>
    </row>
    <row r="27" spans="1:29" s="8" customFormat="1" ht="33" customHeight="1" thickBot="1">
      <c r="A27" s="151"/>
      <c r="B27" s="137" t="s">
        <v>85</v>
      </c>
      <c r="C27" s="152" t="s">
        <v>118</v>
      </c>
      <c r="D27" s="152"/>
      <c r="E27" s="418"/>
      <c r="F27" s="328"/>
      <c r="G27" s="328"/>
      <c r="H27" s="328"/>
      <c r="I27" s="328"/>
      <c r="J27" s="964"/>
      <c r="K27" s="418"/>
      <c r="L27" s="328"/>
      <c r="M27" s="328"/>
      <c r="N27" s="328"/>
      <c r="O27" s="328"/>
      <c r="P27" s="964"/>
      <c r="Q27" s="418"/>
      <c r="R27" s="328"/>
      <c r="S27" s="870"/>
      <c r="T27" s="328"/>
      <c r="U27" s="328"/>
      <c r="V27" s="328"/>
      <c r="W27" s="418"/>
      <c r="X27" s="328"/>
      <c r="Y27" s="328"/>
      <c r="Z27" s="328"/>
      <c r="AA27" s="328"/>
      <c r="AB27" s="328"/>
      <c r="AC27" s="328"/>
    </row>
    <row r="28" spans="1:29" s="8" customFormat="1" ht="33" customHeight="1" thickBot="1">
      <c r="A28" s="111" t="s">
        <v>11</v>
      </c>
      <c r="B28" s="138" t="s">
        <v>119</v>
      </c>
      <c r="C28" s="138"/>
      <c r="D28" s="138"/>
      <c r="E28" s="420">
        <v>0</v>
      </c>
      <c r="F28" s="421">
        <v>0</v>
      </c>
      <c r="G28" s="421">
        <v>0</v>
      </c>
      <c r="H28" s="421">
        <v>0</v>
      </c>
      <c r="I28" s="421">
        <v>0</v>
      </c>
      <c r="J28" s="421">
        <v>0</v>
      </c>
      <c r="K28" s="420">
        <v>0</v>
      </c>
      <c r="L28" s="421">
        <v>0</v>
      </c>
      <c r="M28" s="421">
        <v>0</v>
      </c>
      <c r="N28" s="421">
        <v>0</v>
      </c>
      <c r="O28" s="421">
        <v>0</v>
      </c>
      <c r="P28" s="421">
        <v>0</v>
      </c>
      <c r="Q28" s="420"/>
      <c r="R28" s="421"/>
      <c r="S28" s="868"/>
      <c r="T28" s="421"/>
      <c r="U28" s="421"/>
      <c r="V28" s="421"/>
      <c r="W28" s="420"/>
      <c r="X28" s="421"/>
      <c r="Y28" s="421"/>
      <c r="Z28" s="421"/>
      <c r="AA28" s="421"/>
      <c r="AB28" s="421"/>
      <c r="AC28" s="421"/>
    </row>
    <row r="29" spans="1:29" s="8" customFormat="1" ht="33" customHeight="1" thickBot="1">
      <c r="A29" s="132" t="s">
        <v>12</v>
      </c>
      <c r="B29" s="1083" t="s">
        <v>120</v>
      </c>
      <c r="C29" s="1083"/>
      <c r="D29" s="1083"/>
      <c r="E29" s="417">
        <f>E5+E16+E24+E28</f>
        <v>219031000</v>
      </c>
      <c r="F29" s="326">
        <f t="shared" ref="F29:AC29" si="17">F5+F16+F24+F28</f>
        <v>219031000</v>
      </c>
      <c r="G29" s="326">
        <f t="shared" si="17"/>
        <v>221106166</v>
      </c>
      <c r="H29" s="326">
        <f t="shared" si="17"/>
        <v>215689760</v>
      </c>
      <c r="I29" s="326">
        <f t="shared" si="17"/>
        <v>62488335</v>
      </c>
      <c r="J29" s="963">
        <f t="shared" ref="J29:J31" si="18">I29/H29</f>
        <v>0.28971396231327812</v>
      </c>
      <c r="K29" s="417">
        <f>K5+K16+K24+K28</f>
        <v>24176000</v>
      </c>
      <c r="L29" s="326">
        <f t="shared" si="17"/>
        <v>24176000</v>
      </c>
      <c r="M29" s="326">
        <f>M5+M16+M24+M28</f>
        <v>24176000</v>
      </c>
      <c r="N29" s="326">
        <f>N5+N16+N24+N28</f>
        <v>24387116</v>
      </c>
      <c r="O29" s="326">
        <f>O5+O16+O24+O28</f>
        <v>12533840</v>
      </c>
      <c r="P29" s="963">
        <f t="shared" ref="P29:P31" si="19">O29/N29</f>
        <v>0.51395335143360121</v>
      </c>
      <c r="Q29" s="417">
        <f t="shared" si="17"/>
        <v>194855000</v>
      </c>
      <c r="R29" s="326">
        <f t="shared" si="17"/>
        <v>194855000</v>
      </c>
      <c r="S29" s="868">
        <f t="shared" si="17"/>
        <v>196930166</v>
      </c>
      <c r="T29" s="326">
        <f t="shared" si="17"/>
        <v>191302644</v>
      </c>
      <c r="U29" s="326">
        <f t="shared" si="17"/>
        <v>49954495</v>
      </c>
      <c r="V29" s="959">
        <f t="shared" ref="V29" si="20">U29/T29</f>
        <v>0.26112809501995171</v>
      </c>
      <c r="W29" s="417">
        <f t="shared" si="17"/>
        <v>0</v>
      </c>
      <c r="X29" s="326">
        <f t="shared" si="17"/>
        <v>0</v>
      </c>
      <c r="Y29" s="326">
        <f t="shared" si="17"/>
        <v>0</v>
      </c>
      <c r="Z29" s="326">
        <f t="shared" si="17"/>
        <v>0</v>
      </c>
      <c r="AA29" s="326">
        <f t="shared" si="17"/>
        <v>0</v>
      </c>
      <c r="AB29" s="326">
        <f t="shared" si="17"/>
        <v>0</v>
      </c>
      <c r="AC29" s="326">
        <f t="shared" si="17"/>
        <v>0</v>
      </c>
    </row>
    <row r="30" spans="1:29" s="8" customFormat="1" ht="33" customHeight="1" thickBot="1">
      <c r="A30" s="109" t="s">
        <v>13</v>
      </c>
      <c r="B30" s="1125" t="s">
        <v>238</v>
      </c>
      <c r="C30" s="1125"/>
      <c r="D30" s="1125"/>
      <c r="E30" s="422">
        <v>1047000</v>
      </c>
      <c r="F30" s="422">
        <v>1047263</v>
      </c>
      <c r="G30" s="422">
        <v>1047263</v>
      </c>
      <c r="H30" s="422">
        <v>1047263</v>
      </c>
      <c r="I30" s="422">
        <v>1047263</v>
      </c>
      <c r="J30" s="963">
        <f t="shared" si="18"/>
        <v>1</v>
      </c>
      <c r="K30" s="422">
        <v>1047000</v>
      </c>
      <c r="L30" s="135">
        <f>'4.sz.m.ÖNK kiadás'!L32</f>
        <v>1047263</v>
      </c>
      <c r="M30" s="135">
        <f>'4.sz.m.ÖNK kiadás'!M32</f>
        <v>1047263</v>
      </c>
      <c r="N30" s="135">
        <f>'4.sz.m.ÖNK kiadás'!N32</f>
        <v>1047263</v>
      </c>
      <c r="O30" s="135">
        <f>'4.sz.m.ÖNK kiadás'!O32</f>
        <v>1047263</v>
      </c>
      <c r="P30" s="963">
        <f t="shared" si="19"/>
        <v>1</v>
      </c>
      <c r="Q30" s="422"/>
      <c r="R30" s="135"/>
      <c r="S30" s="872"/>
      <c r="T30" s="135"/>
      <c r="U30" s="135"/>
      <c r="V30" s="135"/>
      <c r="W30" s="422"/>
      <c r="X30" s="135"/>
      <c r="Y30" s="135"/>
      <c r="Z30" s="135"/>
      <c r="AA30" s="135"/>
      <c r="AB30" s="135"/>
      <c r="AC30" s="135"/>
    </row>
    <row r="31" spans="1:29" s="5" customFormat="1" ht="33" customHeight="1">
      <c r="A31" s="154"/>
      <c r="B31" s="136" t="s">
        <v>55</v>
      </c>
      <c r="C31" s="1070" t="s">
        <v>464</v>
      </c>
      <c r="D31" s="1121"/>
      <c r="E31" s="418">
        <v>1047000</v>
      </c>
      <c r="F31" s="418">
        <v>1047263</v>
      </c>
      <c r="G31" s="418">
        <v>1047263</v>
      </c>
      <c r="H31" s="418">
        <v>1047263</v>
      </c>
      <c r="I31" s="418">
        <v>1047263</v>
      </c>
      <c r="J31" s="963">
        <f t="shared" si="18"/>
        <v>1</v>
      </c>
      <c r="K31" s="418">
        <v>1047000</v>
      </c>
      <c r="L31" s="418">
        <v>1047263</v>
      </c>
      <c r="M31" s="418">
        <v>1047263</v>
      </c>
      <c r="N31" s="418">
        <v>1047263</v>
      </c>
      <c r="O31" s="418">
        <v>1047263</v>
      </c>
      <c r="P31" s="963">
        <f t="shared" si="19"/>
        <v>1</v>
      </c>
      <c r="Q31" s="418"/>
      <c r="R31" s="328"/>
      <c r="S31" s="870"/>
      <c r="T31" s="328"/>
      <c r="U31" s="328"/>
      <c r="V31" s="328"/>
      <c r="W31" s="418"/>
      <c r="X31" s="328"/>
      <c r="Y31" s="328"/>
      <c r="Z31" s="328"/>
      <c r="AA31" s="328"/>
      <c r="AB31" s="328"/>
      <c r="AC31" s="328"/>
    </row>
    <row r="32" spans="1:29" s="5" customFormat="1" ht="33" customHeight="1" thickBot="1">
      <c r="A32" s="150"/>
      <c r="B32" s="137" t="s">
        <v>70</v>
      </c>
      <c r="C32" s="1126" t="s">
        <v>362</v>
      </c>
      <c r="D32" s="1126"/>
      <c r="E32" s="423"/>
      <c r="F32" s="153"/>
      <c r="G32" s="153"/>
      <c r="H32" s="153"/>
      <c r="I32" s="153"/>
      <c r="J32" s="965"/>
      <c r="K32" s="423"/>
      <c r="L32" s="153"/>
      <c r="M32" s="153"/>
      <c r="N32" s="153"/>
      <c r="O32" s="153"/>
      <c r="P32" s="965"/>
      <c r="Q32" s="423"/>
      <c r="R32" s="153"/>
      <c r="S32" s="873"/>
      <c r="T32" s="153"/>
      <c r="U32" s="153"/>
      <c r="V32" s="153"/>
      <c r="W32" s="423"/>
      <c r="X32" s="153"/>
      <c r="Y32" s="153"/>
      <c r="Z32" s="153"/>
      <c r="AA32" s="153"/>
      <c r="AB32" s="153"/>
      <c r="AC32" s="153"/>
    </row>
    <row r="33" spans="1:30" s="5" customFormat="1" ht="33" customHeight="1" thickBot="1">
      <c r="A33" s="444" t="s">
        <v>14</v>
      </c>
      <c r="B33" s="1113" t="s">
        <v>278</v>
      </c>
      <c r="C33" s="1113"/>
      <c r="D33" s="1113"/>
      <c r="E33" s="445">
        <f>E29+E30</f>
        <v>220078000</v>
      </c>
      <c r="F33" s="446">
        <f t="shared" ref="F33:O33" si="21">F29+F30</f>
        <v>220078263</v>
      </c>
      <c r="G33" s="446">
        <f t="shared" si="21"/>
        <v>222153429</v>
      </c>
      <c r="H33" s="446">
        <f t="shared" si="21"/>
        <v>216737023</v>
      </c>
      <c r="I33" s="446">
        <f t="shared" si="21"/>
        <v>63535598</v>
      </c>
      <c r="J33" s="963">
        <f t="shared" ref="J33" si="22">I33/H33</f>
        <v>0.29314603070837603</v>
      </c>
      <c r="K33" s="445">
        <f t="shared" si="21"/>
        <v>25223000</v>
      </c>
      <c r="L33" s="446">
        <f t="shared" si="21"/>
        <v>25223263</v>
      </c>
      <c r="M33" s="446">
        <f t="shared" si="21"/>
        <v>25223263</v>
      </c>
      <c r="N33" s="446">
        <f t="shared" si="21"/>
        <v>25434379</v>
      </c>
      <c r="O33" s="446">
        <f t="shared" si="21"/>
        <v>13581103</v>
      </c>
      <c r="P33" s="963">
        <f t="shared" ref="P33:P35" si="23">O33/N33</f>
        <v>0.53396636890564542</v>
      </c>
      <c r="Q33" s="445">
        <f t="shared" ref="Q33:Z33" si="24">Q29+Q30</f>
        <v>194855000</v>
      </c>
      <c r="R33" s="446">
        <f t="shared" si="24"/>
        <v>194855000</v>
      </c>
      <c r="S33" s="874">
        <f t="shared" si="24"/>
        <v>196930166</v>
      </c>
      <c r="T33" s="446">
        <f t="shared" si="24"/>
        <v>191302644</v>
      </c>
      <c r="U33" s="446">
        <f>U29+U30</f>
        <v>49954495</v>
      </c>
      <c r="V33" s="959">
        <f t="shared" ref="V33" si="25">U33/T33</f>
        <v>0.26112809501995171</v>
      </c>
      <c r="W33" s="445">
        <f t="shared" si="24"/>
        <v>0</v>
      </c>
      <c r="X33" s="446">
        <f t="shared" si="24"/>
        <v>0</v>
      </c>
      <c r="Y33" s="446">
        <f t="shared" si="24"/>
        <v>0</v>
      </c>
      <c r="Z33" s="446">
        <f t="shared" si="24"/>
        <v>0</v>
      </c>
      <c r="AA33" s="446">
        <f>AA29+AA30</f>
        <v>0</v>
      </c>
      <c r="AB33" s="446">
        <f>AB29+AB30</f>
        <v>0</v>
      </c>
      <c r="AC33" s="446">
        <f>AC29+AC30</f>
        <v>0</v>
      </c>
    </row>
    <row r="34" spans="1:30" s="5" customFormat="1" ht="33" hidden="1" customHeight="1" thickBot="1">
      <c r="A34" s="1119" t="s">
        <v>279</v>
      </c>
      <c r="B34" s="1120"/>
      <c r="C34" s="1120"/>
      <c r="D34" s="1120"/>
      <c r="E34" s="543"/>
      <c r="F34" s="447"/>
      <c r="G34" s="447"/>
      <c r="H34" s="447"/>
      <c r="I34" s="153"/>
      <c r="J34" s="965"/>
      <c r="K34" s="543"/>
      <c r="L34" s="447"/>
      <c r="M34" s="447"/>
      <c r="N34" s="447"/>
      <c r="O34" s="153"/>
      <c r="P34" s="963" t="e">
        <f t="shared" si="23"/>
        <v>#DIV/0!</v>
      </c>
      <c r="Q34" s="543"/>
      <c r="R34" s="447"/>
      <c r="S34" s="875"/>
      <c r="T34" s="447"/>
      <c r="U34" s="153"/>
      <c r="V34" s="153"/>
      <c r="W34" s="543"/>
      <c r="X34" s="447"/>
      <c r="Y34" s="447"/>
      <c r="Z34" s="447"/>
      <c r="AA34" s="153"/>
      <c r="AB34" s="153"/>
      <c r="AC34" s="153"/>
    </row>
    <row r="35" spans="1:30" s="5" customFormat="1" ht="33" customHeight="1" thickBot="1">
      <c r="A35" s="1082" t="s">
        <v>122</v>
      </c>
      <c r="B35" s="1083"/>
      <c r="C35" s="1083"/>
      <c r="D35" s="1083"/>
      <c r="E35" s="419">
        <f t="shared" ref="E35:I35" si="26">E33+E34</f>
        <v>220078000</v>
      </c>
      <c r="F35" s="90">
        <f t="shared" si="26"/>
        <v>220078263</v>
      </c>
      <c r="G35" s="90">
        <f t="shared" si="26"/>
        <v>222153429</v>
      </c>
      <c r="H35" s="90">
        <f t="shared" si="26"/>
        <v>216737023</v>
      </c>
      <c r="I35" s="90">
        <f t="shared" si="26"/>
        <v>63535598</v>
      </c>
      <c r="J35" s="963">
        <f t="shared" ref="J35" si="27">I35/H35</f>
        <v>0.29314603070837603</v>
      </c>
      <c r="K35" s="419">
        <f t="shared" ref="K35:AC35" si="28">K33+K34</f>
        <v>25223000</v>
      </c>
      <c r="L35" s="90">
        <f t="shared" si="28"/>
        <v>25223263</v>
      </c>
      <c r="M35" s="90">
        <f t="shared" si="28"/>
        <v>25223263</v>
      </c>
      <c r="N35" s="90">
        <f t="shared" si="28"/>
        <v>25434379</v>
      </c>
      <c r="O35" s="90">
        <f t="shared" si="28"/>
        <v>13581103</v>
      </c>
      <c r="P35" s="963">
        <f t="shared" si="23"/>
        <v>0.53396636890564542</v>
      </c>
      <c r="Q35" s="419">
        <f t="shared" si="28"/>
        <v>194855000</v>
      </c>
      <c r="R35" s="90">
        <f t="shared" si="28"/>
        <v>194855000</v>
      </c>
      <c r="S35" s="871">
        <f t="shared" si="28"/>
        <v>196930166</v>
      </c>
      <c r="T35" s="90">
        <f t="shared" si="28"/>
        <v>191302644</v>
      </c>
      <c r="U35" s="90">
        <f t="shared" si="28"/>
        <v>49954495</v>
      </c>
      <c r="V35" s="959">
        <f t="shared" ref="V35" si="29">U35/T35</f>
        <v>0.26112809501995171</v>
      </c>
      <c r="W35" s="419">
        <f t="shared" si="28"/>
        <v>0</v>
      </c>
      <c r="X35" s="90">
        <f t="shared" si="28"/>
        <v>0</v>
      </c>
      <c r="Y35" s="90">
        <f t="shared" si="28"/>
        <v>0</v>
      </c>
      <c r="Z35" s="90">
        <f t="shared" si="28"/>
        <v>0</v>
      </c>
      <c r="AA35" s="90">
        <f t="shared" si="28"/>
        <v>0</v>
      </c>
      <c r="AB35" s="90">
        <f t="shared" si="28"/>
        <v>0</v>
      </c>
      <c r="AC35" s="90">
        <f t="shared" si="28"/>
        <v>0</v>
      </c>
    </row>
    <row r="36" spans="1:30" s="5" customFormat="1" ht="19.5" customHeight="1">
      <c r="A36" s="75"/>
      <c r="B36" s="139"/>
      <c r="C36" s="75"/>
      <c r="D36" s="75"/>
      <c r="E36" s="6"/>
      <c r="F36" s="6"/>
      <c r="G36" s="6"/>
      <c r="H36" s="6"/>
      <c r="I36" s="6"/>
      <c r="J36" s="966"/>
      <c r="K36" s="156"/>
      <c r="L36" s="156"/>
      <c r="M36" s="156"/>
      <c r="N36" s="156"/>
      <c r="O36" s="156"/>
      <c r="P36" s="985"/>
      <c r="Q36" s="156"/>
      <c r="R36" s="156"/>
      <c r="S36" s="876"/>
      <c r="T36" s="156"/>
      <c r="U36" s="156"/>
      <c r="V36" s="156"/>
      <c r="W36" s="545"/>
      <c r="X36" s="545"/>
      <c r="Y36" s="545"/>
      <c r="Z36" s="545"/>
      <c r="AA36" s="545"/>
      <c r="AB36" s="545"/>
    </row>
    <row r="37" spans="1:30" s="5" customFormat="1" ht="20.100000000000001" customHeight="1">
      <c r="A37" s="75"/>
      <c r="B37" s="139"/>
      <c r="C37" s="75"/>
      <c r="D37" s="75"/>
      <c r="E37" s="6"/>
      <c r="F37" s="6"/>
      <c r="G37" s="6"/>
      <c r="H37" s="6"/>
      <c r="I37" s="6"/>
      <c r="J37" s="966"/>
      <c r="K37" s="156"/>
      <c r="L37" s="156"/>
      <c r="M37" s="156"/>
      <c r="N37" s="156"/>
      <c r="O37" s="156"/>
      <c r="P37" s="985"/>
      <c r="Q37" s="156"/>
      <c r="R37" s="156"/>
      <c r="S37" s="876"/>
      <c r="T37" s="156"/>
      <c r="U37" s="156"/>
      <c r="V37" s="156"/>
      <c r="W37" s="544"/>
      <c r="X37" s="544"/>
      <c r="Y37" s="544"/>
      <c r="Z37" s="544"/>
      <c r="AA37" s="544"/>
      <c r="AB37" s="544"/>
    </row>
    <row r="38" spans="1:30" s="5" customFormat="1" ht="20.100000000000001" customHeight="1">
      <c r="A38" s="75"/>
      <c r="B38" s="139"/>
      <c r="C38" s="1122" t="s">
        <v>62</v>
      </c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338"/>
      <c r="S38" s="877"/>
      <c r="T38" s="338"/>
      <c r="U38" s="338"/>
      <c r="V38" s="338"/>
      <c r="W38" s="546"/>
      <c r="X38" s="546"/>
      <c r="Y38" s="546"/>
      <c r="Z38" s="546"/>
      <c r="AA38" s="546"/>
      <c r="AB38" s="547"/>
    </row>
    <row r="39" spans="1:30" s="5" customFormat="1" ht="20.100000000000001" customHeight="1" thickBot="1">
      <c r="A39" s="287" t="s">
        <v>63</v>
      </c>
      <c r="B39" s="287"/>
      <c r="E39" s="264"/>
      <c r="F39" s="264"/>
      <c r="G39" s="264"/>
      <c r="H39" s="264"/>
      <c r="I39" s="264"/>
      <c r="J39" s="967"/>
      <c r="K39" s="265"/>
      <c r="L39" s="265"/>
      <c r="M39" s="265"/>
      <c r="N39" s="265"/>
      <c r="O39" s="265"/>
      <c r="P39" s="986"/>
      <c r="Q39" s="266">
        <v>0</v>
      </c>
      <c r="R39" s="266"/>
      <c r="S39" s="878"/>
      <c r="T39" s="266"/>
      <c r="U39" s="266"/>
      <c r="V39" s="266"/>
      <c r="W39" s="548"/>
      <c r="X39" s="548"/>
      <c r="Y39" s="548"/>
      <c r="Z39" s="548"/>
      <c r="AA39" s="548"/>
      <c r="AB39" s="549"/>
    </row>
    <row r="40" spans="1:30" ht="52.5" customHeight="1" thickBot="1">
      <c r="A40" s="267">
        <v>1</v>
      </c>
      <c r="B40" s="1114" t="s">
        <v>172</v>
      </c>
      <c r="C40" s="1115"/>
      <c r="D40" s="1116"/>
      <c r="E40" s="286">
        <f>'1.sz.m-önk.össze.bev'!E54-'1 .sz.m.önk.össz.kiad.'!E29</f>
        <v>-17657000</v>
      </c>
      <c r="F40" s="286">
        <f>'1.sz.m-önk.össze.bev'!F54-'1 .sz.m.önk.össz.kiad.'!F29</f>
        <v>-17656737</v>
      </c>
      <c r="G40" s="286">
        <f>'1.sz.m-önk.össze.bev'!G54-'1 .sz.m.önk.össz.kiad.'!G29</f>
        <v>-17656737</v>
      </c>
      <c r="H40" s="286">
        <f>'1.sz.m-önk.össze.bev'!H54-'1 .sz.m.önk.össz.kiad.'!H29</f>
        <v>-21232737</v>
      </c>
      <c r="I40" s="286">
        <f>'1.sz.m-önk.össze.bev'!I54-'1 .sz.m.önk.össz.kiad.'!I29</f>
        <v>5849536</v>
      </c>
      <c r="J40" s="968">
        <f>'1.sz.m-önk.össze.bev'!J54-'1 .sz.m.önk.össz.kiad.'!J29</f>
        <v>6.1715211833854644E-2</v>
      </c>
      <c r="K40" s="286">
        <f>'1.sz.m-önk.össze.bev'!K54-'1 .sz.m.önk.össz.kiad.'!K29</f>
        <v>15725000</v>
      </c>
      <c r="L40" s="286">
        <f>'1.sz.m-önk.össze.bev'!L54-'1 .sz.m.önk.össz.kiad.'!L29</f>
        <v>17108281</v>
      </c>
      <c r="M40" s="286">
        <f>'1.sz.m-önk.össze.bev'!M54-'1 .sz.m.önk.össz.kiad.'!M29</f>
        <v>19183447</v>
      </c>
      <c r="N40" s="286">
        <f>'1.sz.m-önk.össze.bev'!N54-'1 .sz.m.önk.össz.kiad.'!N29</f>
        <v>21555670</v>
      </c>
      <c r="O40" s="286">
        <f>'1.sz.m-önk.össze.bev'!O54-'1 .sz.m.önk.össz.kiad.'!O29</f>
        <v>33191661</v>
      </c>
      <c r="P40" s="968">
        <f>'1.sz.m-önk.össze.bev'!P54-'1 .sz.m.önk.össz.kiad.'!P29</f>
        <v>0.48131717917810357</v>
      </c>
      <c r="Q40" s="286">
        <f>'1.sz.m-önk.össze.bev'!Q54-'1 .sz.m.önk.össz.kiad.'!Q29</f>
        <v>-33382000</v>
      </c>
      <c r="R40" s="286">
        <f>'1.sz.m-önk.össze.bev'!R54-'1 .sz.m.önk.össz.kiad.'!R29</f>
        <v>-34765018</v>
      </c>
      <c r="S40" s="879">
        <f>'1.sz.m-önk.össze.bev'!S54-'1 .sz.m.önk.össz.kiad.'!S29</f>
        <v>-36840184</v>
      </c>
      <c r="T40" s="879">
        <f>'1.sz.m-önk.össze.bev'!T54-'1 .sz.m.önk.össz.kiad.'!T29</f>
        <v>-42788407</v>
      </c>
      <c r="U40" s="879">
        <f>'1.sz.m-önk.össze.bev'!U54-'1 .sz.m.önk.össz.kiad.'!U29</f>
        <v>-27342125</v>
      </c>
      <c r="V40" s="879">
        <f>'1.sz.m-önk.össze.bev'!V54-'1 .sz.m.önk.össz.kiad.'!V29</f>
        <v>-0.10887084038381875</v>
      </c>
      <c r="W40" s="879">
        <f>'1.sz.m-önk.össze.bev'!W54-'1 .sz.m.önk.össz.kiad.'!W29</f>
        <v>0</v>
      </c>
      <c r="X40" s="879">
        <f>'1.sz.m-önk.össze.bev'!X54-'1 .sz.m.önk.össz.kiad.'!X29</f>
        <v>0</v>
      </c>
      <c r="Y40" s="879">
        <f>'1.sz.m-önk.össze.bev'!Y54-'1 .sz.m.önk.össz.kiad.'!Y29</f>
        <v>0</v>
      </c>
      <c r="Z40" s="879">
        <f>'1.sz.m-önk.össze.bev'!Z54-'1 .sz.m.önk.össz.kiad.'!Z29</f>
        <v>0</v>
      </c>
      <c r="AA40" s="879">
        <f>'1.sz.m-önk.össze.bev'!AA54-'1 .sz.m.önk.össz.kiad.'!AA29</f>
        <v>0</v>
      </c>
      <c r="AB40" s="879">
        <f>'1.sz.m-önk.össze.bev'!AB54-'1 .sz.m.önk.össz.kiad.'!AB29</f>
        <v>0</v>
      </c>
      <c r="AC40" s="879">
        <f>'1.sz.m-önk.össze.bev'!AC54-'1 .sz.m.önk.össz.kiad.'!AC29</f>
        <v>0</v>
      </c>
      <c r="AD40" s="879">
        <f>'1.sz.m-önk.össze.bev'!AD54-'1 .sz.m.önk.össz.kiad.'!AD29</f>
        <v>0</v>
      </c>
    </row>
    <row r="41" spans="1:30" ht="17.25">
      <c r="A41" s="141"/>
      <c r="B41" s="74"/>
      <c r="C41" s="264"/>
      <c r="D41" s="264"/>
      <c r="E41" s="268"/>
      <c r="F41" s="268"/>
      <c r="G41" s="268"/>
      <c r="H41" s="268"/>
      <c r="I41" s="268"/>
      <c r="J41" s="969"/>
      <c r="K41" s="265"/>
      <c r="L41" s="265"/>
      <c r="M41" s="265"/>
      <c r="N41" s="265"/>
      <c r="O41" s="265"/>
      <c r="P41" s="986"/>
      <c r="Q41" s="266">
        <v>0</v>
      </c>
      <c r="R41" s="266"/>
      <c r="S41" s="902"/>
      <c r="T41" s="903"/>
      <c r="U41" s="903"/>
      <c r="V41" s="903"/>
      <c r="W41" s="904"/>
      <c r="X41" s="905"/>
      <c r="Y41" s="905"/>
      <c r="Z41" s="905"/>
      <c r="AA41" s="905"/>
      <c r="AB41" s="905"/>
      <c r="AC41" s="905"/>
    </row>
    <row r="42" spans="1:30" ht="15.75" customHeight="1">
      <c r="A42" s="141"/>
      <c r="B42" s="74"/>
      <c r="C42" s="1104" t="s">
        <v>173</v>
      </c>
      <c r="D42" s="1104"/>
      <c r="E42" s="1104"/>
      <c r="F42" s="1104"/>
      <c r="G42" s="1104"/>
      <c r="H42" s="1104"/>
      <c r="I42" s="1104"/>
      <c r="J42" s="1104"/>
      <c r="K42" s="1104"/>
      <c r="L42" s="1104"/>
      <c r="M42" s="1104"/>
      <c r="N42" s="1104"/>
      <c r="O42" s="1104"/>
      <c r="P42" s="1104"/>
      <c r="Q42" s="1104"/>
      <c r="R42" s="336"/>
      <c r="S42" s="906"/>
      <c r="T42" s="907"/>
      <c r="U42" s="907"/>
      <c r="V42" s="907"/>
      <c r="W42" s="904"/>
      <c r="X42" s="905"/>
      <c r="Y42" s="905"/>
      <c r="Z42" s="905"/>
      <c r="AA42" s="905"/>
      <c r="AB42" s="905"/>
      <c r="AC42" s="905"/>
    </row>
    <row r="43" spans="1:30" ht="18" thickBot="1">
      <c r="A43" s="287" t="s">
        <v>174</v>
      </c>
      <c r="B43" s="74"/>
      <c r="C43" s="1117"/>
      <c r="D43" s="1117"/>
      <c r="E43" s="264"/>
      <c r="F43" s="264"/>
      <c r="G43" s="264"/>
      <c r="H43" s="264"/>
      <c r="I43" s="264"/>
      <c r="J43" s="967"/>
      <c r="K43" s="265"/>
      <c r="L43" s="265"/>
      <c r="M43" s="265"/>
      <c r="N43" s="265"/>
      <c r="O43" s="265"/>
      <c r="P43" s="986"/>
      <c r="Q43" s="266">
        <v>0</v>
      </c>
      <c r="R43" s="266"/>
      <c r="S43" s="902"/>
      <c r="T43" s="903"/>
      <c r="U43" s="903"/>
      <c r="V43" s="903"/>
      <c r="W43" s="904"/>
      <c r="X43" s="905"/>
      <c r="Y43" s="905"/>
      <c r="Z43" s="905"/>
      <c r="AA43" s="905"/>
      <c r="AB43" s="905"/>
      <c r="AC43" s="905"/>
    </row>
    <row r="44" spans="1:30" ht="27.95" customHeight="1">
      <c r="A44" s="281" t="s">
        <v>33</v>
      </c>
      <c r="B44" s="1090" t="s">
        <v>494</v>
      </c>
      <c r="C44" s="1091"/>
      <c r="D44" s="1092"/>
      <c r="E44" s="301">
        <f>'1.sz.m-önk.össze.bev'!E58</f>
        <v>18704000</v>
      </c>
      <c r="F44" s="301">
        <f>'1.sz.m-önk.össze.bev'!F58</f>
        <v>18704000</v>
      </c>
      <c r="G44" s="301">
        <f>'1.sz.m-önk.össze.bev'!G58</f>
        <v>18704000</v>
      </c>
      <c r="H44" s="301">
        <f>'1.sz.m-önk.össze.bev'!H58</f>
        <v>22280000</v>
      </c>
      <c r="I44" s="301">
        <f>'1.sz.m-önk.össze.bev'!I58</f>
        <v>22280000</v>
      </c>
      <c r="J44" s="970">
        <f>'1.sz.m-önk.össze.bev'!J58</f>
        <v>1</v>
      </c>
      <c r="K44" s="301">
        <f>'1.sz.m-önk.össze.bev'!K58</f>
        <v>0</v>
      </c>
      <c r="L44" s="301">
        <f>'1.sz.m-önk.össze.bev'!L58</f>
        <v>0</v>
      </c>
      <c r="M44" s="301">
        <f>'1.sz.m-önk.össze.bev'!M58</f>
        <v>0</v>
      </c>
      <c r="N44" s="301">
        <f>'1.sz.m-önk.össze.bev'!N58</f>
        <v>0</v>
      </c>
      <c r="O44" s="301">
        <f>'1.sz.m-önk.össze.bev'!O58</f>
        <v>0</v>
      </c>
      <c r="P44" s="970">
        <f>'1.sz.m-önk.össze.bev'!P58</f>
        <v>0</v>
      </c>
      <c r="Q44" s="301">
        <f>'1.sz.m-önk.össze.bev'!Q58</f>
        <v>18704000</v>
      </c>
      <c r="R44" s="301">
        <f>'1.sz.m-önk.össze.bev'!R58</f>
        <v>18704000</v>
      </c>
      <c r="S44" s="908">
        <f>'1.sz.m-önk.össze.bev'!S58</f>
        <v>18704000</v>
      </c>
      <c r="T44" s="908">
        <f>'1.sz.m-önk.össze.bev'!T58</f>
        <v>22280000</v>
      </c>
      <c r="U44" s="909">
        <f>'1.sz.m-önk.össze.bev'!U58</f>
        <v>22280000</v>
      </c>
      <c r="V44" s="909">
        <f>'1.sz.m-önk.össze.bev'!V58</f>
        <v>1</v>
      </c>
      <c r="W44" s="909">
        <f>'1.sz.m-önk.össze.bev'!W58</f>
        <v>0</v>
      </c>
      <c r="X44" s="909">
        <f>'1.sz.m-önk.össze.bev'!X58</f>
        <v>0</v>
      </c>
      <c r="Y44" s="909">
        <f>'1.sz.m-önk.össze.bev'!Y58</f>
        <v>0</v>
      </c>
      <c r="Z44" s="909">
        <f>'1.sz.m-önk.össze.bev'!Z58</f>
        <v>0</v>
      </c>
      <c r="AA44" s="909">
        <f>'1.sz.m-önk.össze.bev'!AA58</f>
        <v>0</v>
      </c>
      <c r="AB44" s="909">
        <f>'1.sz.m-önk.össze.bev'!AB58</f>
        <v>0</v>
      </c>
      <c r="AC44" s="909">
        <f>'1.sz.m-önk.össze.bev'!AC58</f>
        <v>0</v>
      </c>
    </row>
    <row r="45" spans="1:30" ht="27.95" customHeight="1">
      <c r="A45" s="282" t="s">
        <v>34</v>
      </c>
      <c r="B45" s="1094" t="s">
        <v>495</v>
      </c>
      <c r="C45" s="1095"/>
      <c r="D45" s="1096"/>
      <c r="E45" s="302"/>
      <c r="F45" s="302"/>
      <c r="G45" s="302"/>
      <c r="H45" s="302"/>
      <c r="I45" s="302"/>
      <c r="J45" s="971"/>
      <c r="K45" s="302"/>
      <c r="L45" s="302"/>
      <c r="M45" s="302"/>
      <c r="N45" s="302"/>
      <c r="O45" s="302"/>
      <c r="P45" s="971"/>
      <c r="Q45" s="302"/>
      <c r="R45" s="302"/>
      <c r="S45" s="910"/>
      <c r="T45" s="911"/>
      <c r="U45" s="911"/>
      <c r="V45" s="911"/>
      <c r="W45" s="911"/>
      <c r="X45" s="911"/>
      <c r="Y45" s="911"/>
      <c r="Z45" s="911"/>
      <c r="AA45" s="911"/>
      <c r="AB45" s="911"/>
      <c r="AC45" s="911"/>
    </row>
    <row r="46" spans="1:30" ht="27.95" customHeight="1" thickBot="1">
      <c r="A46" s="283" t="s">
        <v>10</v>
      </c>
      <c r="B46" s="1087" t="s">
        <v>496</v>
      </c>
      <c r="C46" s="1088"/>
      <c r="D46" s="1089"/>
      <c r="E46" s="300">
        <f>E44+E45</f>
        <v>18704000</v>
      </c>
      <c r="F46" s="300">
        <f>F44+F45</f>
        <v>18704000</v>
      </c>
      <c r="G46" s="300">
        <f>G44+G45</f>
        <v>18704000</v>
      </c>
      <c r="H46" s="300">
        <f>H44+H45</f>
        <v>22280000</v>
      </c>
      <c r="I46" s="300">
        <f>I44+I45</f>
        <v>22280000</v>
      </c>
      <c r="J46" s="972">
        <f t="shared" ref="J46:AC46" si="30">J44+J45</f>
        <v>1</v>
      </c>
      <c r="K46" s="300">
        <f t="shared" si="30"/>
        <v>0</v>
      </c>
      <c r="L46" s="300">
        <f t="shared" si="30"/>
        <v>0</v>
      </c>
      <c r="M46" s="300">
        <f t="shared" si="30"/>
        <v>0</v>
      </c>
      <c r="N46" s="300">
        <f t="shared" si="30"/>
        <v>0</v>
      </c>
      <c r="O46" s="300">
        <f t="shared" si="30"/>
        <v>0</v>
      </c>
      <c r="P46" s="972">
        <f t="shared" si="30"/>
        <v>0</v>
      </c>
      <c r="Q46" s="300">
        <f t="shared" si="30"/>
        <v>18704000</v>
      </c>
      <c r="R46" s="300">
        <f t="shared" si="30"/>
        <v>18704000</v>
      </c>
      <c r="S46" s="912">
        <f t="shared" si="30"/>
        <v>18704000</v>
      </c>
      <c r="T46" s="912">
        <f t="shared" si="30"/>
        <v>22280000</v>
      </c>
      <c r="U46" s="913">
        <f t="shared" si="30"/>
        <v>22280000</v>
      </c>
      <c r="V46" s="913">
        <f t="shared" si="30"/>
        <v>1</v>
      </c>
      <c r="W46" s="913">
        <f t="shared" si="30"/>
        <v>0</v>
      </c>
      <c r="X46" s="913">
        <f t="shared" si="30"/>
        <v>0</v>
      </c>
      <c r="Y46" s="913">
        <f t="shared" si="30"/>
        <v>0</v>
      </c>
      <c r="Z46" s="913">
        <f t="shared" si="30"/>
        <v>0</v>
      </c>
      <c r="AA46" s="913">
        <f t="shared" si="30"/>
        <v>0</v>
      </c>
      <c r="AB46" s="913">
        <f t="shared" si="30"/>
        <v>0</v>
      </c>
      <c r="AC46" s="913">
        <f t="shared" si="30"/>
        <v>0</v>
      </c>
    </row>
    <row r="47" spans="1:30" ht="17.25">
      <c r="A47" s="141"/>
      <c r="B47" s="74"/>
      <c r="C47" s="269"/>
      <c r="D47" s="270"/>
      <c r="E47" s="271"/>
      <c r="F47" s="271"/>
      <c r="G47" s="271"/>
      <c r="H47" s="271"/>
      <c r="I47" s="271"/>
      <c r="J47" s="973"/>
      <c r="K47" s="265"/>
      <c r="L47" s="265"/>
      <c r="M47" s="265"/>
      <c r="N47" s="265"/>
      <c r="O47" s="265"/>
      <c r="P47" s="986"/>
      <c r="Q47" s="266"/>
      <c r="R47" s="266"/>
      <c r="S47" s="902"/>
      <c r="T47" s="903"/>
      <c r="U47" s="903"/>
      <c r="V47" s="903"/>
      <c r="W47" s="905"/>
      <c r="X47" s="905"/>
      <c r="Y47" s="905"/>
      <c r="Z47" s="905"/>
      <c r="AA47" s="905"/>
      <c r="AB47" s="905"/>
      <c r="AC47" s="905"/>
    </row>
    <row r="48" spans="1:30" ht="15.75" customHeight="1">
      <c r="A48" s="141"/>
      <c r="B48" s="74"/>
      <c r="C48" s="1104" t="s">
        <v>175</v>
      </c>
      <c r="D48" s="1104"/>
      <c r="E48" s="1104"/>
      <c r="F48" s="1104"/>
      <c r="G48" s="1104"/>
      <c r="H48" s="1104"/>
      <c r="I48" s="1104"/>
      <c r="J48" s="1104"/>
      <c r="K48" s="1104"/>
      <c r="L48" s="1104"/>
      <c r="M48" s="1104"/>
      <c r="N48" s="1104"/>
      <c r="O48" s="1104"/>
      <c r="P48" s="1104"/>
      <c r="Q48" s="1104"/>
      <c r="R48" s="336"/>
      <c r="S48" s="906"/>
      <c r="T48" s="907"/>
      <c r="U48" s="907"/>
      <c r="V48" s="907"/>
      <c r="W48" s="904"/>
      <c r="X48" s="905"/>
      <c r="Y48" s="905"/>
      <c r="Z48" s="905"/>
      <c r="AA48" s="905"/>
      <c r="AB48" s="905"/>
      <c r="AC48" s="905"/>
    </row>
    <row r="49" spans="1:29" ht="18" thickBot="1">
      <c r="A49" s="287" t="s">
        <v>176</v>
      </c>
      <c r="B49" s="287"/>
      <c r="C49" s="1106"/>
      <c r="D49" s="1106"/>
      <c r="E49" s="264"/>
      <c r="F49" s="264"/>
      <c r="G49" s="264"/>
      <c r="H49" s="264"/>
      <c r="I49" s="264"/>
      <c r="J49" s="967"/>
      <c r="K49" s="265"/>
      <c r="L49" s="265"/>
      <c r="M49" s="265"/>
      <c r="N49" s="265"/>
      <c r="O49" s="265"/>
      <c r="P49" s="986"/>
      <c r="Q49" s="266">
        <v>0</v>
      </c>
      <c r="R49" s="266"/>
      <c r="S49" s="902"/>
      <c r="T49" s="903"/>
      <c r="U49" s="903"/>
      <c r="V49" s="903"/>
      <c r="W49" s="904"/>
      <c r="X49" s="905"/>
      <c r="Y49" s="905"/>
      <c r="Z49" s="905"/>
      <c r="AA49" s="905"/>
      <c r="AB49" s="905"/>
      <c r="AC49" s="905"/>
    </row>
    <row r="50" spans="1:29" ht="27.75" customHeight="1">
      <c r="A50" s="281" t="s">
        <v>33</v>
      </c>
      <c r="B50" s="1090" t="s">
        <v>497</v>
      </c>
      <c r="C50" s="1091"/>
      <c r="D50" s="1092"/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974">
        <v>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  <c r="P50" s="974">
        <v>0</v>
      </c>
      <c r="Q50" s="288">
        <v>0</v>
      </c>
      <c r="R50" s="288">
        <v>0</v>
      </c>
      <c r="S50" s="914">
        <v>0</v>
      </c>
      <c r="T50" s="915">
        <v>0</v>
      </c>
      <c r="U50" s="915">
        <v>0</v>
      </c>
      <c r="V50" s="915">
        <v>0</v>
      </c>
      <c r="W50" s="915">
        <v>0</v>
      </c>
      <c r="X50" s="915">
        <v>0</v>
      </c>
      <c r="Y50" s="915">
        <v>0</v>
      </c>
      <c r="Z50" s="915">
        <v>0</v>
      </c>
      <c r="AA50" s="915">
        <v>0</v>
      </c>
      <c r="AB50" s="915">
        <v>0</v>
      </c>
      <c r="AC50" s="915">
        <v>0</v>
      </c>
    </row>
    <row r="51" spans="1:29" ht="27.75" customHeight="1">
      <c r="A51" s="282" t="s">
        <v>34</v>
      </c>
      <c r="B51" s="1094" t="s">
        <v>498</v>
      </c>
      <c r="C51" s="1095"/>
      <c r="D51" s="1096"/>
      <c r="E51" s="289">
        <f>'1.sz.m-önk.össze.bev'!E56</f>
        <v>0</v>
      </c>
      <c r="F51" s="289">
        <f>'1.sz.m-önk.össze.bev'!F56</f>
        <v>0</v>
      </c>
      <c r="G51" s="289">
        <f>'1.sz.m-önk.össze.bev'!G56</f>
        <v>0</v>
      </c>
      <c r="H51" s="289">
        <f>'1.sz.m-önk.össze.bev'!H56</f>
        <v>0</v>
      </c>
      <c r="I51" s="289">
        <f>'1.sz.m-önk.össze.bev'!I56</f>
        <v>0</v>
      </c>
      <c r="J51" s="975">
        <f>'1.sz.m-önk.össze.bev'!J56</f>
        <v>0</v>
      </c>
      <c r="K51" s="289">
        <f>'1.sz.m-önk.össze.bev'!K56</f>
        <v>0</v>
      </c>
      <c r="L51" s="289">
        <f>'1.sz.m-önk.össze.bev'!L56</f>
        <v>0</v>
      </c>
      <c r="M51" s="289">
        <f>'1.sz.m-önk.össze.bev'!M56</f>
        <v>0</v>
      </c>
      <c r="N51" s="289">
        <f>'1.sz.m-önk.össze.bev'!N56</f>
        <v>0</v>
      </c>
      <c r="O51" s="289">
        <f>'1.sz.m-önk.össze.bev'!O56</f>
        <v>0</v>
      </c>
      <c r="P51" s="975">
        <f>'1.sz.m-önk.össze.bev'!P56</f>
        <v>0</v>
      </c>
      <c r="Q51" s="289">
        <f>'1.sz.m-önk.össze.bev'!Q56</f>
        <v>0</v>
      </c>
      <c r="R51" s="289">
        <f>'1.sz.m-önk.össze.bev'!R56</f>
        <v>0</v>
      </c>
      <c r="S51" s="916">
        <f>'1.sz.m-önk.össze.bev'!S56</f>
        <v>0</v>
      </c>
      <c r="T51" s="916">
        <f>'1.sz.m-önk.össze.bev'!T56</f>
        <v>0</v>
      </c>
      <c r="U51" s="916">
        <f>'1.sz.m-önk.össze.bev'!U56</f>
        <v>0</v>
      </c>
      <c r="V51" s="916">
        <f>'1.sz.m-önk.össze.bev'!V56</f>
        <v>0</v>
      </c>
      <c r="W51" s="916">
        <f>'1.sz.m-önk.össze.bev'!W56</f>
        <v>0</v>
      </c>
      <c r="X51" s="916">
        <f>'1.sz.m-önk.össze.bev'!X56</f>
        <v>0</v>
      </c>
      <c r="Y51" s="916">
        <f>'1.sz.m-önk.össze.bev'!Y56</f>
        <v>0</v>
      </c>
      <c r="Z51" s="916">
        <f>'1.sz.m-önk.össze.bev'!Z56</f>
        <v>0</v>
      </c>
      <c r="AA51" s="916">
        <f>'1.sz.m-önk.össze.bev'!AA56</f>
        <v>0</v>
      </c>
      <c r="AB51" s="916">
        <f>'1.sz.m-önk.össze.bev'!AB56</f>
        <v>0</v>
      </c>
      <c r="AC51" s="916">
        <f>'1.sz.m-önk.össze.bev'!AC56</f>
        <v>0</v>
      </c>
    </row>
    <row r="52" spans="1:29" ht="27.75" customHeight="1" thickBot="1">
      <c r="A52" s="283" t="s">
        <v>10</v>
      </c>
      <c r="B52" s="1097" t="s">
        <v>499</v>
      </c>
      <c r="C52" s="1098"/>
      <c r="D52" s="1099"/>
      <c r="E52" s="290">
        <f t="shared" ref="E52:AC52" si="31">E50+E51</f>
        <v>0</v>
      </c>
      <c r="F52" s="290">
        <f t="shared" si="31"/>
        <v>0</v>
      </c>
      <c r="G52" s="290">
        <f t="shared" si="31"/>
        <v>0</v>
      </c>
      <c r="H52" s="290">
        <f t="shared" si="31"/>
        <v>0</v>
      </c>
      <c r="I52" s="290">
        <f t="shared" si="31"/>
        <v>0</v>
      </c>
      <c r="J52" s="976">
        <f t="shared" si="31"/>
        <v>0</v>
      </c>
      <c r="K52" s="290">
        <f t="shared" si="31"/>
        <v>0</v>
      </c>
      <c r="L52" s="290">
        <f t="shared" ref="L52:W52" si="32">L50+L51</f>
        <v>0</v>
      </c>
      <c r="M52" s="290">
        <f t="shared" si="32"/>
        <v>0</v>
      </c>
      <c r="N52" s="290">
        <f t="shared" si="32"/>
        <v>0</v>
      </c>
      <c r="O52" s="290">
        <f t="shared" si="32"/>
        <v>0</v>
      </c>
      <c r="P52" s="976">
        <f t="shared" si="32"/>
        <v>0</v>
      </c>
      <c r="Q52" s="290">
        <f t="shared" si="32"/>
        <v>0</v>
      </c>
      <c r="R52" s="290">
        <f t="shared" si="32"/>
        <v>0</v>
      </c>
      <c r="S52" s="917">
        <f t="shared" si="32"/>
        <v>0</v>
      </c>
      <c r="T52" s="918">
        <f t="shared" si="32"/>
        <v>0</v>
      </c>
      <c r="U52" s="918">
        <f t="shared" si="32"/>
        <v>0</v>
      </c>
      <c r="V52" s="918">
        <f t="shared" si="32"/>
        <v>0</v>
      </c>
      <c r="W52" s="918">
        <f t="shared" si="32"/>
        <v>0</v>
      </c>
      <c r="X52" s="918">
        <f t="shared" si="31"/>
        <v>0</v>
      </c>
      <c r="Y52" s="918">
        <f t="shared" si="31"/>
        <v>0</v>
      </c>
      <c r="Z52" s="918">
        <f t="shared" si="31"/>
        <v>0</v>
      </c>
      <c r="AA52" s="918">
        <f t="shared" si="31"/>
        <v>0</v>
      </c>
      <c r="AB52" s="918">
        <f t="shared" si="31"/>
        <v>0</v>
      </c>
      <c r="AC52" s="918">
        <f t="shared" si="31"/>
        <v>0</v>
      </c>
    </row>
    <row r="53" spans="1:29" ht="17.25">
      <c r="A53" s="141"/>
      <c r="B53" s="74"/>
      <c r="C53" s="269"/>
      <c r="D53" s="270"/>
      <c r="E53" s="271"/>
      <c r="F53" s="271"/>
      <c r="G53" s="271"/>
      <c r="H53" s="271"/>
      <c r="I53" s="271"/>
      <c r="J53" s="973"/>
      <c r="K53" s="265"/>
      <c r="L53" s="265"/>
      <c r="M53" s="265"/>
      <c r="N53" s="265"/>
      <c r="O53" s="265"/>
      <c r="P53" s="986"/>
      <c r="Q53" s="266"/>
      <c r="R53" s="266"/>
      <c r="S53" s="902"/>
      <c r="T53" s="903"/>
      <c r="U53" s="903"/>
      <c r="V53" s="903"/>
      <c r="W53" s="904"/>
      <c r="X53" s="905"/>
      <c r="Y53" s="905"/>
      <c r="Z53" s="905"/>
      <c r="AA53" s="904"/>
      <c r="AB53" s="905"/>
      <c r="AC53" s="905"/>
    </row>
    <row r="54" spans="1:29" ht="15.75" customHeight="1">
      <c r="A54" s="141"/>
      <c r="B54" s="74"/>
      <c r="C54" s="1103" t="s">
        <v>64</v>
      </c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  <c r="N54" s="1103"/>
      <c r="O54" s="1103"/>
      <c r="P54" s="1103"/>
      <c r="Q54" s="1104"/>
      <c r="R54" s="336"/>
      <c r="S54" s="906"/>
      <c r="T54" s="907"/>
      <c r="U54" s="907"/>
      <c r="V54" s="907"/>
      <c r="W54" s="919"/>
      <c r="X54" s="905"/>
      <c r="Y54" s="905"/>
      <c r="Z54" s="905"/>
      <c r="AA54" s="905"/>
      <c r="AB54" s="905"/>
      <c r="AC54" s="905"/>
    </row>
    <row r="55" spans="1:29" ht="17.25">
      <c r="A55" s="141"/>
      <c r="B55" s="74"/>
      <c r="C55" s="272"/>
      <c r="D55" s="272"/>
      <c r="E55" s="272"/>
      <c r="F55" s="272"/>
      <c r="G55" s="272"/>
      <c r="H55" s="272"/>
      <c r="I55" s="272"/>
      <c r="J55" s="977"/>
      <c r="K55" s="273"/>
      <c r="L55" s="273"/>
      <c r="M55" s="273"/>
      <c r="N55" s="273"/>
      <c r="O55" s="273"/>
      <c r="P55" s="987"/>
      <c r="Q55" s="274"/>
      <c r="R55" s="274"/>
      <c r="S55" s="920"/>
      <c r="T55" s="921"/>
      <c r="U55" s="921"/>
      <c r="V55" s="921"/>
      <c r="W55" s="904"/>
      <c r="X55" s="905"/>
      <c r="Y55" s="905"/>
      <c r="Z55" s="905"/>
      <c r="AA55" s="905"/>
      <c r="AB55" s="905"/>
      <c r="AC55" s="905"/>
    </row>
    <row r="56" spans="1:29" ht="18" thickBot="1">
      <c r="A56" s="287" t="s">
        <v>217</v>
      </c>
      <c r="C56" s="1105"/>
      <c r="D56" s="1105"/>
      <c r="E56" s="272"/>
      <c r="F56" s="272"/>
      <c r="G56" s="272"/>
      <c r="H56" s="272"/>
      <c r="I56" s="272"/>
      <c r="J56" s="977"/>
      <c r="K56" s="273"/>
      <c r="L56" s="273"/>
      <c r="M56" s="273"/>
      <c r="N56" s="273"/>
      <c r="O56" s="273"/>
      <c r="P56" s="987"/>
      <c r="Q56" s="274"/>
      <c r="R56" s="274"/>
      <c r="S56" s="920"/>
      <c r="T56" s="921"/>
      <c r="U56" s="921"/>
      <c r="V56" s="921"/>
      <c r="W56" s="904"/>
      <c r="X56" s="905"/>
      <c r="Y56" s="905"/>
      <c r="Z56" s="905"/>
      <c r="AA56" s="905"/>
      <c r="AB56" s="905"/>
      <c r="AC56" s="905"/>
    </row>
    <row r="57" spans="1:29" ht="27.2" customHeight="1">
      <c r="A57" s="294" t="s">
        <v>33</v>
      </c>
      <c r="B57" s="1100" t="s">
        <v>177</v>
      </c>
      <c r="C57" s="1100"/>
      <c r="D57" s="1100"/>
      <c r="E57" s="295">
        <f>E58-E61</f>
        <v>17657000</v>
      </c>
      <c r="F57" s="295">
        <f>F58-F61</f>
        <v>17656737</v>
      </c>
      <c r="G57" s="295">
        <f t="shared" ref="G57:V57" si="33">G58-G61</f>
        <v>17656737</v>
      </c>
      <c r="H57" s="295">
        <f t="shared" si="33"/>
        <v>21232737</v>
      </c>
      <c r="I57" s="295">
        <f t="shared" si="33"/>
        <v>21232737</v>
      </c>
      <c r="J57" s="978">
        <f t="shared" si="33"/>
        <v>0</v>
      </c>
      <c r="K57" s="295">
        <f t="shared" si="33"/>
        <v>-1047000</v>
      </c>
      <c r="L57" s="295">
        <f t="shared" si="33"/>
        <v>-1047263</v>
      </c>
      <c r="M57" s="295">
        <f t="shared" si="33"/>
        <v>-1047263</v>
      </c>
      <c r="N57" s="295">
        <f t="shared" si="33"/>
        <v>-1047263</v>
      </c>
      <c r="O57" s="295">
        <f t="shared" si="33"/>
        <v>-1047263</v>
      </c>
      <c r="P57" s="978">
        <f t="shared" si="33"/>
        <v>-1</v>
      </c>
      <c r="Q57" s="295">
        <f t="shared" si="33"/>
        <v>18704000</v>
      </c>
      <c r="R57" s="295">
        <f t="shared" si="33"/>
        <v>18704000</v>
      </c>
      <c r="S57" s="880">
        <f t="shared" si="33"/>
        <v>18704000</v>
      </c>
      <c r="T57" s="880">
        <f t="shared" si="33"/>
        <v>22280000</v>
      </c>
      <c r="U57" s="880">
        <f t="shared" si="33"/>
        <v>22280000</v>
      </c>
      <c r="V57" s="880">
        <f t="shared" si="33"/>
        <v>1</v>
      </c>
      <c r="W57" s="880">
        <f t="shared" ref="W57:AC57" si="34">W58-W61</f>
        <v>0</v>
      </c>
      <c r="X57" s="880">
        <f t="shared" si="34"/>
        <v>0</v>
      </c>
      <c r="Y57" s="880">
        <f t="shared" si="34"/>
        <v>0</v>
      </c>
      <c r="Z57" s="880">
        <f t="shared" si="34"/>
        <v>0</v>
      </c>
      <c r="AA57" s="880">
        <f t="shared" si="34"/>
        <v>0</v>
      </c>
      <c r="AB57" s="880">
        <f t="shared" si="34"/>
        <v>0</v>
      </c>
      <c r="AC57" s="880">
        <f t="shared" si="34"/>
        <v>0</v>
      </c>
    </row>
    <row r="58" spans="1:29" ht="27.2" customHeight="1">
      <c r="A58" s="291" t="s">
        <v>178</v>
      </c>
      <c r="B58" s="1101" t="s">
        <v>179</v>
      </c>
      <c r="C58" s="1101"/>
      <c r="D58" s="1101"/>
      <c r="E58" s="296">
        <f>'1.sz.m-önk.össze.bev'!E55</f>
        <v>18704000</v>
      </c>
      <c r="F58" s="296">
        <f>'1.sz.m-önk.össze.bev'!F55</f>
        <v>18704000</v>
      </c>
      <c r="G58" s="296">
        <f>'1.sz.m-önk.össze.bev'!G55</f>
        <v>18704000</v>
      </c>
      <c r="H58" s="296">
        <f>'1.sz.m-önk.össze.bev'!H55</f>
        <v>22280000</v>
      </c>
      <c r="I58" s="296">
        <f>'1.sz.m-önk.össze.bev'!I55</f>
        <v>22280000</v>
      </c>
      <c r="J58" s="979">
        <f>'1.sz.m-önk.össze.bev'!J55</f>
        <v>1</v>
      </c>
      <c r="K58" s="296">
        <f>'1.sz.m-önk.össze.bev'!K55</f>
        <v>0</v>
      </c>
      <c r="L58" s="296">
        <f>'1.sz.m-önk.össze.bev'!L55</f>
        <v>0</v>
      </c>
      <c r="M58" s="296">
        <f>'1.sz.m-önk.össze.bev'!M55</f>
        <v>0</v>
      </c>
      <c r="N58" s="296">
        <f>'1.sz.m-önk.össze.bev'!N55</f>
        <v>0</v>
      </c>
      <c r="O58" s="296">
        <f>'1.sz.m-önk.össze.bev'!O55</f>
        <v>0</v>
      </c>
      <c r="P58" s="979">
        <f>'1.sz.m-önk.össze.bev'!P55</f>
        <v>0</v>
      </c>
      <c r="Q58" s="296">
        <f>'1.sz.m-önk.össze.bev'!Q55</f>
        <v>18704000</v>
      </c>
      <c r="R58" s="296">
        <f>'1.sz.m-önk.össze.bev'!R55</f>
        <v>18704000</v>
      </c>
      <c r="S58" s="881">
        <f>'1.sz.m-önk.össze.bev'!S55</f>
        <v>18704000</v>
      </c>
      <c r="T58" s="881">
        <f>'1.sz.m-önk.össze.bev'!T55</f>
        <v>22280000</v>
      </c>
      <c r="U58" s="881">
        <f>'1.sz.m-önk.össze.bev'!U55</f>
        <v>22280000</v>
      </c>
      <c r="V58" s="881">
        <f>'1.sz.m-önk.össze.bev'!V55</f>
        <v>1</v>
      </c>
      <c r="W58" s="881">
        <f>'1.sz.m-önk.össze.bev'!W55</f>
        <v>0</v>
      </c>
      <c r="X58" s="881">
        <f>'1.sz.m-önk.össze.bev'!X55</f>
        <v>0</v>
      </c>
      <c r="Y58" s="881">
        <f>'1.sz.m-önk.össze.bev'!Y55</f>
        <v>0</v>
      </c>
      <c r="Z58" s="881">
        <f>'1.sz.m-önk.össze.bev'!Z55</f>
        <v>0</v>
      </c>
      <c r="AA58" s="881">
        <f>'1.sz.m-önk.össze.bev'!AA55</f>
        <v>0</v>
      </c>
      <c r="AB58" s="881">
        <f>'1.sz.m-önk.össze.bev'!AB55</f>
        <v>0</v>
      </c>
      <c r="AC58" s="881">
        <f>'1.sz.m-önk.össze.bev'!AC55</f>
        <v>0</v>
      </c>
    </row>
    <row r="59" spans="1:29" ht="27.2" customHeight="1">
      <c r="A59" s="291" t="s">
        <v>180</v>
      </c>
      <c r="B59" s="1102" t="s">
        <v>226</v>
      </c>
      <c r="C59" s="1102"/>
      <c r="D59" s="1102"/>
      <c r="E59" s="296">
        <f>'1.sz.m-önk.össze.bev'!E58</f>
        <v>18704000</v>
      </c>
      <c r="F59" s="296">
        <f>'1.sz.m-önk.össze.bev'!F58</f>
        <v>18704000</v>
      </c>
      <c r="G59" s="296">
        <f>'1.sz.m-önk.össze.bev'!G58</f>
        <v>18704000</v>
      </c>
      <c r="H59" s="296">
        <f>'1.sz.m-önk.össze.bev'!H58</f>
        <v>22280000</v>
      </c>
      <c r="I59" s="296">
        <f>'1.sz.m-önk.össze.bev'!I58</f>
        <v>22280000</v>
      </c>
      <c r="J59" s="979">
        <f>'1.sz.m-önk.össze.bev'!J58</f>
        <v>1</v>
      </c>
      <c r="K59" s="296">
        <f>'1.sz.m-önk.össze.bev'!K58</f>
        <v>0</v>
      </c>
      <c r="L59" s="296">
        <f>'1.sz.m-önk.össze.bev'!L58</f>
        <v>0</v>
      </c>
      <c r="M59" s="296">
        <f>'1.sz.m-önk.össze.bev'!M58</f>
        <v>0</v>
      </c>
      <c r="N59" s="296">
        <f>'1.sz.m-önk.össze.bev'!N58</f>
        <v>0</v>
      </c>
      <c r="O59" s="296">
        <f>'1.sz.m-önk.össze.bev'!O58</f>
        <v>0</v>
      </c>
      <c r="P59" s="979">
        <f>'1.sz.m-önk.össze.bev'!P58</f>
        <v>0</v>
      </c>
      <c r="Q59" s="296">
        <f>'1.sz.m-önk.össze.bev'!Q58</f>
        <v>18704000</v>
      </c>
      <c r="R59" s="296">
        <f>'1.sz.m-önk.össze.bev'!R58</f>
        <v>18704000</v>
      </c>
      <c r="S59" s="881">
        <f>'1.sz.m-önk.össze.bev'!S58</f>
        <v>18704000</v>
      </c>
      <c r="T59" s="881">
        <f>'1.sz.m-önk.össze.bev'!T58</f>
        <v>22280000</v>
      </c>
      <c r="U59" s="881">
        <f>'1.sz.m-önk.össze.bev'!U58</f>
        <v>22280000</v>
      </c>
      <c r="V59" s="881">
        <f>'1.sz.m-önk.össze.bev'!V58</f>
        <v>1</v>
      </c>
      <c r="W59" s="881">
        <f>'1.sz.m-önk.össze.bev'!W58</f>
        <v>0</v>
      </c>
      <c r="X59" s="881">
        <f>'1.sz.m-önk.össze.bev'!X58</f>
        <v>0</v>
      </c>
      <c r="Y59" s="881">
        <f>'1.sz.m-önk.össze.bev'!Y58</f>
        <v>0</v>
      </c>
      <c r="Z59" s="881">
        <f>'1.sz.m-önk.össze.bev'!Z58</f>
        <v>0</v>
      </c>
      <c r="AA59" s="881">
        <f>'1.sz.m-önk.össze.bev'!AA58</f>
        <v>0</v>
      </c>
      <c r="AB59" s="881">
        <f>'1.sz.m-önk.össze.bev'!AB58</f>
        <v>0</v>
      </c>
      <c r="AC59" s="881">
        <f>'1.sz.m-önk.össze.bev'!AC58</f>
        <v>0</v>
      </c>
    </row>
    <row r="60" spans="1:29" ht="27.2" customHeight="1">
      <c r="A60" s="292" t="s">
        <v>181</v>
      </c>
      <c r="B60" s="1102" t="s">
        <v>227</v>
      </c>
      <c r="C60" s="1102"/>
      <c r="D60" s="1102"/>
      <c r="E60" s="296">
        <f>'1.sz.m-önk.össze.bev'!E56</f>
        <v>0</v>
      </c>
      <c r="F60" s="296">
        <f>'1.sz.m-önk.össze.bev'!F56</f>
        <v>0</v>
      </c>
      <c r="G60" s="296">
        <f>'1.sz.m-önk.össze.bev'!G56</f>
        <v>0</v>
      </c>
      <c r="H60" s="296">
        <f>'1.sz.m-önk.össze.bev'!H56</f>
        <v>0</v>
      </c>
      <c r="I60" s="296">
        <f>'1.sz.m-önk.össze.bev'!I56</f>
        <v>0</v>
      </c>
      <c r="J60" s="979">
        <f>'1.sz.m-önk.össze.bev'!J56</f>
        <v>0</v>
      </c>
      <c r="K60" s="296">
        <f>'1.sz.m-önk.össze.bev'!K56</f>
        <v>0</v>
      </c>
      <c r="L60" s="296">
        <f>'1.sz.m-önk.össze.bev'!L56</f>
        <v>0</v>
      </c>
      <c r="M60" s="296">
        <f>'1.sz.m-önk.össze.bev'!M56</f>
        <v>0</v>
      </c>
      <c r="N60" s="296">
        <f>'1.sz.m-önk.össze.bev'!N56</f>
        <v>0</v>
      </c>
      <c r="O60" s="296">
        <f>'1.sz.m-önk.össze.bev'!O56</f>
        <v>0</v>
      </c>
      <c r="P60" s="979">
        <f>'1.sz.m-önk.össze.bev'!P56</f>
        <v>0</v>
      </c>
      <c r="Q60" s="296">
        <f>'1.sz.m-önk.össze.bev'!Q56</f>
        <v>0</v>
      </c>
      <c r="R60" s="296">
        <f>'1.sz.m-önk.össze.bev'!R56</f>
        <v>0</v>
      </c>
      <c r="S60" s="881">
        <f>'1.sz.m-önk.össze.bev'!S56</f>
        <v>0</v>
      </c>
      <c r="T60" s="881">
        <f>'1.sz.m-önk.össze.bev'!T56</f>
        <v>0</v>
      </c>
      <c r="U60" s="881">
        <f>'1.sz.m-önk.össze.bev'!U56</f>
        <v>0</v>
      </c>
      <c r="V60" s="881">
        <f>'1.sz.m-önk.össze.bev'!V56</f>
        <v>0</v>
      </c>
      <c r="W60" s="881">
        <f>'1.sz.m-önk.össze.bev'!W56</f>
        <v>0</v>
      </c>
      <c r="X60" s="881">
        <f>'1.sz.m-önk.össze.bev'!X56</f>
        <v>0</v>
      </c>
      <c r="Y60" s="881">
        <f>'1.sz.m-önk.össze.bev'!Y56</f>
        <v>0</v>
      </c>
      <c r="Z60" s="881">
        <f>'1.sz.m-önk.össze.bev'!Z56</f>
        <v>0</v>
      </c>
      <c r="AA60" s="881">
        <f>'1.sz.m-önk.össze.bev'!AA56</f>
        <v>0</v>
      </c>
      <c r="AB60" s="881">
        <f>'1.sz.m-önk.össze.bev'!AB56</f>
        <v>0</v>
      </c>
      <c r="AC60" s="881">
        <f>'1.sz.m-önk.össze.bev'!AC56</f>
        <v>0</v>
      </c>
    </row>
    <row r="61" spans="1:29" ht="27.2" customHeight="1">
      <c r="A61" s="293" t="s">
        <v>182</v>
      </c>
      <c r="B61" s="1101" t="s">
        <v>183</v>
      </c>
      <c r="C61" s="1101"/>
      <c r="D61" s="1101"/>
      <c r="E61" s="297">
        <f>E30</f>
        <v>1047000</v>
      </c>
      <c r="F61" s="297">
        <f>F30</f>
        <v>1047263</v>
      </c>
      <c r="G61" s="297">
        <f>G30</f>
        <v>1047263</v>
      </c>
      <c r="H61" s="297">
        <f t="shared" ref="H61:W61" si="35">H30</f>
        <v>1047263</v>
      </c>
      <c r="I61" s="297">
        <f t="shared" si="35"/>
        <v>1047263</v>
      </c>
      <c r="J61" s="980">
        <f t="shared" si="35"/>
        <v>1</v>
      </c>
      <c r="K61" s="297">
        <f t="shared" si="35"/>
        <v>1047000</v>
      </c>
      <c r="L61" s="297">
        <f t="shared" si="35"/>
        <v>1047263</v>
      </c>
      <c r="M61" s="297">
        <f t="shared" si="35"/>
        <v>1047263</v>
      </c>
      <c r="N61" s="297">
        <f t="shared" si="35"/>
        <v>1047263</v>
      </c>
      <c r="O61" s="297">
        <f t="shared" si="35"/>
        <v>1047263</v>
      </c>
      <c r="P61" s="980">
        <f t="shared" si="35"/>
        <v>1</v>
      </c>
      <c r="Q61" s="297">
        <f t="shared" si="35"/>
        <v>0</v>
      </c>
      <c r="R61" s="297">
        <f t="shared" si="35"/>
        <v>0</v>
      </c>
      <c r="S61" s="882">
        <f t="shared" si="35"/>
        <v>0</v>
      </c>
      <c r="T61" s="297">
        <f t="shared" si="35"/>
        <v>0</v>
      </c>
      <c r="U61" s="297">
        <f t="shared" si="35"/>
        <v>0</v>
      </c>
      <c r="V61" s="297">
        <f t="shared" si="35"/>
        <v>0</v>
      </c>
      <c r="W61" s="297">
        <f t="shared" si="35"/>
        <v>0</v>
      </c>
      <c r="X61" s="881">
        <f>'1.sz.m-önk.össze.bev'!X57</f>
        <v>0</v>
      </c>
      <c r="Y61" s="881">
        <f>'1.sz.m-önk.össze.bev'!Y57</f>
        <v>0</v>
      </c>
      <c r="Z61" s="881">
        <f>'1.sz.m-önk.össze.bev'!Z57</f>
        <v>0</v>
      </c>
      <c r="AA61" s="881">
        <f>'1.sz.m-önk.össze.bev'!AA57</f>
        <v>0</v>
      </c>
      <c r="AB61" s="881">
        <f>'1.sz.m-önk.össze.bev'!AB57</f>
        <v>0</v>
      </c>
      <c r="AC61" s="881">
        <f>'1.sz.m-önk.össze.bev'!AC57</f>
        <v>0</v>
      </c>
    </row>
    <row r="62" spans="1:29" ht="27.2" customHeight="1">
      <c r="A62" s="291" t="s">
        <v>184</v>
      </c>
      <c r="B62" s="1102" t="s">
        <v>228</v>
      </c>
      <c r="C62" s="1102"/>
      <c r="D62" s="1102"/>
      <c r="E62" s="922">
        <v>1047000</v>
      </c>
      <c r="F62" s="922">
        <v>1047263</v>
      </c>
      <c r="G62" s="922">
        <v>1047263</v>
      </c>
      <c r="H62" s="922">
        <v>1047263</v>
      </c>
      <c r="I62" s="922">
        <v>1047263</v>
      </c>
      <c r="J62" s="981">
        <v>1047263</v>
      </c>
      <c r="K62" s="922">
        <v>1047263</v>
      </c>
      <c r="L62" s="922">
        <v>1047263</v>
      </c>
      <c r="M62" s="922">
        <v>1047263</v>
      </c>
      <c r="N62" s="296">
        <v>0</v>
      </c>
      <c r="O62" s="296">
        <v>0</v>
      </c>
      <c r="P62" s="979">
        <v>0</v>
      </c>
      <c r="Q62" s="296">
        <v>0</v>
      </c>
      <c r="R62" s="296">
        <v>0</v>
      </c>
      <c r="S62" s="881">
        <v>0</v>
      </c>
      <c r="T62" s="296">
        <v>0</v>
      </c>
      <c r="U62" s="296">
        <v>0</v>
      </c>
      <c r="V62" s="296">
        <v>0</v>
      </c>
      <c r="W62" s="296">
        <v>0</v>
      </c>
      <c r="X62" s="881">
        <f>'1.sz.m-önk.össze.bev'!X58</f>
        <v>0</v>
      </c>
      <c r="Y62" s="881">
        <f>'1.sz.m-önk.össze.bev'!Y58</f>
        <v>0</v>
      </c>
      <c r="Z62" s="881">
        <f>'1.sz.m-önk.össze.bev'!Z58</f>
        <v>0</v>
      </c>
      <c r="AA62" s="881">
        <f>'1.sz.m-önk.össze.bev'!AA58</f>
        <v>0</v>
      </c>
      <c r="AB62" s="881">
        <f>'1.sz.m-önk.össze.bev'!AB58</f>
        <v>0</v>
      </c>
      <c r="AC62" s="881">
        <f>'1.sz.m-önk.össze.bev'!AC58</f>
        <v>0</v>
      </c>
    </row>
    <row r="63" spans="1:29" ht="27.2" customHeight="1" thickBot="1">
      <c r="A63" s="298" t="s">
        <v>185</v>
      </c>
      <c r="B63" s="1093" t="s">
        <v>229</v>
      </c>
      <c r="C63" s="1093"/>
      <c r="D63" s="1093"/>
      <c r="E63" s="923">
        <v>0</v>
      </c>
      <c r="F63" s="923">
        <v>0</v>
      </c>
      <c r="G63" s="923">
        <v>0</v>
      </c>
      <c r="H63" s="923">
        <v>0</v>
      </c>
      <c r="I63" s="923">
        <v>0</v>
      </c>
      <c r="J63" s="982">
        <v>0</v>
      </c>
      <c r="K63" s="923">
        <v>0</v>
      </c>
      <c r="L63" s="923">
        <v>0</v>
      </c>
      <c r="M63" s="923">
        <v>0</v>
      </c>
      <c r="N63" s="299">
        <v>0</v>
      </c>
      <c r="O63" s="299">
        <v>0</v>
      </c>
      <c r="P63" s="988">
        <v>0</v>
      </c>
      <c r="Q63" s="299">
        <v>0</v>
      </c>
      <c r="R63" s="299">
        <v>0</v>
      </c>
      <c r="S63" s="883">
        <v>0</v>
      </c>
      <c r="T63" s="299">
        <v>0</v>
      </c>
      <c r="U63" s="299">
        <v>0</v>
      </c>
      <c r="V63" s="299">
        <v>0</v>
      </c>
      <c r="W63" s="299">
        <v>0</v>
      </c>
      <c r="X63" s="881">
        <f>'1.sz.m-önk.össze.bev'!X59</f>
        <v>0</v>
      </c>
      <c r="Y63" s="881">
        <f>'1.sz.m-önk.össze.bev'!Y59</f>
        <v>0</v>
      </c>
      <c r="Z63" s="881">
        <f>'1.sz.m-önk.össze.bev'!Z59</f>
        <v>0</v>
      </c>
      <c r="AA63" s="881">
        <f>'1.sz.m-önk.össze.bev'!AA59</f>
        <v>0</v>
      </c>
      <c r="AB63" s="881">
        <f>'1.sz.m-önk.össze.bev'!AB59</f>
        <v>0</v>
      </c>
      <c r="AC63" s="881">
        <f>'1.sz.m-önk.össze.bev'!AC59</f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2016.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8" man="1"/>
  </rowBreaks>
  <colBreaks count="1" manualBreakCount="1">
    <brk id="23" max="6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topLeftCell="I14" zoomScaleNormal="100" workbookViewId="0">
      <selection activeCell="G29" sqref="G29"/>
    </sheetView>
  </sheetViews>
  <sheetFormatPr defaultRowHeight="12.75"/>
  <cols>
    <col min="1" max="1" width="47.85546875" style="14" bestFit="1" customWidth="1"/>
    <col min="2" max="2" width="17.7109375" style="14" customWidth="1"/>
    <col min="3" max="3" width="16.5703125" style="14" customWidth="1"/>
    <col min="4" max="4" width="17.5703125" style="14" customWidth="1"/>
    <col min="5" max="5" width="17.42578125" style="14" customWidth="1"/>
    <col min="6" max="6" width="17.140625" style="14" customWidth="1"/>
    <col min="7" max="7" width="11.42578125" style="14" customWidth="1"/>
    <col min="8" max="8" width="42.28515625" style="14" customWidth="1"/>
    <col min="9" max="9" width="18.42578125" style="14" customWidth="1"/>
    <col min="10" max="10" width="19" style="14" customWidth="1"/>
    <col min="11" max="11" width="17.42578125" style="14" customWidth="1"/>
    <col min="12" max="12" width="17.7109375" style="14" customWidth="1"/>
    <col min="13" max="13" width="16.85546875" style="14" customWidth="1"/>
    <col min="14" max="14" width="10.28515625" style="14" customWidth="1"/>
    <col min="15" max="15" width="9.140625" style="14" customWidth="1"/>
    <col min="16" max="16384" width="9.140625" style="14"/>
  </cols>
  <sheetData>
    <row r="1" spans="1:14">
      <c r="H1" s="1127" t="s">
        <v>29</v>
      </c>
      <c r="I1" s="1127"/>
    </row>
    <row r="2" spans="1:14" ht="19.5">
      <c r="A2" s="1128" t="s">
        <v>23</v>
      </c>
      <c r="B2" s="1128"/>
      <c r="C2" s="1128"/>
      <c r="D2" s="1128"/>
      <c r="E2" s="1128"/>
      <c r="F2" s="1128"/>
      <c r="G2" s="1128"/>
      <c r="H2" s="1128"/>
      <c r="I2" s="1128"/>
    </row>
    <row r="3" spans="1:14" ht="11.25" customHeight="1">
      <c r="A3" s="81"/>
      <c r="B3" s="81"/>
      <c r="C3" s="81"/>
      <c r="D3" s="81"/>
      <c r="E3" s="81"/>
      <c r="F3" s="81"/>
      <c r="G3" s="81"/>
      <c r="H3" s="81"/>
      <c r="I3" s="80" t="s">
        <v>489</v>
      </c>
    </row>
    <row r="4" spans="1:14" ht="17.25" customHeight="1" thickBot="1">
      <c r="A4" s="1129" t="s">
        <v>224</v>
      </c>
      <c r="B4" s="1130"/>
      <c r="C4" s="1130"/>
      <c r="D4" s="1130"/>
      <c r="E4" s="1130"/>
      <c r="F4" s="1130"/>
      <c r="G4" s="1130"/>
      <c r="H4" s="1129"/>
      <c r="I4" s="1130"/>
    </row>
    <row r="5" spans="1:14" ht="33" customHeight="1" thickBot="1">
      <c r="A5" s="391" t="s">
        <v>7</v>
      </c>
      <c r="B5" s="506" t="s">
        <v>263</v>
      </c>
      <c r="C5" s="507" t="s">
        <v>259</v>
      </c>
      <c r="D5" s="507" t="s">
        <v>269</v>
      </c>
      <c r="E5" s="507" t="s">
        <v>270</v>
      </c>
      <c r="F5" s="507" t="s">
        <v>275</v>
      </c>
      <c r="G5" s="508" t="s">
        <v>512</v>
      </c>
      <c r="H5" s="443" t="s">
        <v>8</v>
      </c>
      <c r="I5" s="506" t="s">
        <v>263</v>
      </c>
      <c r="J5" s="507" t="s">
        <v>259</v>
      </c>
      <c r="K5" s="507" t="s">
        <v>264</v>
      </c>
      <c r="L5" s="507" t="s">
        <v>270</v>
      </c>
      <c r="M5" s="507" t="s">
        <v>275</v>
      </c>
      <c r="N5" s="508" t="s">
        <v>512</v>
      </c>
    </row>
    <row r="6" spans="1:14" ht="15.75">
      <c r="A6" s="393" t="s">
        <v>417</v>
      </c>
      <c r="B6" s="509">
        <f>'3.sz.m Önk  bev.'!E7</f>
        <v>6252000</v>
      </c>
      <c r="C6" s="509">
        <f>'3.sz.m Önk  bev.'!F7</f>
        <v>6252000</v>
      </c>
      <c r="D6" s="509">
        <f>'3.sz.m Önk  bev.'!G7</f>
        <v>6252000</v>
      </c>
      <c r="E6" s="509">
        <f>'3.sz.m Önk  bev.'!H7</f>
        <v>7025050</v>
      </c>
      <c r="F6" s="509">
        <f>'3.sz.m Önk  bev.'!I7</f>
        <v>5666247</v>
      </c>
      <c r="G6" s="959">
        <f t="shared" ref="G6:G22" si="0">F6/E6</f>
        <v>0.80657746208212044</v>
      </c>
      <c r="H6" s="493" t="s">
        <v>196</v>
      </c>
      <c r="I6" s="534">
        <f>'4.sz.m.ÖNK kiadás'!E7+'üres lap2'!D31+'5 sz. m Idősek otthona'!D30+'üres lap'!D27</f>
        <v>27547000</v>
      </c>
      <c r="J6" s="535">
        <f>'4.sz.m.ÖNK kiadás'!F7+'üres lap2'!E31+'5 sz. m Idősek otthona'!E30+'üres lap'!E27</f>
        <v>27547000</v>
      </c>
      <c r="K6" s="535">
        <f>'4.sz.m.ÖNK kiadás'!G7+'üres lap2'!F31+'5 sz. m Idősek otthona'!F30+'üres lap'!F27</f>
        <v>29622166</v>
      </c>
      <c r="L6" s="535">
        <f>'4.sz.m.ÖNK kiadás'!H7+'üres lap2'!G31+'5 sz. m Idősek otthona'!G30+'üres lap'!G27</f>
        <v>30546045</v>
      </c>
      <c r="M6" s="535">
        <f>'4.sz.m.ÖNK kiadás'!I7+'üres lap2'!H31+'5 sz. m Idősek otthona'!H30+'üres lap'!H27</f>
        <v>28179685</v>
      </c>
      <c r="N6" s="959">
        <f t="shared" ref="N6:N10" si="1">M6/L6</f>
        <v>0.92253137844850286</v>
      </c>
    </row>
    <row r="7" spans="1:14" ht="15.75">
      <c r="A7" s="394" t="s">
        <v>418</v>
      </c>
      <c r="B7" s="511">
        <f>'3.sz.m Önk  bev.'!E21+'üres lap2'!D9+'5 sz. m Idősek otthona'!D9</f>
        <v>24562000</v>
      </c>
      <c r="C7" s="511">
        <f>'3.sz.m Önk  bev.'!F21+'üres lap2'!E9+'5 sz. m Idősek otthona'!E9</f>
        <v>24562000</v>
      </c>
      <c r="D7" s="511">
        <f>'3.sz.m Önk  bev.'!G21+'üres lap2'!F9+'5 sz. m Idősek otthona'!F9</f>
        <v>24562000</v>
      </c>
      <c r="E7" s="511">
        <f>'3.sz.m Önk  bev.'!H21+'üres lap2'!G9+'5 sz. m Idősek otthona'!G9</f>
        <v>25176424</v>
      </c>
      <c r="F7" s="511">
        <f>'3.sz.m Önk  bev.'!I21+'üres lap2'!H9+'5 sz. m Idősek otthona'!H9</f>
        <v>25034261</v>
      </c>
      <c r="G7" s="959">
        <f t="shared" si="0"/>
        <v>0.99435332833606549</v>
      </c>
      <c r="H7" s="494" t="s">
        <v>197</v>
      </c>
      <c r="I7" s="511">
        <f>'4.sz.m.ÖNK kiadás'!E8+'üres lap2'!D32+'5 sz. m Idősek otthona'!D31+'üres lap'!D28</f>
        <v>7107000</v>
      </c>
      <c r="J7" s="512">
        <f>'4.sz.m.ÖNK kiadás'!F8+'üres lap2'!E32+'5 sz. m Idősek otthona'!E31+'üres lap'!E28</f>
        <v>7107000</v>
      </c>
      <c r="K7" s="512">
        <f>'4.sz.m.ÖNK kiadás'!G8+'üres lap2'!F32+'5 sz. m Idősek otthona'!F31+'üres lap'!F28</f>
        <v>7107000</v>
      </c>
      <c r="L7" s="512">
        <f>'4.sz.m.ÖNK kiadás'!H8+'üres lap2'!G32+'5 sz. m Idősek otthona'!G31+'üres lap'!G28</f>
        <v>7202000</v>
      </c>
      <c r="M7" s="512">
        <f>'4.sz.m.ÖNK kiadás'!I8+'üres lap2'!H32+'5 sz. m Idősek otthona'!H31+'üres lap'!H28</f>
        <v>6924678</v>
      </c>
      <c r="N7" s="959">
        <f t="shared" si="1"/>
        <v>0.96149375173562901</v>
      </c>
    </row>
    <row r="8" spans="1:14" ht="25.5">
      <c r="A8" s="394" t="s">
        <v>419</v>
      </c>
      <c r="B8" s="511">
        <f>'3.sz.m Önk  bev.'!E32+'üres lap2'!D11+'5 sz. m Idősek otthona'!D10</f>
        <v>26260000</v>
      </c>
      <c r="C8" s="511">
        <f>'3.sz.m Önk  bev.'!F32+'üres lap2'!E11+'5 sz. m Idősek otthona'!E10</f>
        <v>27643281</v>
      </c>
      <c r="D8" s="511">
        <f>'3.sz.m Önk  bev.'!G32+'üres lap2'!F11+'5 sz. m Idősek otthona'!F10</f>
        <v>29718447</v>
      </c>
      <c r="E8" s="511">
        <f>'3.sz.m Önk  bev.'!H32+'üres lap2'!G11+'5 sz. m Idősek otthona'!G10</f>
        <v>31137362</v>
      </c>
      <c r="F8" s="511">
        <f>'3.sz.m Önk  bev.'!I32+'üres lap2'!H11+'5 sz. m Idősek otthona'!H10</f>
        <v>31137362</v>
      </c>
      <c r="G8" s="959">
        <f t="shared" si="0"/>
        <v>1</v>
      </c>
      <c r="H8" s="494" t="s">
        <v>198</v>
      </c>
      <c r="I8" s="511">
        <f>'4.sz.m.ÖNK kiadás'!E9+'üres lap2'!D33+'5 sz. m Idősek otthona'!D32+'üres lap'!D29</f>
        <v>18652000</v>
      </c>
      <c r="J8" s="512">
        <f>'4.sz.m.ÖNK kiadás'!F9+'üres lap2'!E33+'5 sz. m Idősek otthona'!E32+'üres lap'!E29</f>
        <v>18652000</v>
      </c>
      <c r="K8" s="512">
        <f>'4.sz.m.ÖNK kiadás'!G9+'üres lap2'!F33+'5 sz. m Idősek otthona'!F32+'üres lap'!F29</f>
        <v>19652000</v>
      </c>
      <c r="L8" s="512">
        <f>'4.sz.m.ÖNK kiadás'!H9+'üres lap2'!G33+'5 sz. m Idősek otthona'!G32+'üres lap'!G29</f>
        <v>22081071</v>
      </c>
      <c r="M8" s="512">
        <f>'4.sz.m.ÖNK kiadás'!I9+'üres lap2'!H33+'5 sz. m Idősek otthona'!H32+'üres lap'!H29</f>
        <v>16049675</v>
      </c>
      <c r="N8" s="959">
        <f t="shared" si="1"/>
        <v>0.72685219842823745</v>
      </c>
    </row>
    <row r="9" spans="1:14" ht="15.75">
      <c r="A9" s="394" t="s">
        <v>420</v>
      </c>
      <c r="B9" s="511">
        <f>'3.sz.m Önk  bev.'!E49+'üres lap2'!D17+'5 sz. m Idősek otthona'!D16</f>
        <v>0</v>
      </c>
      <c r="C9" s="511">
        <f>'3.sz.m Önk  bev.'!F49+'üres lap2'!E17+'5 sz. m Idősek otthona'!E16</f>
        <v>0</v>
      </c>
      <c r="D9" s="511">
        <f>'3.sz.m Önk  bev.'!G49+'üres lap2'!F17+'5 sz. m Idősek otthona'!F16</f>
        <v>0</v>
      </c>
      <c r="E9" s="511">
        <f>'3.sz.m Önk  bev.'!H49+'üres lap2'!G17+'5 sz. m Idősek otthona'!G16</f>
        <v>0</v>
      </c>
      <c r="F9" s="512"/>
      <c r="G9" s="959"/>
      <c r="H9" s="494" t="s">
        <v>199</v>
      </c>
      <c r="I9" s="536">
        <f>'4.sz.m.ÖNK kiadás'!E10+'üres lap2'!D34+'5 sz. m Idősek otthona'!D33+'üres lap'!D30</f>
        <v>937000</v>
      </c>
      <c r="J9" s="537">
        <f>'4.sz.m.ÖNK kiadás'!F10+'üres lap2'!E34+'5 sz. m Idősek otthona'!E33+'üres lap'!E30</f>
        <v>937000</v>
      </c>
      <c r="K9" s="537">
        <f>'4.sz.m.ÖNK kiadás'!G10+'üres lap2'!F34+'5 sz. m Idősek otthona'!F33+'üres lap'!F30</f>
        <v>937000</v>
      </c>
      <c r="L9" s="537">
        <f>'4.sz.m.ÖNK kiadás'!H10+'üres lap2'!G34+'5 sz. m Idősek otthona'!G33+'üres lap'!G30</f>
        <v>1368000</v>
      </c>
      <c r="M9" s="537">
        <f>'4.sz.m.ÖNK kiadás'!I10+'üres lap2'!H34+'5 sz. m Idősek otthona'!H33+'üres lap'!H30</f>
        <v>801253</v>
      </c>
      <c r="N9" s="959">
        <f t="shared" si="1"/>
        <v>0.58571125730994156</v>
      </c>
    </row>
    <row r="10" spans="1:14" ht="15.75">
      <c r="A10" s="394"/>
      <c r="B10" s="511"/>
      <c r="C10" s="511"/>
      <c r="D10" s="511"/>
      <c r="E10" s="511"/>
      <c r="F10" s="512"/>
      <c r="G10" s="959"/>
      <c r="H10" s="495" t="s">
        <v>200</v>
      </c>
      <c r="I10" s="511">
        <f>'4.sz.m.ÖNK kiadás'!E11+'üres lap2'!D35+'5 sz. m Idősek otthona'!D34+'üres lap'!D31</f>
        <v>2220000</v>
      </c>
      <c r="J10" s="512">
        <f>'4.sz.m.ÖNK kiadás'!F11+'üres lap2'!E35+'5 sz. m Idősek otthona'!E34+'üres lap'!E31</f>
        <v>2220000</v>
      </c>
      <c r="K10" s="512">
        <f>'4.sz.m.ÖNK kiadás'!G11+'üres lap2'!F35+'5 sz. m Idősek otthona'!F34+'üres lap'!F31</f>
        <v>2220000</v>
      </c>
      <c r="L10" s="512">
        <f>'4.sz.m.ÖNK kiadás'!H11+'üres lap2'!G35+'5 sz. m Idősek otthona'!G34+'üres lap'!G31</f>
        <v>2220000</v>
      </c>
      <c r="M10" s="512">
        <f>'4.sz.m.ÖNK kiadás'!I11+'üres lap2'!H35+'5 sz. m Idősek otthona'!H34+'üres lap'!H31</f>
        <v>1090000</v>
      </c>
      <c r="N10" s="959">
        <f t="shared" si="1"/>
        <v>0.49099099099099097</v>
      </c>
    </row>
    <row r="11" spans="1:14" ht="15.75">
      <c r="A11" s="394"/>
      <c r="B11" s="511"/>
      <c r="C11" s="511"/>
      <c r="D11" s="511"/>
      <c r="E11" s="511"/>
      <c r="F11" s="512"/>
      <c r="G11" s="959"/>
      <c r="H11" s="494" t="s">
        <v>502</v>
      </c>
      <c r="I11" s="536">
        <v>3781000</v>
      </c>
      <c r="J11" s="537">
        <f>'4.sz.m.ÖNK kiadás'!F25</f>
        <v>3781000</v>
      </c>
      <c r="K11" s="537">
        <f>'4.sz.m.ÖNK kiadás'!G25</f>
        <v>3781000</v>
      </c>
      <c r="L11" s="537">
        <f>'4.sz.m.ÖNK kiadás'!H25+'üres lap'!G37</f>
        <v>3781000</v>
      </c>
      <c r="M11" s="537">
        <f>'4.sz.m.ÖNK kiadás'!I25+'üres lap'!H37</f>
        <v>0</v>
      </c>
      <c r="N11" s="537">
        <f>'4.sz.m.ÖNK kiadás'!J25+'üres lap'!I37</f>
        <v>0</v>
      </c>
    </row>
    <row r="12" spans="1:14" ht="15.75" hidden="1">
      <c r="A12" s="395"/>
      <c r="B12" s="513"/>
      <c r="C12" s="514"/>
      <c r="D12" s="514"/>
      <c r="E12" s="514"/>
      <c r="F12" s="514"/>
      <c r="G12" s="959" t="e">
        <f t="shared" si="0"/>
        <v>#DIV/0!</v>
      </c>
      <c r="H12" s="496"/>
      <c r="I12" s="513"/>
      <c r="J12" s="514"/>
      <c r="K12" s="514"/>
      <c r="L12" s="514"/>
      <c r="M12" s="514"/>
      <c r="N12" s="514"/>
    </row>
    <row r="13" spans="1:14" ht="16.5" hidden="1" customHeight="1" thickBot="1">
      <c r="A13" s="396"/>
      <c r="B13" s="515"/>
      <c r="C13" s="516"/>
      <c r="D13" s="516"/>
      <c r="E13" s="516"/>
      <c r="F13" s="516"/>
      <c r="G13" s="959" t="e">
        <f t="shared" si="0"/>
        <v>#DIV/0!</v>
      </c>
      <c r="H13" s="497"/>
      <c r="I13" s="515"/>
      <c r="J13" s="516"/>
      <c r="K13" s="516"/>
      <c r="L13" s="516"/>
      <c r="M13" s="516"/>
      <c r="N13" s="516"/>
    </row>
    <row r="14" spans="1:14" ht="24" customHeight="1" thickBot="1">
      <c r="A14" s="397" t="s">
        <v>202</v>
      </c>
      <c r="B14" s="517">
        <f>SUM(B6:B9)</f>
        <v>57074000</v>
      </c>
      <c r="C14" s="517">
        <f>SUM(C6:C9)</f>
        <v>58457281</v>
      </c>
      <c r="D14" s="517">
        <f>SUM(D6:D9)</f>
        <v>60532447</v>
      </c>
      <c r="E14" s="517">
        <f>SUM(E6:E9)</f>
        <v>63338836</v>
      </c>
      <c r="F14" s="517">
        <f>SUM(F6:F9)</f>
        <v>61837870</v>
      </c>
      <c r="G14" s="959">
        <f t="shared" si="0"/>
        <v>0.97630259577236311</v>
      </c>
      <c r="H14" s="809" t="s">
        <v>203</v>
      </c>
      <c r="I14" s="517">
        <f>SUM(I6:I11)</f>
        <v>60244000</v>
      </c>
      <c r="J14" s="518">
        <f>SUM(J6:J13)</f>
        <v>60244000</v>
      </c>
      <c r="K14" s="518">
        <f>SUM(K6:K13)</f>
        <v>63319166</v>
      </c>
      <c r="L14" s="518">
        <f>SUM(L6:L13)</f>
        <v>67198116</v>
      </c>
      <c r="M14" s="518">
        <f>SUM(M6:M13)</f>
        <v>53045291</v>
      </c>
      <c r="N14" s="959">
        <f t="shared" ref="N14" si="2">M14/L14</f>
        <v>0.78938658042139154</v>
      </c>
    </row>
    <row r="15" spans="1:14" ht="18.75" customHeight="1">
      <c r="A15" s="398" t="s">
        <v>459</v>
      </c>
      <c r="B15" s="392">
        <v>4217000</v>
      </c>
      <c r="C15" s="392">
        <v>4217000</v>
      </c>
      <c r="D15" s="392">
        <v>4217000</v>
      </c>
      <c r="E15" s="519">
        <f>'3.sz.m Önk  bev.'!H57+'üres lap2'!G22+'5 sz. m Idősek otthona'!G21+'üres lap'!G19</f>
        <v>5314000</v>
      </c>
      <c r="F15" s="519">
        <v>5514000</v>
      </c>
      <c r="G15" s="959">
        <f t="shared" si="0"/>
        <v>1.0376364320662401</v>
      </c>
      <c r="H15" s="493" t="s">
        <v>188</v>
      </c>
      <c r="I15" s="509">
        <v>0</v>
      </c>
      <c r="J15" s="510">
        <v>0</v>
      </c>
      <c r="K15" s="510">
        <v>0</v>
      </c>
      <c r="L15" s="510">
        <v>0</v>
      </c>
      <c r="M15" s="510">
        <v>0</v>
      </c>
      <c r="N15" s="510">
        <v>0</v>
      </c>
    </row>
    <row r="16" spans="1:14" ht="15" customHeight="1" thickBot="1">
      <c r="A16" s="399" t="s">
        <v>186</v>
      </c>
      <c r="B16" s="520"/>
      <c r="C16" s="521"/>
      <c r="D16" s="521"/>
      <c r="E16" s="521"/>
      <c r="F16" s="521"/>
      <c r="G16" s="959"/>
      <c r="H16" s="496"/>
      <c r="I16" s="513"/>
      <c r="J16" s="514"/>
      <c r="K16" s="514"/>
      <c r="L16" s="514"/>
      <c r="M16" s="514"/>
      <c r="N16" s="514"/>
    </row>
    <row r="17" spans="1:14" ht="25.5" customHeight="1" thickBot="1">
      <c r="A17" s="400" t="s">
        <v>207</v>
      </c>
      <c r="B17" s="522">
        <f t="shared" ref="B17:F17" si="3">SUM(B15:B16)</f>
        <v>4217000</v>
      </c>
      <c r="C17" s="523">
        <f t="shared" si="3"/>
        <v>4217000</v>
      </c>
      <c r="D17" s="523">
        <f t="shared" si="3"/>
        <v>4217000</v>
      </c>
      <c r="E17" s="523">
        <f t="shared" si="3"/>
        <v>5314000</v>
      </c>
      <c r="F17" s="523">
        <f t="shared" si="3"/>
        <v>5514000</v>
      </c>
      <c r="G17" s="959">
        <f t="shared" si="0"/>
        <v>1.0376364320662401</v>
      </c>
      <c r="H17" s="498" t="s">
        <v>214</v>
      </c>
      <c r="I17" s="522">
        <v>1047000</v>
      </c>
      <c r="J17" s="522">
        <v>1047263</v>
      </c>
      <c r="K17" s="522">
        <v>1047263</v>
      </c>
      <c r="L17" s="522">
        <v>1047263</v>
      </c>
      <c r="M17" s="522">
        <v>1047263</v>
      </c>
      <c r="N17" s="959">
        <f t="shared" ref="N17:N18" si="4">M17/L17</f>
        <v>1</v>
      </c>
    </row>
    <row r="18" spans="1:14" ht="22.5" customHeight="1" thickBot="1">
      <c r="A18" s="401" t="s">
        <v>187</v>
      </c>
      <c r="B18" s="524">
        <f t="shared" ref="B18:F18" si="5">B14+B17</f>
        <v>61291000</v>
      </c>
      <c r="C18" s="525">
        <f t="shared" si="5"/>
        <v>62674281</v>
      </c>
      <c r="D18" s="525">
        <f t="shared" si="5"/>
        <v>64749447</v>
      </c>
      <c r="E18" s="525">
        <f t="shared" si="5"/>
        <v>68652836</v>
      </c>
      <c r="F18" s="525">
        <f t="shared" si="5"/>
        <v>67351870</v>
      </c>
      <c r="G18" s="959">
        <f t="shared" si="0"/>
        <v>0.98105007635809827</v>
      </c>
      <c r="H18" s="499" t="s">
        <v>189</v>
      </c>
      <c r="I18" s="524">
        <f t="shared" ref="I18:M18" si="6">I14+I17</f>
        <v>61291000</v>
      </c>
      <c r="J18" s="525">
        <f t="shared" si="6"/>
        <v>61291263</v>
      </c>
      <c r="K18" s="525">
        <f t="shared" si="6"/>
        <v>64366429</v>
      </c>
      <c r="L18" s="525">
        <f t="shared" si="6"/>
        <v>68245379</v>
      </c>
      <c r="M18" s="525">
        <f t="shared" si="6"/>
        <v>54092554</v>
      </c>
      <c r="N18" s="959">
        <f t="shared" si="4"/>
        <v>0.79261855956576932</v>
      </c>
    </row>
    <row r="19" spans="1:14" ht="22.5" customHeight="1" thickBot="1">
      <c r="A19" s="1129" t="s">
        <v>225</v>
      </c>
      <c r="B19" s="1130"/>
      <c r="C19" s="1130"/>
      <c r="D19" s="1130"/>
      <c r="E19" s="1130"/>
      <c r="F19" s="1130"/>
      <c r="G19" s="1130"/>
      <c r="H19" s="1129"/>
      <c r="I19" s="1130"/>
      <c r="J19" s="34"/>
      <c r="K19" s="34"/>
    </row>
    <row r="20" spans="1:14" ht="15.75">
      <c r="A20" s="393" t="s">
        <v>190</v>
      </c>
      <c r="B20" s="526">
        <f>'3.sz.m Önk  bev.'!E42+'üres lap2'!D14+'5 sz. m Idősek otthona'!D13</f>
        <v>0</v>
      </c>
      <c r="C20" s="526">
        <f>'3.sz.m Önk  bev.'!F42+'üres lap2'!E14+'5 sz. m Idősek otthona'!E13</f>
        <v>0</v>
      </c>
      <c r="D20" s="526">
        <f>'3.sz.m Önk  bev.'!G42+'üres lap2'!F14+'5 sz. m Idősek otthona'!F13</f>
        <v>0</v>
      </c>
      <c r="E20" s="526">
        <f>'3.sz.m Önk  bev.'!H42+'üres lap2'!G14+'5 sz. m Idősek otthona'!G13</f>
        <v>6500000</v>
      </c>
      <c r="F20" s="526">
        <f>'3.sz.m Önk  bev.'!I42+'üres lap2'!H14+'5 sz. m Idősek otthona'!H13</f>
        <v>6500000</v>
      </c>
      <c r="G20" s="959">
        <f t="shared" si="0"/>
        <v>1</v>
      </c>
      <c r="H20" s="500" t="s">
        <v>193</v>
      </c>
      <c r="I20" s="534">
        <f>'4.sz.m.ÖNK kiadás'!E18+'üres lap2'!D37+'5 sz. m Idősek otthona'!D36</f>
        <v>84528000</v>
      </c>
      <c r="J20" s="534">
        <f>'4.sz.m.ÖNK kiadás'!F18+'üres lap2'!E37+'5 sz. m Idősek otthona'!E36</f>
        <v>84609000</v>
      </c>
      <c r="K20" s="534">
        <f>'4.sz.m.ÖNK kiadás'!G18+'üres lap2'!F37+'5 sz. m Idősek otthona'!F36</f>
        <v>84609000</v>
      </c>
      <c r="L20" s="534">
        <f>'4.sz.m.ÖNK kiadás'!H18+'üres lap2'!G37+'5 sz. m Idősek otthona'!G36</f>
        <v>84991000</v>
      </c>
      <c r="M20" s="534">
        <f>'4.sz.m.ÖNK kiadás'!I18+'üres lap2'!H37+'5 sz. m Idősek otthona'!H36</f>
        <v>2397300</v>
      </c>
      <c r="N20" s="959">
        <f t="shared" ref="N20:N21" si="7">M20/L20</f>
        <v>2.8206515984045371E-2</v>
      </c>
    </row>
    <row r="21" spans="1:14" ht="15.75">
      <c r="A21" s="394" t="s">
        <v>191</v>
      </c>
      <c r="B21" s="511">
        <f>'3.sz.m Önk  bev.'!E50+'üres lap2'!D18+'5 sz. m Idősek otthona'!D17</f>
        <v>144300000</v>
      </c>
      <c r="C21" s="511">
        <f>'3.sz.m Önk  bev.'!F50+'üres lap2'!E18+'5 sz. m Idősek otthona'!E17</f>
        <v>142916982</v>
      </c>
      <c r="D21" s="511">
        <f>'3.sz.m Önk  bev.'!G50+'üres lap2'!F18+'5 sz. m Idősek otthona'!F17</f>
        <v>142916982</v>
      </c>
      <c r="E21" s="511">
        <v>124618187</v>
      </c>
      <c r="F21" s="511">
        <v>0</v>
      </c>
      <c r="G21" s="512"/>
      <c r="H21" s="494" t="s">
        <v>194</v>
      </c>
      <c r="I21" s="511">
        <f>'4.sz.m.ÖNK kiadás'!E19+'5 sz. m Idősek otthona'!D37</f>
        <v>74259000</v>
      </c>
      <c r="J21" s="511">
        <f>'4.sz.m.ÖNK kiadás'!F19+'5 sz. m Idősek otthona'!E37</f>
        <v>74178000</v>
      </c>
      <c r="K21" s="511">
        <f>'4.sz.m.ÖNK kiadás'!G19+'5 sz. m Idősek otthona'!F37</f>
        <v>73178000</v>
      </c>
      <c r="L21" s="511">
        <f>'4.sz.m.ÖNK kiadás'!H19+'5 sz. m Idősek otthona'!G37</f>
        <v>63500644</v>
      </c>
      <c r="M21" s="511">
        <f>'4.sz.m.ÖNK kiadás'!I19+'5 sz. m Idősek otthona'!H37</f>
        <v>7045744</v>
      </c>
      <c r="N21" s="959">
        <f t="shared" si="7"/>
        <v>0.11095547314449283</v>
      </c>
    </row>
    <row r="22" spans="1:14" ht="15.75">
      <c r="A22" s="394" t="s">
        <v>192</v>
      </c>
      <c r="B22" s="511">
        <f>'3.sz.m Önk  bev.'!E51</f>
        <v>0</v>
      </c>
      <c r="C22" s="511">
        <f>'3.sz.m Önk  bev.'!F51</f>
        <v>0</v>
      </c>
      <c r="D22" s="511">
        <f>'3.sz.m Önk  bev.'!G51</f>
        <v>0</v>
      </c>
      <c r="E22" s="511">
        <f>'3.sz.m Önk  bev.'!H51</f>
        <v>2479000</v>
      </c>
      <c r="F22" s="511">
        <f>'3.sz.m Önk  bev.'!I51</f>
        <v>2478875</v>
      </c>
      <c r="G22" s="959">
        <f t="shared" si="0"/>
        <v>0.9999495764421138</v>
      </c>
      <c r="H22" s="494" t="s">
        <v>195</v>
      </c>
      <c r="I22" s="511">
        <f>'4.sz.m.ÖNK kiadás'!E20</f>
        <v>0</v>
      </c>
      <c r="J22" s="512">
        <f>'4.sz.m.ÖNK kiadás'!F20</f>
        <v>0</v>
      </c>
      <c r="K22" s="512">
        <f>'4.sz.m.ÖNK kiadás'!G20</f>
        <v>0</v>
      </c>
      <c r="L22" s="512">
        <f>'4.sz.m.ÖNK kiadás'!H20</f>
        <v>0</v>
      </c>
      <c r="M22" s="512">
        <f>'4.sz.m.ÖNK kiadás'!I20</f>
        <v>0</v>
      </c>
      <c r="N22" s="512">
        <f>'4.sz.m.ÖNK kiadás'!J20</f>
        <v>0</v>
      </c>
    </row>
    <row r="23" spans="1:14" ht="13.5" thickBot="1">
      <c r="A23" s="394"/>
      <c r="B23" s="511"/>
      <c r="C23" s="511"/>
      <c r="D23" s="512"/>
      <c r="E23" s="512"/>
      <c r="F23" s="512"/>
      <c r="G23" s="512"/>
      <c r="H23" s="494" t="s">
        <v>201</v>
      </c>
      <c r="I23" s="511"/>
      <c r="J23" s="512"/>
      <c r="K23" s="512"/>
      <c r="L23" s="512"/>
      <c r="M23" s="512"/>
      <c r="N23" s="512"/>
    </row>
    <row r="24" spans="1:14" ht="13.5" hidden="1" thickBot="1">
      <c r="A24" s="403"/>
      <c r="B24" s="513"/>
      <c r="C24" s="513"/>
      <c r="D24" s="514"/>
      <c r="E24" s="514"/>
      <c r="F24" s="514"/>
      <c r="G24" s="514"/>
      <c r="H24" s="496"/>
      <c r="I24" s="513"/>
      <c r="J24" s="514"/>
      <c r="K24" s="514"/>
      <c r="L24" s="514"/>
      <c r="M24" s="514"/>
      <c r="N24" s="514"/>
    </row>
    <row r="25" spans="1:14" ht="16.5" thickBot="1">
      <c r="A25" s="404" t="s">
        <v>205</v>
      </c>
      <c r="B25" s="524">
        <f t="shared" ref="B25:E25" si="8">SUM(B20:B23)</f>
        <v>144300000</v>
      </c>
      <c r="C25" s="524">
        <f>SUM(C20:C23)</f>
        <v>142916982</v>
      </c>
      <c r="D25" s="525">
        <f t="shared" si="8"/>
        <v>142916982</v>
      </c>
      <c r="E25" s="525">
        <f t="shared" si="8"/>
        <v>133597187</v>
      </c>
      <c r="F25" s="525">
        <f>SUM(F20:F23)</f>
        <v>8978875</v>
      </c>
      <c r="G25" s="959">
        <f t="shared" ref="G25:G26" si="9">F25/E25</f>
        <v>6.7208563306052238E-2</v>
      </c>
      <c r="H25" s="501" t="s">
        <v>204</v>
      </c>
      <c r="I25" s="538">
        <f t="shared" ref="I25:M25" si="10">SUM(I20:I24)</f>
        <v>158787000</v>
      </c>
      <c r="J25" s="539">
        <f t="shared" si="10"/>
        <v>158787000</v>
      </c>
      <c r="K25" s="539">
        <f t="shared" si="10"/>
        <v>157787000</v>
      </c>
      <c r="L25" s="539">
        <f t="shared" si="10"/>
        <v>148491644</v>
      </c>
      <c r="M25" s="539">
        <f t="shared" si="10"/>
        <v>9443044</v>
      </c>
      <c r="N25" s="959">
        <f t="shared" ref="N25" si="11">M25/L25</f>
        <v>6.35931002285893E-2</v>
      </c>
    </row>
    <row r="26" spans="1:14" ht="15" customHeight="1">
      <c r="A26" s="398" t="s">
        <v>459</v>
      </c>
      <c r="B26" s="527">
        <v>14487000</v>
      </c>
      <c r="C26" s="527">
        <v>14487000</v>
      </c>
      <c r="D26" s="527">
        <v>14487000</v>
      </c>
      <c r="E26" s="527">
        <v>14487000</v>
      </c>
      <c r="F26" s="527">
        <v>14487000</v>
      </c>
      <c r="G26" s="959">
        <f t="shared" si="9"/>
        <v>1</v>
      </c>
      <c r="H26" s="502" t="s">
        <v>206</v>
      </c>
      <c r="I26" s="509"/>
      <c r="J26" s="510"/>
      <c r="K26" s="510"/>
      <c r="L26" s="510"/>
      <c r="M26" s="510"/>
      <c r="N26" s="510"/>
    </row>
    <row r="27" spans="1:14" ht="13.5" thickBot="1">
      <c r="A27" s="399" t="s">
        <v>186</v>
      </c>
      <c r="B27" s="528">
        <f>'3.sz.m Önk  bev.'!E56</f>
        <v>0</v>
      </c>
      <c r="C27" s="528">
        <f>'3.sz.m Önk  bev.'!F56</f>
        <v>0</v>
      </c>
      <c r="D27" s="529"/>
      <c r="E27" s="529"/>
      <c r="F27" s="529"/>
      <c r="G27" s="529"/>
      <c r="H27" s="503"/>
      <c r="I27" s="513">
        <v>0</v>
      </c>
      <c r="J27" s="514"/>
      <c r="K27" s="514"/>
      <c r="L27" s="514"/>
      <c r="M27" s="514"/>
      <c r="N27" s="514"/>
    </row>
    <row r="28" spans="1:14" ht="25.5" customHeight="1" thickBot="1">
      <c r="A28" s="405" t="s">
        <v>208</v>
      </c>
      <c r="B28" s="522">
        <f t="shared" ref="B28:E28" si="12">SUM(B26:B27)</f>
        <v>14487000</v>
      </c>
      <c r="C28" s="522">
        <f>SUM(C26:C27)</f>
        <v>14487000</v>
      </c>
      <c r="D28" s="523">
        <f t="shared" si="12"/>
        <v>14487000</v>
      </c>
      <c r="E28" s="523">
        <f t="shared" si="12"/>
        <v>14487000</v>
      </c>
      <c r="F28" s="523">
        <v>16884000</v>
      </c>
      <c r="G28" s="959">
        <f t="shared" ref="G28:G29" si="13">F28/E28</f>
        <v>1.1654586870987782</v>
      </c>
      <c r="H28" s="501" t="s">
        <v>209</v>
      </c>
      <c r="I28" s="524">
        <f t="shared" ref="I28:N28" si="14">SUM(I26:I27)</f>
        <v>0</v>
      </c>
      <c r="J28" s="525">
        <f t="shared" si="14"/>
        <v>0</v>
      </c>
      <c r="K28" s="525">
        <f t="shared" si="14"/>
        <v>0</v>
      </c>
      <c r="L28" s="525">
        <f t="shared" si="14"/>
        <v>0</v>
      </c>
      <c r="M28" s="525">
        <f t="shared" si="14"/>
        <v>0</v>
      </c>
      <c r="N28" s="525">
        <f t="shared" si="14"/>
        <v>0</v>
      </c>
    </row>
    <row r="29" spans="1:14" ht="26.25" customHeight="1" thickBot="1">
      <c r="A29" s="402" t="s">
        <v>210</v>
      </c>
      <c r="B29" s="524">
        <f t="shared" ref="B29:F29" si="15">B25+B28</f>
        <v>158787000</v>
      </c>
      <c r="C29" s="524">
        <f>C25+C28</f>
        <v>157403982</v>
      </c>
      <c r="D29" s="525">
        <f t="shared" si="15"/>
        <v>157403982</v>
      </c>
      <c r="E29" s="525">
        <f t="shared" si="15"/>
        <v>148084187</v>
      </c>
      <c r="F29" s="525">
        <f t="shared" si="15"/>
        <v>25862875</v>
      </c>
      <c r="G29" s="959">
        <f t="shared" si="13"/>
        <v>0.1746498091656471</v>
      </c>
      <c r="H29" s="504" t="s">
        <v>211</v>
      </c>
      <c r="I29" s="524">
        <f t="shared" ref="I29:M29" si="16">I28+I25</f>
        <v>158787000</v>
      </c>
      <c r="J29" s="524">
        <f t="shared" si="16"/>
        <v>158787000</v>
      </c>
      <c r="K29" s="525">
        <f t="shared" si="16"/>
        <v>157787000</v>
      </c>
      <c r="L29" s="525">
        <f t="shared" si="16"/>
        <v>148491644</v>
      </c>
      <c r="M29" s="525">
        <f t="shared" si="16"/>
        <v>9443044</v>
      </c>
      <c r="N29" s="959">
        <f t="shared" ref="N29" si="17">M29/L29</f>
        <v>6.35931002285893E-2</v>
      </c>
    </row>
    <row r="30" spans="1:14" ht="26.25" hidden="1" customHeight="1" thickBot="1">
      <c r="A30" s="402" t="s">
        <v>280</v>
      </c>
      <c r="B30" s="530"/>
      <c r="C30" s="531"/>
      <c r="D30" s="531"/>
      <c r="E30" s="531"/>
      <c r="F30" s="531"/>
      <c r="G30" s="531"/>
      <c r="H30" s="504" t="s">
        <v>279</v>
      </c>
      <c r="I30" s="524"/>
      <c r="J30" s="525"/>
      <c r="K30" s="525"/>
      <c r="L30" s="525"/>
      <c r="M30" s="525"/>
      <c r="N30" s="525"/>
    </row>
    <row r="31" spans="1:14" ht="29.25" customHeight="1" thickBot="1">
      <c r="A31" s="406" t="s">
        <v>212</v>
      </c>
      <c r="B31" s="532">
        <f>B18+B29</f>
        <v>220078000</v>
      </c>
      <c r="C31" s="532">
        <f>C18+C29</f>
        <v>220078263</v>
      </c>
      <c r="D31" s="533">
        <f>D18+D29</f>
        <v>222153429</v>
      </c>
      <c r="E31" s="533">
        <f>E18+E29</f>
        <v>216737023</v>
      </c>
      <c r="F31" s="533">
        <f>F18+F29+F30</f>
        <v>93214745</v>
      </c>
      <c r="G31" s="959">
        <f t="shared" ref="G31" si="18">F31/E31</f>
        <v>0.43008224303237752</v>
      </c>
      <c r="H31" s="505" t="s">
        <v>213</v>
      </c>
      <c r="I31" s="540">
        <f>I29+I18</f>
        <v>220078000</v>
      </c>
      <c r="J31" s="541">
        <f>J29+J18</f>
        <v>220078263</v>
      </c>
      <c r="K31" s="541">
        <f>K29+K18</f>
        <v>222153429</v>
      </c>
      <c r="L31" s="541">
        <f>L29+L18</f>
        <v>216737023</v>
      </c>
      <c r="M31" s="541">
        <f>M29+M18+M30</f>
        <v>63535598</v>
      </c>
      <c r="N31" s="959">
        <f t="shared" ref="N31" si="19">M31/L31</f>
        <v>0.29314603070837603</v>
      </c>
    </row>
    <row r="33" spans="2:13">
      <c r="B33" s="34"/>
      <c r="C33" s="34"/>
      <c r="D33" s="34"/>
      <c r="E33" s="34"/>
      <c r="F33" s="34"/>
      <c r="G33" s="34"/>
      <c r="I33" s="34"/>
    </row>
    <row r="34" spans="2:13">
      <c r="F34" s="34"/>
      <c r="M34" s="34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A17" zoomScale="75" zoomScaleNormal="75" workbookViewId="0">
      <selection activeCell="J58" sqref="J58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14.7109375" style="378" customWidth="1"/>
    <col min="6" max="6" width="16" style="378" customWidth="1"/>
    <col min="7" max="7" width="14.7109375" style="378" customWidth="1"/>
    <col min="8" max="8" width="15" style="378" customWidth="1"/>
    <col min="9" max="9" width="13.85546875" style="378" customWidth="1"/>
    <col min="10" max="10" width="13.140625" style="378" customWidth="1"/>
    <col min="11" max="11" width="16.28515625" style="379" customWidth="1"/>
    <col min="12" max="12" width="15.140625" style="379" customWidth="1"/>
    <col min="13" max="13" width="16" style="379" customWidth="1"/>
    <col min="14" max="14" width="15.28515625" style="379" customWidth="1"/>
    <col min="15" max="15" width="16.42578125" style="379" customWidth="1"/>
    <col min="16" max="16" width="14" style="379" customWidth="1"/>
    <col min="17" max="17" width="14.5703125" style="380" customWidth="1"/>
    <col min="18" max="18" width="16.42578125" style="379" customWidth="1"/>
    <col min="19" max="19" width="17" style="379" customWidth="1"/>
    <col min="20" max="20" width="14.5703125" style="379" customWidth="1"/>
    <col min="21" max="21" width="14.42578125" style="380" customWidth="1"/>
    <col min="22" max="22" width="12.42578125" style="380" customWidth="1"/>
    <col min="23" max="16384" width="9.140625" style="380"/>
  </cols>
  <sheetData>
    <row r="1" spans="1:32">
      <c r="A1" s="115"/>
      <c r="B1" s="115"/>
      <c r="C1" s="115"/>
      <c r="D1" s="116"/>
      <c r="Q1" s="68" t="s">
        <v>65</v>
      </c>
    </row>
    <row r="2" spans="1:32" s="382" customFormat="1" ht="34.5" customHeight="1">
      <c r="A2" s="1061" t="s">
        <v>466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275"/>
      <c r="S2" s="381"/>
      <c r="T2" s="381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489</v>
      </c>
    </row>
    <row r="4" spans="1:32" ht="45.75" customHeight="1" thickBot="1">
      <c r="A4" s="1062" t="s">
        <v>6</v>
      </c>
      <c r="B4" s="1063"/>
      <c r="C4" s="1063"/>
      <c r="D4" s="389" t="s">
        <v>9</v>
      </c>
      <c r="E4" s="1065" t="s">
        <v>5</v>
      </c>
      <c r="F4" s="1066"/>
      <c r="G4" s="1066"/>
      <c r="H4" s="1066"/>
      <c r="I4" s="1066"/>
      <c r="J4" s="1067"/>
      <c r="K4" s="1065" t="s">
        <v>76</v>
      </c>
      <c r="L4" s="1066"/>
      <c r="M4" s="1066"/>
      <c r="N4" s="1066"/>
      <c r="O4" s="1066"/>
      <c r="P4" s="1067"/>
      <c r="Q4" s="1065" t="s">
        <v>77</v>
      </c>
      <c r="R4" s="1066"/>
      <c r="S4" s="1066"/>
      <c r="T4" s="1066"/>
      <c r="U4" s="1066"/>
      <c r="V4" s="1067"/>
    </row>
    <row r="5" spans="1:32" ht="45.75" customHeight="1" thickBot="1">
      <c r="A5" s="346"/>
      <c r="B5" s="347"/>
      <c r="C5" s="347"/>
      <c r="D5" s="389"/>
      <c r="E5" s="424" t="s">
        <v>82</v>
      </c>
      <c r="F5" s="425" t="s">
        <v>258</v>
      </c>
      <c r="G5" s="425" t="s">
        <v>265</v>
      </c>
      <c r="H5" s="425" t="s">
        <v>271</v>
      </c>
      <c r="I5" s="425" t="s">
        <v>275</v>
      </c>
      <c r="J5" s="426" t="s">
        <v>512</v>
      </c>
      <c r="K5" s="424" t="s">
        <v>82</v>
      </c>
      <c r="L5" s="425" t="s">
        <v>258</v>
      </c>
      <c r="M5" s="425" t="s">
        <v>265</v>
      </c>
      <c r="N5" s="425" t="s">
        <v>271</v>
      </c>
      <c r="O5" s="425" t="s">
        <v>288</v>
      </c>
      <c r="P5" s="426" t="s">
        <v>512</v>
      </c>
      <c r="Q5" s="424" t="s">
        <v>82</v>
      </c>
      <c r="R5" s="425" t="s">
        <v>258</v>
      </c>
      <c r="S5" s="425" t="s">
        <v>265</v>
      </c>
      <c r="T5" s="425" t="s">
        <v>271</v>
      </c>
      <c r="U5" s="425" t="s">
        <v>288</v>
      </c>
      <c r="V5" s="426" t="s">
        <v>512</v>
      </c>
    </row>
    <row r="6" spans="1:32" s="7" customFormat="1" ht="21.75" customHeight="1" thickBot="1">
      <c r="A6" s="128"/>
      <c r="B6" s="1064"/>
      <c r="C6" s="1064"/>
      <c r="D6" s="1064"/>
      <c r="E6" s="427"/>
      <c r="F6" s="319"/>
      <c r="G6" s="319"/>
      <c r="H6" s="319"/>
      <c r="I6" s="319"/>
      <c r="J6" s="319"/>
      <c r="K6" s="427"/>
      <c r="L6" s="319"/>
      <c r="M6" s="319"/>
      <c r="N6" s="319"/>
      <c r="O6" s="319"/>
      <c r="P6" s="319"/>
      <c r="Q6" s="427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64" t="s">
        <v>363</v>
      </c>
      <c r="C7" s="1064"/>
      <c r="D7" s="1064"/>
      <c r="E7" s="427">
        <f>E8+E13+E16+E17+E20</f>
        <v>6252000</v>
      </c>
      <c r="F7" s="427">
        <f>F8+F13+F16+F17+F20</f>
        <v>6252000</v>
      </c>
      <c r="G7" s="427">
        <f>G8+G13+G16+G17+G20</f>
        <v>6252000</v>
      </c>
      <c r="H7" s="427">
        <f>H8+H13+H16+H17+H20</f>
        <v>7025050</v>
      </c>
      <c r="I7" s="319">
        <f>I8+I13+I16+I20</f>
        <v>5666247</v>
      </c>
      <c r="J7" s="959">
        <f t="shared" ref="J7:J8" si="0">I7/H7</f>
        <v>0.80657746208212044</v>
      </c>
      <c r="K7" s="427">
        <f t="shared" ref="K7:Q7" si="1">K8+K13+K16+K17+K20</f>
        <v>982000</v>
      </c>
      <c r="L7" s="427">
        <f t="shared" si="1"/>
        <v>982000</v>
      </c>
      <c r="M7" s="427">
        <f t="shared" si="1"/>
        <v>982000</v>
      </c>
      <c r="N7" s="427">
        <f t="shared" si="1"/>
        <v>1532000</v>
      </c>
      <c r="O7" s="427">
        <f t="shared" si="1"/>
        <v>1456877</v>
      </c>
      <c r="P7" s="959">
        <f t="shared" ref="P7" si="2">O7/N7</f>
        <v>0.95096409921671021</v>
      </c>
      <c r="Q7" s="427">
        <f t="shared" si="1"/>
        <v>5270000</v>
      </c>
      <c r="R7" s="319">
        <f>R8+R13+R16</f>
        <v>5270000</v>
      </c>
      <c r="S7" s="319">
        <f t="shared" ref="S7:U7" si="3">S8+S13+S16</f>
        <v>5270000</v>
      </c>
      <c r="T7" s="319">
        <f t="shared" si="3"/>
        <v>5493050</v>
      </c>
      <c r="U7" s="319">
        <f t="shared" si="3"/>
        <v>4209370</v>
      </c>
      <c r="V7" s="959">
        <f t="shared" ref="V7:V9" si="4">U7/T7</f>
        <v>0.76630833507796214</v>
      </c>
      <c r="W7" s="319">
        <f>V8+V13+V16</f>
        <v>1.7172511013215859</v>
      </c>
    </row>
    <row r="8" spans="1:32" ht="21.75" customHeight="1">
      <c r="A8" s="798"/>
      <c r="B8" s="277" t="s">
        <v>44</v>
      </c>
      <c r="C8" s="1059" t="s">
        <v>364</v>
      </c>
      <c r="D8" s="1059"/>
      <c r="E8" s="550">
        <f>SUM(E9:E12)</f>
        <v>4580000</v>
      </c>
      <c r="F8" s="550">
        <f t="shared" ref="F8:N8" si="5">SUM(F9:F12)</f>
        <v>4580000</v>
      </c>
      <c r="G8" s="550">
        <f t="shared" si="5"/>
        <v>4580000</v>
      </c>
      <c r="H8" s="550">
        <f t="shared" si="5"/>
        <v>4580000</v>
      </c>
      <c r="I8" s="550">
        <f t="shared" si="5"/>
        <v>3296320</v>
      </c>
      <c r="J8" s="959">
        <f t="shared" si="0"/>
        <v>0.71972052401746722</v>
      </c>
      <c r="K8" s="550">
        <f t="shared" si="5"/>
        <v>40000</v>
      </c>
      <c r="L8" s="550">
        <f>SUM(L9:L12)</f>
        <v>40000</v>
      </c>
      <c r="M8" s="550">
        <f>SUM(M9:M12)</f>
        <v>40000</v>
      </c>
      <c r="N8" s="550">
        <f t="shared" si="5"/>
        <v>40000</v>
      </c>
      <c r="O8" s="550">
        <v>40000</v>
      </c>
      <c r="P8" s="959">
        <f t="shared" ref="P8" si="6">O8/N8</f>
        <v>1</v>
      </c>
      <c r="Q8" s="550">
        <f>SUM(Q9:Q12)</f>
        <v>4540000</v>
      </c>
      <c r="R8" s="550">
        <f>SUM(R9:R12)</f>
        <v>4540000</v>
      </c>
      <c r="S8" s="550">
        <f>SUM(S9:S12)</f>
        <v>4540000</v>
      </c>
      <c r="T8" s="320">
        <v>4540000</v>
      </c>
      <c r="U8" s="320">
        <v>3256320</v>
      </c>
      <c r="V8" s="959">
        <f t="shared" si="4"/>
        <v>0.71725110132158587</v>
      </c>
    </row>
    <row r="9" spans="1:32" ht="21.75" customHeight="1">
      <c r="A9" s="125"/>
      <c r="B9" s="121"/>
      <c r="C9" s="121" t="s">
        <v>369</v>
      </c>
      <c r="D9" s="390" t="s">
        <v>365</v>
      </c>
      <c r="E9" s="429">
        <v>3840000</v>
      </c>
      <c r="F9" s="429">
        <v>3840000</v>
      </c>
      <c r="G9" s="429">
        <v>3840000</v>
      </c>
      <c r="H9" s="429">
        <v>3840000</v>
      </c>
      <c r="I9" s="429">
        <v>2541896</v>
      </c>
      <c r="J9" s="959">
        <f t="shared" ref="J9:J16" si="7">I9/H9</f>
        <v>0.66195208333333333</v>
      </c>
      <c r="K9" s="429">
        <v>0</v>
      </c>
      <c r="L9" s="429">
        <v>0</v>
      </c>
      <c r="M9" s="321"/>
      <c r="N9" s="321"/>
      <c r="O9" s="321"/>
      <c r="P9" s="321"/>
      <c r="Q9" s="429">
        <v>3840000</v>
      </c>
      <c r="R9" s="429">
        <v>3840000</v>
      </c>
      <c r="S9" s="429">
        <v>3840000</v>
      </c>
      <c r="T9" s="321">
        <v>3840000</v>
      </c>
      <c r="U9" s="429">
        <v>2541896</v>
      </c>
      <c r="V9" s="959">
        <f t="shared" si="4"/>
        <v>0.66195208333333333</v>
      </c>
    </row>
    <row r="10" spans="1:32" ht="21.75" customHeight="1">
      <c r="A10" s="125"/>
      <c r="B10" s="121"/>
      <c r="C10" s="121" t="s">
        <v>370</v>
      </c>
      <c r="D10" s="390" t="s">
        <v>465</v>
      </c>
      <c r="E10" s="429">
        <v>40000</v>
      </c>
      <c r="F10" s="429">
        <v>40000</v>
      </c>
      <c r="G10" s="429">
        <v>40000</v>
      </c>
      <c r="H10" s="429">
        <v>40000</v>
      </c>
      <c r="I10" s="429">
        <v>17111</v>
      </c>
      <c r="J10" s="959">
        <f t="shared" si="7"/>
        <v>0.42777500000000002</v>
      </c>
      <c r="K10" s="429">
        <v>40000</v>
      </c>
      <c r="L10" s="429">
        <v>40000</v>
      </c>
      <c r="M10" s="429">
        <v>40000</v>
      </c>
      <c r="N10" s="321">
        <v>40000</v>
      </c>
      <c r="O10" s="321">
        <v>17111</v>
      </c>
      <c r="P10" s="959">
        <f t="shared" ref="P10" si="8">O10/N10</f>
        <v>0.42777500000000002</v>
      </c>
      <c r="Q10" s="429"/>
      <c r="R10" s="429"/>
      <c r="S10" s="321"/>
      <c r="T10" s="321"/>
      <c r="U10" s="321"/>
      <c r="V10" s="321"/>
    </row>
    <row r="11" spans="1:32" ht="21.75" customHeight="1">
      <c r="A11" s="125"/>
      <c r="B11" s="121"/>
      <c r="C11" s="121" t="s">
        <v>371</v>
      </c>
      <c r="D11" s="390" t="s">
        <v>344</v>
      </c>
      <c r="E11" s="429">
        <v>700000</v>
      </c>
      <c r="F11" s="429">
        <v>700000</v>
      </c>
      <c r="G11" s="429">
        <v>700000</v>
      </c>
      <c r="H11" s="429">
        <v>700000</v>
      </c>
      <c r="I11" s="429">
        <v>737313</v>
      </c>
      <c r="J11" s="959">
        <f t="shared" si="7"/>
        <v>1.0533042857142858</v>
      </c>
      <c r="K11" s="429">
        <v>0</v>
      </c>
      <c r="L11" s="429">
        <v>0</v>
      </c>
      <c r="M11" s="321"/>
      <c r="N11" s="321"/>
      <c r="O11" s="321"/>
      <c r="P11" s="321"/>
      <c r="Q11" s="429">
        <v>700000</v>
      </c>
      <c r="R11" s="429">
        <v>700000</v>
      </c>
      <c r="S11" s="429">
        <v>700000</v>
      </c>
      <c r="T11" s="321">
        <v>700000</v>
      </c>
      <c r="U11" s="429">
        <v>737313</v>
      </c>
      <c r="V11" s="959">
        <f t="shared" ref="V11:V14" si="9">U11/T11</f>
        <v>1.0533042857142858</v>
      </c>
    </row>
    <row r="12" spans="1:32" ht="21.75" hidden="1" customHeight="1">
      <c r="A12" s="125"/>
      <c r="B12" s="121"/>
      <c r="C12" s="121"/>
      <c r="D12" s="390"/>
      <c r="E12" s="429"/>
      <c r="F12" s="429"/>
      <c r="G12" s="429"/>
      <c r="H12" s="429"/>
      <c r="I12" s="429"/>
      <c r="J12" s="959" t="e">
        <f t="shared" si="7"/>
        <v>#DIV/0!</v>
      </c>
      <c r="K12" s="429"/>
      <c r="L12" s="429"/>
      <c r="M12" s="321"/>
      <c r="N12" s="321"/>
      <c r="O12" s="321"/>
      <c r="P12" s="321"/>
      <c r="Q12" s="429"/>
      <c r="R12" s="429"/>
      <c r="S12" s="429"/>
      <c r="T12" s="321"/>
      <c r="U12" s="429"/>
      <c r="V12" s="959" t="e">
        <f t="shared" si="9"/>
        <v>#DIV/0!</v>
      </c>
      <c r="AF12" s="380" t="s">
        <v>289</v>
      </c>
    </row>
    <row r="13" spans="1:32" ht="21.75" customHeight="1">
      <c r="A13" s="125"/>
      <c r="B13" s="121" t="s">
        <v>45</v>
      </c>
      <c r="C13" s="1069" t="s">
        <v>366</v>
      </c>
      <c r="D13" s="1069"/>
      <c r="E13" s="429">
        <f>SUM(E14:E15)</f>
        <v>730000</v>
      </c>
      <c r="F13" s="429">
        <f t="shared" ref="F13:P13" si="10">SUM(F14:F15)</f>
        <v>730000</v>
      </c>
      <c r="G13" s="429">
        <f t="shared" si="10"/>
        <v>730000</v>
      </c>
      <c r="H13" s="429">
        <f t="shared" si="10"/>
        <v>953050</v>
      </c>
      <c r="I13" s="429">
        <f t="shared" si="10"/>
        <v>953050</v>
      </c>
      <c r="J13" s="959">
        <f t="shared" si="7"/>
        <v>1</v>
      </c>
      <c r="K13" s="429">
        <f t="shared" si="10"/>
        <v>0</v>
      </c>
      <c r="L13" s="429">
        <f>SUM(L14:L15)</f>
        <v>0</v>
      </c>
      <c r="M13" s="429">
        <f t="shared" si="10"/>
        <v>0</v>
      </c>
      <c r="N13" s="429">
        <f t="shared" si="10"/>
        <v>0</v>
      </c>
      <c r="O13" s="429">
        <f t="shared" si="10"/>
        <v>0</v>
      </c>
      <c r="P13" s="429">
        <f t="shared" si="10"/>
        <v>0</v>
      </c>
      <c r="Q13" s="429">
        <f>SUM(Q14:Q15)</f>
        <v>730000</v>
      </c>
      <c r="R13" s="429">
        <f>SUM(R14:R15)</f>
        <v>730000</v>
      </c>
      <c r="S13" s="429">
        <f>SUM(S14:S15)</f>
        <v>730000</v>
      </c>
      <c r="T13" s="429">
        <f>SUM(T14:T15)</f>
        <v>953050</v>
      </c>
      <c r="U13" s="429">
        <f t="shared" ref="U13" si="11">SUM(U14:U15)</f>
        <v>953050</v>
      </c>
      <c r="V13" s="959">
        <f t="shared" si="9"/>
        <v>1</v>
      </c>
    </row>
    <row r="14" spans="1:32" ht="21.75" customHeight="1">
      <c r="A14" s="125"/>
      <c r="B14" s="121"/>
      <c r="C14" s="121" t="s">
        <v>367</v>
      </c>
      <c r="D14" s="692" t="s">
        <v>460</v>
      </c>
      <c r="E14" s="429">
        <v>730000</v>
      </c>
      <c r="F14" s="429">
        <v>730000</v>
      </c>
      <c r="G14" s="429">
        <v>730000</v>
      </c>
      <c r="H14" s="429">
        <v>953050</v>
      </c>
      <c r="I14" s="429">
        <v>953050</v>
      </c>
      <c r="J14" s="959">
        <f t="shared" si="7"/>
        <v>1</v>
      </c>
      <c r="K14" s="429">
        <v>0</v>
      </c>
      <c r="L14" s="429">
        <v>0</v>
      </c>
      <c r="M14" s="321"/>
      <c r="N14" s="321"/>
      <c r="O14" s="321"/>
      <c r="P14" s="321"/>
      <c r="Q14" s="429">
        <v>730000</v>
      </c>
      <c r="R14" s="429">
        <v>730000</v>
      </c>
      <c r="S14" s="429">
        <v>730000</v>
      </c>
      <c r="T14" s="430">
        <v>953050</v>
      </c>
      <c r="U14" s="429">
        <v>953050</v>
      </c>
      <c r="V14" s="959">
        <f t="shared" si="9"/>
        <v>1</v>
      </c>
    </row>
    <row r="15" spans="1:32" ht="21.75" customHeight="1">
      <c r="A15" s="125"/>
      <c r="B15" s="121"/>
      <c r="C15" s="121" t="s">
        <v>368</v>
      </c>
      <c r="D15" s="692" t="s">
        <v>373</v>
      </c>
      <c r="E15" s="429"/>
      <c r="F15" s="429"/>
      <c r="G15" s="429"/>
      <c r="H15" s="429"/>
      <c r="I15" s="429"/>
      <c r="J15" s="429"/>
      <c r="K15" s="429"/>
      <c r="L15" s="429"/>
      <c r="M15" s="321"/>
      <c r="N15" s="321"/>
      <c r="O15" s="321"/>
      <c r="P15" s="321"/>
      <c r="Q15" s="429"/>
      <c r="R15" s="430"/>
      <c r="S15" s="430"/>
      <c r="T15" s="430"/>
      <c r="U15" s="430"/>
      <c r="V15" s="430"/>
    </row>
    <row r="16" spans="1:32" ht="21.75" customHeight="1">
      <c r="A16" s="125"/>
      <c r="B16" s="121" t="s">
        <v>131</v>
      </c>
      <c r="C16" s="1069" t="s">
        <v>374</v>
      </c>
      <c r="D16" s="1069"/>
      <c r="E16" s="429">
        <v>892000</v>
      </c>
      <c r="F16" s="429">
        <v>892000</v>
      </c>
      <c r="G16" s="429">
        <v>892000</v>
      </c>
      <c r="H16" s="429">
        <v>892000</v>
      </c>
      <c r="I16" s="429">
        <v>867602</v>
      </c>
      <c r="J16" s="959">
        <f t="shared" si="7"/>
        <v>0.97264798206278025</v>
      </c>
      <c r="K16" s="429">
        <v>892000</v>
      </c>
      <c r="L16" s="429">
        <v>892000</v>
      </c>
      <c r="M16" s="429">
        <v>892000</v>
      </c>
      <c r="N16" s="799">
        <v>892000</v>
      </c>
      <c r="O16" s="799">
        <v>867602</v>
      </c>
      <c r="P16" s="959">
        <f t="shared" ref="P16" si="12">O16/N16</f>
        <v>0.97264798206278025</v>
      </c>
      <c r="Q16" s="429"/>
      <c r="R16" s="430"/>
      <c r="S16" s="430"/>
      <c r="T16" s="487"/>
      <c r="U16" s="487"/>
      <c r="V16" s="487"/>
    </row>
    <row r="17" spans="1:22" ht="21.75" customHeight="1">
      <c r="A17" s="125"/>
      <c r="B17" s="121" t="s">
        <v>58</v>
      </c>
      <c r="C17" s="1071" t="s">
        <v>375</v>
      </c>
      <c r="D17" s="1072"/>
      <c r="E17" s="429">
        <f>SUM(E18:E19)</f>
        <v>0</v>
      </c>
      <c r="F17" s="429">
        <f t="shared" ref="F17:K17" si="13">SUM(F18:F19)</f>
        <v>0</v>
      </c>
      <c r="G17" s="429">
        <f t="shared" si="13"/>
        <v>0</v>
      </c>
      <c r="H17" s="429">
        <f t="shared" si="13"/>
        <v>0</v>
      </c>
      <c r="I17" s="429">
        <f t="shared" si="13"/>
        <v>0</v>
      </c>
      <c r="J17" s="429">
        <f t="shared" si="13"/>
        <v>0</v>
      </c>
      <c r="K17" s="429">
        <f t="shared" si="13"/>
        <v>0</v>
      </c>
      <c r="L17" s="429">
        <f>SUM(L18:L19)</f>
        <v>0</v>
      </c>
      <c r="M17" s="321"/>
      <c r="N17" s="799"/>
      <c r="O17" s="799"/>
      <c r="P17" s="799"/>
      <c r="Q17" s="429"/>
      <c r="R17" s="796"/>
      <c r="S17" s="796"/>
      <c r="T17" s="797"/>
      <c r="U17" s="797"/>
      <c r="V17" s="797"/>
    </row>
    <row r="18" spans="1:22" ht="21.75" customHeight="1">
      <c r="A18" s="125"/>
      <c r="B18" s="121"/>
      <c r="C18" s="121" t="s">
        <v>376</v>
      </c>
      <c r="D18" s="692" t="s">
        <v>378</v>
      </c>
      <c r="E18" s="429"/>
      <c r="F18" s="429"/>
      <c r="G18" s="429"/>
      <c r="H18" s="429"/>
      <c r="I18" s="429"/>
      <c r="J18" s="429"/>
      <c r="K18" s="429"/>
      <c r="L18" s="429"/>
      <c r="M18" s="321"/>
      <c r="N18" s="799"/>
      <c r="O18" s="799"/>
      <c r="P18" s="799"/>
      <c r="Q18" s="429"/>
      <c r="R18" s="796"/>
      <c r="S18" s="796"/>
      <c r="T18" s="797"/>
      <c r="U18" s="797"/>
      <c r="V18" s="797"/>
    </row>
    <row r="19" spans="1:22" ht="21.75" customHeight="1">
      <c r="A19" s="125"/>
      <c r="B19" s="121"/>
      <c r="C19" s="121" t="s">
        <v>377</v>
      </c>
      <c r="D19" s="692" t="s">
        <v>347</v>
      </c>
      <c r="E19" s="429"/>
      <c r="F19" s="429"/>
      <c r="G19" s="429"/>
      <c r="H19" s="429"/>
      <c r="I19" s="429"/>
      <c r="J19" s="429"/>
      <c r="K19" s="429"/>
      <c r="L19" s="429"/>
      <c r="M19" s="321"/>
      <c r="N19" s="799"/>
      <c r="O19" s="799"/>
      <c r="P19" s="799"/>
      <c r="Q19" s="429"/>
      <c r="R19" s="796"/>
      <c r="S19" s="796"/>
      <c r="T19" s="797"/>
      <c r="U19" s="797"/>
      <c r="V19" s="797"/>
    </row>
    <row r="20" spans="1:22" ht="21.75" customHeight="1" thickBot="1">
      <c r="A20" s="553"/>
      <c r="B20" s="800" t="s">
        <v>59</v>
      </c>
      <c r="C20" s="1073" t="s">
        <v>379</v>
      </c>
      <c r="D20" s="1074"/>
      <c r="E20" s="552">
        <v>50000</v>
      </c>
      <c r="F20" s="552">
        <v>50000</v>
      </c>
      <c r="G20" s="552">
        <v>50000</v>
      </c>
      <c r="H20" s="552">
        <v>600000</v>
      </c>
      <c r="I20" s="552">
        <v>549275</v>
      </c>
      <c r="J20" s="959">
        <f t="shared" ref="J20:J21" si="14">I20/H20</f>
        <v>0.91545833333333337</v>
      </c>
      <c r="K20" s="552">
        <v>50000</v>
      </c>
      <c r="L20" s="552">
        <v>50000</v>
      </c>
      <c r="M20" s="552">
        <v>50000</v>
      </c>
      <c r="N20" s="801">
        <v>600000</v>
      </c>
      <c r="O20" s="801">
        <v>549275</v>
      </c>
      <c r="P20" s="959">
        <f t="shared" ref="P20:P21" si="15">O20/N20</f>
        <v>0.91545833333333337</v>
      </c>
      <c r="Q20" s="552"/>
      <c r="R20" s="796"/>
      <c r="S20" s="796"/>
      <c r="T20" s="797"/>
      <c r="U20" s="797"/>
      <c r="V20" s="797"/>
    </row>
    <row r="21" spans="1:22" ht="21.75" customHeight="1" thickBot="1">
      <c r="A21" s="128" t="s">
        <v>380</v>
      </c>
      <c r="B21" s="1064" t="s">
        <v>381</v>
      </c>
      <c r="C21" s="1064"/>
      <c r="D21" s="1064"/>
      <c r="E21" s="427">
        <f>E22+E23+E24+E28+E29+E30+E31</f>
        <v>9884000</v>
      </c>
      <c r="F21" s="427">
        <f>F22+F23+F24+F28+F29+F30+F31</f>
        <v>9884000</v>
      </c>
      <c r="G21" s="427">
        <f>G22+G23+G24+G28+G29+G30+G31</f>
        <v>9884000</v>
      </c>
      <c r="H21" s="427">
        <f>H22+H23+H24+H28+H29+H30+H31</f>
        <v>10498424</v>
      </c>
      <c r="I21" s="427">
        <f>I22+I23+I24+I28+I29+I30+I31</f>
        <v>10409166</v>
      </c>
      <c r="J21" s="959">
        <f t="shared" si="14"/>
        <v>0.99149796197981721</v>
      </c>
      <c r="K21" s="427">
        <f>K22+K23+K24+K28+K29+K30+K31</f>
        <v>9057000</v>
      </c>
      <c r="L21" s="427">
        <f t="shared" ref="L21:U21" si="16">L22+L23+L24+L28+L29+L30+L31</f>
        <v>9057000</v>
      </c>
      <c r="M21" s="427">
        <f t="shared" si="16"/>
        <v>9057000</v>
      </c>
      <c r="N21" s="427">
        <f t="shared" si="16"/>
        <v>9671424</v>
      </c>
      <c r="O21" s="427">
        <f t="shared" si="16"/>
        <v>9582166</v>
      </c>
      <c r="P21" s="959">
        <f t="shared" si="15"/>
        <v>0.99077095575584317</v>
      </c>
      <c r="Q21" s="427">
        <f t="shared" si="16"/>
        <v>827000</v>
      </c>
      <c r="R21" s="427">
        <f t="shared" si="16"/>
        <v>827000</v>
      </c>
      <c r="S21" s="427">
        <f t="shared" si="16"/>
        <v>827000</v>
      </c>
      <c r="T21" s="427">
        <f t="shared" si="16"/>
        <v>827000</v>
      </c>
      <c r="U21" s="427">
        <f t="shared" si="16"/>
        <v>827000</v>
      </c>
      <c r="V21" s="959">
        <f t="shared" ref="V21" si="17">U21/T21</f>
        <v>1</v>
      </c>
    </row>
    <row r="22" spans="1:22" ht="21.75" customHeight="1">
      <c r="A22" s="126"/>
      <c r="B22" s="127" t="s">
        <v>47</v>
      </c>
      <c r="C22" s="1070" t="s">
        <v>382</v>
      </c>
      <c r="D22" s="1070"/>
      <c r="E22" s="428"/>
      <c r="F22" s="320"/>
      <c r="G22" s="320"/>
      <c r="H22" s="488"/>
      <c r="I22" s="488"/>
      <c r="J22" s="488"/>
      <c r="K22" s="428"/>
      <c r="L22" s="320"/>
      <c r="M22" s="320"/>
      <c r="N22" s="488"/>
      <c r="O22" s="488"/>
      <c r="P22" s="488"/>
      <c r="Q22" s="428"/>
      <c r="R22" s="320"/>
      <c r="S22" s="320"/>
      <c r="T22" s="488"/>
      <c r="U22" s="488"/>
      <c r="V22" s="488">
        <v>0</v>
      </c>
    </row>
    <row r="23" spans="1:22" ht="21.75" customHeight="1">
      <c r="A23" s="125"/>
      <c r="B23" s="121" t="s">
        <v>48</v>
      </c>
      <c r="C23" s="1060" t="s">
        <v>421</v>
      </c>
      <c r="D23" s="1060"/>
      <c r="E23" s="434"/>
      <c r="F23" s="323"/>
      <c r="G23" s="323"/>
      <c r="H23" s="323"/>
      <c r="I23" s="323"/>
      <c r="J23" s="323"/>
      <c r="K23" s="434"/>
      <c r="L23" s="323"/>
      <c r="M23" s="323"/>
      <c r="N23" s="323"/>
      <c r="O23" s="323"/>
      <c r="P23" s="323"/>
      <c r="Q23" s="434"/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60" t="s">
        <v>384</v>
      </c>
      <c r="D24" s="1060"/>
      <c r="E24" s="434">
        <f>SUM(E25:E27)</f>
        <v>6191000</v>
      </c>
      <c r="F24" s="434">
        <f>SUM(F25:F27)</f>
        <v>6191000</v>
      </c>
      <c r="G24" s="434">
        <f>SUM(G25:G27)</f>
        <v>6191000</v>
      </c>
      <c r="H24" s="434">
        <f>SUM(H25:H27)</f>
        <v>6761000</v>
      </c>
      <c r="I24" s="323">
        <v>6760645</v>
      </c>
      <c r="J24" s="959">
        <f t="shared" ref="J24:J25" si="18">I24/H24</f>
        <v>0.9999474929744121</v>
      </c>
      <c r="K24" s="434">
        <f>SUM(K25:K27)</f>
        <v>5364000</v>
      </c>
      <c r="L24" s="434">
        <f t="shared" ref="L24:T24" si="19">SUM(L25:L27)</f>
        <v>5364000</v>
      </c>
      <c r="M24" s="434">
        <f t="shared" si="19"/>
        <v>5364000</v>
      </c>
      <c r="N24" s="434">
        <f t="shared" si="19"/>
        <v>5934000</v>
      </c>
      <c r="O24" s="434">
        <v>5933645</v>
      </c>
      <c r="P24" s="959">
        <f t="shared" ref="P24:P25" si="20">O24/N24</f>
        <v>0.9999401752612066</v>
      </c>
      <c r="Q24" s="434">
        <f t="shared" si="19"/>
        <v>827000</v>
      </c>
      <c r="R24" s="434">
        <f t="shared" si="19"/>
        <v>827000</v>
      </c>
      <c r="S24" s="434">
        <f t="shared" si="19"/>
        <v>827000</v>
      </c>
      <c r="T24" s="434">
        <f t="shared" si="19"/>
        <v>827000</v>
      </c>
      <c r="U24" s="323">
        <v>827000</v>
      </c>
      <c r="V24" s="959">
        <f t="shared" ref="V24:V25" si="21">U24/T24</f>
        <v>1</v>
      </c>
    </row>
    <row r="25" spans="1:22" ht="21.75" customHeight="1">
      <c r="A25" s="125"/>
      <c r="B25" s="121"/>
      <c r="C25" s="121" t="s">
        <v>114</v>
      </c>
      <c r="D25" s="390" t="s">
        <v>385</v>
      </c>
      <c r="E25" s="434">
        <v>6191000</v>
      </c>
      <c r="F25" s="434">
        <v>6191000</v>
      </c>
      <c r="G25" s="434">
        <v>6191000</v>
      </c>
      <c r="H25" s="323">
        <v>6761000</v>
      </c>
      <c r="I25" s="323">
        <v>6760645</v>
      </c>
      <c r="J25" s="959">
        <f t="shared" si="18"/>
        <v>0.9999474929744121</v>
      </c>
      <c r="K25" s="434">
        <f>6191000-827000</f>
        <v>5364000</v>
      </c>
      <c r="L25" s="434">
        <f>6191000-827000</f>
        <v>5364000</v>
      </c>
      <c r="M25" s="434">
        <f>6191000-827000</f>
        <v>5364000</v>
      </c>
      <c r="N25" s="434">
        <v>5934000</v>
      </c>
      <c r="O25" s="434">
        <v>5933645</v>
      </c>
      <c r="P25" s="959">
        <f t="shared" si="20"/>
        <v>0.9999401752612066</v>
      </c>
      <c r="Q25" s="434">
        <v>827000</v>
      </c>
      <c r="R25" s="434">
        <v>827000</v>
      </c>
      <c r="S25" s="434">
        <v>827000</v>
      </c>
      <c r="T25" s="434">
        <v>827000</v>
      </c>
      <c r="U25" s="323">
        <v>827000</v>
      </c>
      <c r="V25" s="959">
        <f t="shared" si="21"/>
        <v>1</v>
      </c>
    </row>
    <row r="26" spans="1:22" ht="41.25" customHeight="1">
      <c r="A26" s="125"/>
      <c r="B26" s="121"/>
      <c r="C26" s="121" t="s">
        <v>115</v>
      </c>
      <c r="D26" s="390" t="s">
        <v>386</v>
      </c>
      <c r="E26" s="434"/>
      <c r="F26" s="323"/>
      <c r="G26" s="323"/>
      <c r="H26" s="323"/>
      <c r="I26" s="323"/>
      <c r="J26" s="323"/>
      <c r="K26" s="434"/>
      <c r="L26" s="323"/>
      <c r="M26" s="323"/>
      <c r="N26" s="323"/>
      <c r="O26" s="323"/>
      <c r="P26" s="323"/>
      <c r="Q26" s="434"/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116</v>
      </c>
      <c r="D27" s="390" t="s">
        <v>387</v>
      </c>
      <c r="E27" s="434"/>
      <c r="F27" s="323"/>
      <c r="G27" s="323"/>
      <c r="H27" s="323"/>
      <c r="I27" s="323"/>
      <c r="J27" s="323"/>
      <c r="K27" s="434"/>
      <c r="L27" s="323"/>
      <c r="M27" s="323"/>
      <c r="N27" s="323"/>
      <c r="O27" s="323"/>
      <c r="P27" s="323"/>
      <c r="Q27" s="434"/>
      <c r="R27" s="323"/>
      <c r="S27" s="323"/>
      <c r="T27" s="323"/>
      <c r="U27" s="323"/>
      <c r="V27" s="323"/>
    </row>
    <row r="28" spans="1:22" ht="21.75" customHeight="1">
      <c r="A28" s="125"/>
      <c r="B28" s="121" t="s">
        <v>352</v>
      </c>
      <c r="C28" s="1060" t="s">
        <v>388</v>
      </c>
      <c r="D28" s="1060"/>
      <c r="E28" s="434"/>
      <c r="F28" s="323"/>
      <c r="G28" s="323"/>
      <c r="H28" s="323"/>
      <c r="I28" s="323"/>
      <c r="J28" s="323"/>
      <c r="K28" s="434"/>
      <c r="L28" s="323"/>
      <c r="M28" s="323"/>
      <c r="N28" s="323"/>
      <c r="O28" s="323"/>
      <c r="P28" s="323"/>
      <c r="Q28" s="434"/>
      <c r="R28" s="323"/>
      <c r="S28" s="323"/>
      <c r="T28" s="323"/>
      <c r="U28" s="323"/>
      <c r="V28" s="323"/>
    </row>
    <row r="29" spans="1:22" ht="21.75" customHeight="1">
      <c r="A29" s="129"/>
      <c r="B29" s="130" t="s">
        <v>389</v>
      </c>
      <c r="C29" s="1060" t="s">
        <v>390</v>
      </c>
      <c r="D29" s="1075"/>
      <c r="E29" s="434"/>
      <c r="F29" s="323"/>
      <c r="G29" s="323"/>
      <c r="H29" s="323"/>
      <c r="I29" s="323"/>
      <c r="J29" s="323"/>
      <c r="K29" s="434"/>
      <c r="L29" s="323"/>
      <c r="M29" s="323"/>
      <c r="N29" s="323"/>
      <c r="O29" s="323"/>
      <c r="P29" s="323"/>
      <c r="Q29" s="434"/>
      <c r="R29" s="323"/>
      <c r="S29" s="323"/>
      <c r="T29" s="323"/>
      <c r="U29" s="323"/>
      <c r="V29" s="323"/>
    </row>
    <row r="30" spans="1:22" ht="21.75" customHeight="1">
      <c r="A30" s="129"/>
      <c r="B30" s="130" t="s">
        <v>391</v>
      </c>
      <c r="C30" s="1060" t="s">
        <v>392</v>
      </c>
      <c r="D30" s="1075"/>
      <c r="E30" s="434">
        <v>120000</v>
      </c>
      <c r="F30" s="434">
        <v>120000</v>
      </c>
      <c r="G30" s="434">
        <v>120000</v>
      </c>
      <c r="H30" s="323">
        <v>120000</v>
      </c>
      <c r="I30" s="323">
        <v>31704</v>
      </c>
      <c r="J30" s="959">
        <f t="shared" ref="J30:J34" si="22">I30/H30</f>
        <v>0.26419999999999999</v>
      </c>
      <c r="K30" s="434">
        <v>120000</v>
      </c>
      <c r="L30" s="434">
        <v>120000</v>
      </c>
      <c r="M30" s="434">
        <v>120000</v>
      </c>
      <c r="N30" s="434">
        <v>120000</v>
      </c>
      <c r="O30" s="323">
        <v>31704</v>
      </c>
      <c r="P30" s="959">
        <f t="shared" ref="P30:P34" si="23">O30/N30</f>
        <v>0.26419999999999999</v>
      </c>
      <c r="Q30" s="434"/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87</v>
      </c>
      <c r="C31" s="1068" t="s">
        <v>88</v>
      </c>
      <c r="D31" s="1068"/>
      <c r="E31" s="434">
        <v>3573000</v>
      </c>
      <c r="F31" s="434">
        <v>3573000</v>
      </c>
      <c r="G31" s="434">
        <v>3573000</v>
      </c>
      <c r="H31" s="323">
        <v>3617424</v>
      </c>
      <c r="I31" s="323">
        <v>3616817</v>
      </c>
      <c r="J31" s="959">
        <f t="shared" si="22"/>
        <v>0.99983220103587522</v>
      </c>
      <c r="K31" s="434">
        <v>3573000</v>
      </c>
      <c r="L31" s="434">
        <v>3573000</v>
      </c>
      <c r="M31" s="434">
        <v>3573000</v>
      </c>
      <c r="N31" s="323">
        <v>3617424</v>
      </c>
      <c r="O31" s="323">
        <v>3616817</v>
      </c>
      <c r="P31" s="959">
        <f t="shared" si="23"/>
        <v>0.99983220103587522</v>
      </c>
      <c r="Q31" s="434"/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64" t="s">
        <v>393</v>
      </c>
      <c r="C32" s="1064"/>
      <c r="D32" s="1064"/>
      <c r="E32" s="422">
        <f>SUM(E33:E36)</f>
        <v>26260000</v>
      </c>
      <c r="F32" s="422">
        <f>SUM(F33:F36)</f>
        <v>27643281</v>
      </c>
      <c r="G32" s="422">
        <f>SUM(G33:G36)</f>
        <v>29718447</v>
      </c>
      <c r="H32" s="422">
        <f>SUM(H33:H36)</f>
        <v>31137362</v>
      </c>
      <c r="I32" s="422">
        <f>SUM(I33:I36)</f>
        <v>31137362</v>
      </c>
      <c r="J32" s="959">
        <f t="shared" si="22"/>
        <v>1</v>
      </c>
      <c r="K32" s="422">
        <f>SUM(K33:K36)</f>
        <v>15184000</v>
      </c>
      <c r="L32" s="422">
        <f>SUM(L33:L36)</f>
        <v>16567281</v>
      </c>
      <c r="M32" s="422">
        <f t="shared" ref="M32:U32" si="24">SUM(M33:M36)</f>
        <v>18642447</v>
      </c>
      <c r="N32" s="422">
        <f t="shared" si="24"/>
        <v>20061362</v>
      </c>
      <c r="O32" s="422">
        <f t="shared" si="24"/>
        <v>20061362</v>
      </c>
      <c r="P32" s="959">
        <f t="shared" si="23"/>
        <v>1</v>
      </c>
      <c r="Q32" s="422">
        <f t="shared" si="24"/>
        <v>11076000</v>
      </c>
      <c r="R32" s="422">
        <f t="shared" si="24"/>
        <v>11076000</v>
      </c>
      <c r="S32" s="422">
        <f t="shared" si="24"/>
        <v>11076000</v>
      </c>
      <c r="T32" s="422">
        <f t="shared" si="24"/>
        <v>11076000</v>
      </c>
      <c r="U32" s="422">
        <f t="shared" si="24"/>
        <v>11076000</v>
      </c>
      <c r="V32" s="959">
        <f t="shared" ref="V32:V33" si="25">U32/T32</f>
        <v>1</v>
      </c>
    </row>
    <row r="33" spans="1:22" ht="21.75" customHeight="1" thickBot="1">
      <c r="A33" s="126"/>
      <c r="B33" s="130" t="s">
        <v>50</v>
      </c>
      <c r="C33" s="1077" t="s">
        <v>394</v>
      </c>
      <c r="D33" s="1078"/>
      <c r="E33" s="803">
        <v>26260000</v>
      </c>
      <c r="F33" s="803">
        <v>27643281</v>
      </c>
      <c r="G33" s="898">
        <v>28903653</v>
      </c>
      <c r="H33" s="804">
        <v>30210262</v>
      </c>
      <c r="I33" s="804">
        <v>30210262</v>
      </c>
      <c r="J33" s="959">
        <f t="shared" si="22"/>
        <v>1</v>
      </c>
      <c r="K33" s="803">
        <f>E33-Q33</f>
        <v>15184000</v>
      </c>
      <c r="L33" s="803">
        <f>F33-R33</f>
        <v>16567281</v>
      </c>
      <c r="M33" s="803">
        <f>G33-S33</f>
        <v>17827653</v>
      </c>
      <c r="N33" s="803">
        <f>H33-T33</f>
        <v>19134262</v>
      </c>
      <c r="O33" s="804">
        <v>19134262</v>
      </c>
      <c r="P33" s="959">
        <f t="shared" si="23"/>
        <v>1</v>
      </c>
      <c r="Q33" s="803">
        <v>11076000</v>
      </c>
      <c r="R33" s="803">
        <v>11076000</v>
      </c>
      <c r="S33" s="803">
        <v>11076000</v>
      </c>
      <c r="T33" s="803">
        <v>11076000</v>
      </c>
      <c r="U33" s="135">
        <v>11076000</v>
      </c>
      <c r="V33" s="959">
        <f t="shared" si="25"/>
        <v>1</v>
      </c>
    </row>
    <row r="34" spans="1:22" ht="21.75" customHeight="1" thickBot="1">
      <c r="A34" s="125"/>
      <c r="B34" s="130" t="s">
        <v>51</v>
      </c>
      <c r="C34" s="1079" t="s">
        <v>506</v>
      </c>
      <c r="D34" s="1079"/>
      <c r="E34" s="805"/>
      <c r="F34" s="806"/>
      <c r="G34" s="899">
        <v>814794</v>
      </c>
      <c r="H34" s="806">
        <v>927100</v>
      </c>
      <c r="I34" s="806">
        <v>927100</v>
      </c>
      <c r="J34" s="959">
        <f t="shared" si="22"/>
        <v>1</v>
      </c>
      <c r="K34" s="805"/>
      <c r="L34" s="806"/>
      <c r="M34" s="806">
        <v>814794</v>
      </c>
      <c r="N34" s="806">
        <v>927100</v>
      </c>
      <c r="O34" s="806">
        <v>927100</v>
      </c>
      <c r="P34" s="959">
        <f t="shared" si="23"/>
        <v>1</v>
      </c>
      <c r="Q34" s="805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85</v>
      </c>
      <c r="C35" s="1060" t="s">
        <v>395</v>
      </c>
      <c r="D35" s="1075"/>
      <c r="E35" s="805"/>
      <c r="F35" s="806"/>
      <c r="G35" s="806"/>
      <c r="H35" s="806"/>
      <c r="I35" s="806"/>
      <c r="J35" s="806"/>
      <c r="K35" s="805"/>
      <c r="L35" s="806"/>
      <c r="M35" s="806"/>
      <c r="N35" s="806"/>
      <c r="O35" s="806"/>
      <c r="P35" s="806"/>
      <c r="Q35" s="805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86</v>
      </c>
      <c r="C36" s="1060" t="s">
        <v>396</v>
      </c>
      <c r="D36" s="1075"/>
      <c r="E36" s="805">
        <f>SUM(E37:E39)</f>
        <v>0</v>
      </c>
      <c r="F36" s="806"/>
      <c r="G36" s="806"/>
      <c r="H36" s="806"/>
      <c r="I36" s="806"/>
      <c r="J36" s="806"/>
      <c r="K36" s="805">
        <f>SUM(K37:K39)</f>
        <v>0</v>
      </c>
      <c r="L36" s="806"/>
      <c r="M36" s="806"/>
      <c r="N36" s="806"/>
      <c r="O36" s="806"/>
      <c r="P36" s="806"/>
      <c r="Q36" s="805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397</v>
      </c>
      <c r="D37" s="802" t="s">
        <v>39</v>
      </c>
      <c r="E37" s="805"/>
      <c r="F37" s="806"/>
      <c r="G37" s="806"/>
      <c r="H37" s="806"/>
      <c r="I37" s="806"/>
      <c r="J37" s="806"/>
      <c r="K37" s="805"/>
      <c r="L37" s="806"/>
      <c r="M37" s="806"/>
      <c r="N37" s="806"/>
      <c r="O37" s="806"/>
      <c r="P37" s="806"/>
      <c r="Q37" s="805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398</v>
      </c>
      <c r="D38" s="390" t="s">
        <v>38</v>
      </c>
      <c r="E38" s="805"/>
      <c r="F38" s="806"/>
      <c r="G38" s="806"/>
      <c r="H38" s="806"/>
      <c r="I38" s="806"/>
      <c r="J38" s="806"/>
      <c r="K38" s="805"/>
      <c r="L38" s="806"/>
      <c r="M38" s="806"/>
      <c r="N38" s="806"/>
      <c r="O38" s="806"/>
      <c r="P38" s="806"/>
      <c r="Q38" s="805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399</v>
      </c>
      <c r="D39" s="390" t="s">
        <v>40</v>
      </c>
      <c r="E39" s="807"/>
      <c r="F39" s="808"/>
      <c r="G39" s="808"/>
      <c r="H39" s="808"/>
      <c r="I39" s="808"/>
      <c r="J39" s="808"/>
      <c r="K39" s="807"/>
      <c r="L39" s="808"/>
      <c r="M39" s="808"/>
      <c r="N39" s="808"/>
      <c r="O39" s="808"/>
      <c r="P39" s="808"/>
      <c r="Q39" s="807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76" t="s">
        <v>400</v>
      </c>
      <c r="C40" s="1076"/>
      <c r="D40" s="1076"/>
      <c r="E40" s="422">
        <f>SUM(E41:E42)</f>
        <v>0</v>
      </c>
      <c r="F40" s="135">
        <f>SUM(F41:F45)</f>
        <v>0</v>
      </c>
      <c r="G40" s="135">
        <f>SUM(G41:G45)</f>
        <v>0</v>
      </c>
      <c r="H40" s="135">
        <f>SUM(H41:H45)</f>
        <v>6500000</v>
      </c>
      <c r="I40" s="135">
        <f>SUM(I41:I45)</f>
        <v>6500000</v>
      </c>
      <c r="J40" s="959">
        <f t="shared" ref="J40" si="26">I40/H40</f>
        <v>1</v>
      </c>
      <c r="K40" s="422">
        <f>SUM(K41:K42)</f>
        <v>0</v>
      </c>
      <c r="L40" s="422">
        <f t="shared" ref="L40:U40" si="27">SUM(L41:L42)</f>
        <v>0</v>
      </c>
      <c r="M40" s="422">
        <f t="shared" si="27"/>
        <v>0</v>
      </c>
      <c r="N40" s="422">
        <f t="shared" si="27"/>
        <v>0</v>
      </c>
      <c r="O40" s="422">
        <f t="shared" si="27"/>
        <v>0</v>
      </c>
      <c r="P40" s="422">
        <f t="shared" si="27"/>
        <v>0</v>
      </c>
      <c r="Q40" s="422">
        <f t="shared" si="27"/>
        <v>0</v>
      </c>
      <c r="R40" s="422">
        <f t="shared" si="27"/>
        <v>0</v>
      </c>
      <c r="S40" s="422">
        <f t="shared" si="27"/>
        <v>0</v>
      </c>
      <c r="T40" s="422">
        <f t="shared" si="27"/>
        <v>6500000</v>
      </c>
      <c r="U40" s="422">
        <f t="shared" si="27"/>
        <v>6500000</v>
      </c>
      <c r="V40" s="959">
        <f t="shared" ref="V40" si="28">U40/T40</f>
        <v>1</v>
      </c>
    </row>
    <row r="41" spans="1:22" ht="21.75" customHeight="1">
      <c r="A41" s="126"/>
      <c r="B41" s="133" t="s">
        <v>401</v>
      </c>
      <c r="C41" s="1070" t="s">
        <v>403</v>
      </c>
      <c r="D41" s="1070"/>
      <c r="E41" s="431"/>
      <c r="F41" s="432"/>
      <c r="G41" s="432"/>
      <c r="H41" s="432"/>
      <c r="I41" s="432"/>
      <c r="J41" s="432"/>
      <c r="K41" s="431"/>
      <c r="L41" s="432"/>
      <c r="M41" s="432"/>
      <c r="N41" s="432"/>
      <c r="O41" s="432"/>
      <c r="P41" s="432"/>
      <c r="Q41" s="431"/>
      <c r="R41" s="432"/>
      <c r="S41" s="432"/>
      <c r="T41" s="432"/>
      <c r="U41" s="432"/>
      <c r="V41" s="432"/>
    </row>
    <row r="42" spans="1:22" ht="21.75" customHeight="1">
      <c r="A42" s="125"/>
      <c r="B42" s="122" t="s">
        <v>402</v>
      </c>
      <c r="C42" s="1060" t="s">
        <v>404</v>
      </c>
      <c r="D42" s="1060"/>
      <c r="E42" s="434">
        <f>SUM(E43:E45)</f>
        <v>0</v>
      </c>
      <c r="F42" s="323"/>
      <c r="G42" s="323"/>
      <c r="H42" s="323">
        <v>6500000</v>
      </c>
      <c r="I42" s="323">
        <v>6500000</v>
      </c>
      <c r="J42" s="959">
        <f t="shared" ref="J42" si="29">I42/H42</f>
        <v>1</v>
      </c>
      <c r="K42" s="434">
        <f>SUM(K43:K45)</f>
        <v>0</v>
      </c>
      <c r="L42" s="323"/>
      <c r="M42" s="323"/>
      <c r="N42" s="323"/>
      <c r="O42" s="323"/>
      <c r="P42" s="323"/>
      <c r="Q42" s="434"/>
      <c r="R42" s="323"/>
      <c r="S42" s="323"/>
      <c r="T42" s="323">
        <v>6500000</v>
      </c>
      <c r="U42" s="323">
        <v>6500000</v>
      </c>
      <c r="V42" s="959">
        <f t="shared" ref="V42" si="30">U42/T42</f>
        <v>1</v>
      </c>
    </row>
    <row r="43" spans="1:22" ht="21.75" customHeight="1">
      <c r="A43" s="125"/>
      <c r="B43" s="133"/>
      <c r="C43" s="127" t="s">
        <v>405</v>
      </c>
      <c r="D43" s="802" t="s">
        <v>39</v>
      </c>
      <c r="E43" s="434"/>
      <c r="F43" s="323"/>
      <c r="G43" s="323"/>
      <c r="H43" s="323"/>
      <c r="I43" s="323"/>
      <c r="J43" s="323"/>
      <c r="K43" s="434"/>
      <c r="L43" s="323"/>
      <c r="M43" s="323"/>
      <c r="N43" s="323"/>
      <c r="O43" s="323"/>
      <c r="P43" s="323"/>
      <c r="Q43" s="434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406</v>
      </c>
      <c r="D44" s="802" t="s">
        <v>38</v>
      </c>
      <c r="E44" s="434"/>
      <c r="F44" s="323"/>
      <c r="G44" s="323"/>
      <c r="H44" s="323"/>
      <c r="I44" s="323"/>
      <c r="J44" s="693"/>
      <c r="K44" s="434"/>
      <c r="L44" s="323"/>
      <c r="M44" s="323"/>
      <c r="N44" s="323"/>
      <c r="O44" s="323"/>
      <c r="P44" s="693"/>
      <c r="Q44" s="434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407</v>
      </c>
      <c r="D45" s="802" t="s">
        <v>408</v>
      </c>
      <c r="E45" s="434"/>
      <c r="F45" s="323"/>
      <c r="G45" s="323"/>
      <c r="H45" s="323"/>
      <c r="I45" s="323"/>
      <c r="J45" s="693"/>
      <c r="K45" s="434"/>
      <c r="L45" s="323"/>
      <c r="M45" s="323"/>
      <c r="N45" s="323"/>
      <c r="O45" s="323"/>
      <c r="P45" s="693"/>
      <c r="Q45" s="485"/>
      <c r="R45" s="486"/>
      <c r="S45" s="486"/>
      <c r="T45" s="486"/>
      <c r="U45" s="486"/>
      <c r="V45" s="486"/>
    </row>
    <row r="46" spans="1:22" ht="21.75" hidden="1" customHeight="1">
      <c r="A46" s="440"/>
      <c r="B46" s="122"/>
      <c r="C46" s="1060"/>
      <c r="D46" s="1075"/>
      <c r="E46" s="434"/>
      <c r="F46" s="323"/>
      <c r="G46" s="323"/>
      <c r="H46" s="323"/>
      <c r="I46" s="323"/>
      <c r="J46" s="693"/>
      <c r="K46" s="434"/>
      <c r="L46" s="323"/>
      <c r="M46" s="323"/>
      <c r="N46" s="323"/>
      <c r="O46" s="323"/>
      <c r="P46" s="693"/>
      <c r="Q46" s="441"/>
      <c r="R46" s="442"/>
      <c r="S46" s="442"/>
      <c r="T46" s="442"/>
      <c r="U46" s="442"/>
      <c r="V46" s="442"/>
    </row>
    <row r="47" spans="1:22" ht="21.75" hidden="1" customHeight="1" thickBot="1">
      <c r="A47" s="440"/>
      <c r="B47" s="133"/>
      <c r="C47" s="1084"/>
      <c r="D47" s="1085"/>
      <c r="E47" s="694"/>
      <c r="F47" s="695"/>
      <c r="G47" s="695"/>
      <c r="H47" s="695"/>
      <c r="I47" s="695"/>
      <c r="J47" s="696"/>
      <c r="K47" s="694"/>
      <c r="L47" s="695"/>
      <c r="M47" s="695"/>
      <c r="N47" s="695"/>
      <c r="O47" s="695"/>
      <c r="P47" s="696"/>
      <c r="Q47" s="441"/>
      <c r="R47" s="442"/>
      <c r="S47" s="442"/>
      <c r="T47" s="442"/>
      <c r="U47" s="442"/>
      <c r="V47" s="442"/>
    </row>
    <row r="48" spans="1:22" ht="21.75" customHeight="1" thickBot="1">
      <c r="A48" s="132" t="s">
        <v>12</v>
      </c>
      <c r="B48" s="1064" t="s">
        <v>92</v>
      </c>
      <c r="C48" s="1064"/>
      <c r="D48" s="1064"/>
      <c r="E48" s="422">
        <f t="shared" ref="E48:T48" si="31">E49+E50</f>
        <v>129060000</v>
      </c>
      <c r="F48" s="135">
        <f t="shared" si="31"/>
        <v>127676982</v>
      </c>
      <c r="G48" s="135">
        <f t="shared" si="31"/>
        <v>127676982</v>
      </c>
      <c r="H48" s="135">
        <f t="shared" si="31"/>
        <v>111986427</v>
      </c>
      <c r="I48" s="135">
        <f t="shared" si="31"/>
        <v>0</v>
      </c>
      <c r="J48" s="959">
        <f t="shared" ref="J48" si="32">I48/H48</f>
        <v>0</v>
      </c>
      <c r="K48" s="422">
        <f>K49+K50</f>
        <v>0</v>
      </c>
      <c r="L48" s="135">
        <f t="shared" si="31"/>
        <v>0</v>
      </c>
      <c r="M48" s="135">
        <f t="shared" si="31"/>
        <v>0</v>
      </c>
      <c r="N48" s="135">
        <f t="shared" si="31"/>
        <v>0</v>
      </c>
      <c r="O48" s="135">
        <f t="shared" si="31"/>
        <v>0</v>
      </c>
      <c r="P48" s="135">
        <f t="shared" si="31"/>
        <v>0</v>
      </c>
      <c r="Q48" s="422">
        <f t="shared" si="31"/>
        <v>129060000</v>
      </c>
      <c r="R48" s="422">
        <f t="shared" si="31"/>
        <v>127676982</v>
      </c>
      <c r="S48" s="422">
        <f t="shared" si="31"/>
        <v>127676982</v>
      </c>
      <c r="T48" s="135">
        <f t="shared" si="31"/>
        <v>111986427</v>
      </c>
      <c r="U48" s="135">
        <v>0</v>
      </c>
      <c r="V48" s="959">
        <f t="shared" ref="V48:V52" si="33">U48/T48</f>
        <v>0</v>
      </c>
    </row>
    <row r="49" spans="1:22" s="7" customFormat="1" ht="21.75" customHeight="1">
      <c r="A49" s="134"/>
      <c r="B49" s="133" t="s">
        <v>52</v>
      </c>
      <c r="C49" s="1070" t="s">
        <v>422</v>
      </c>
      <c r="D49" s="1070"/>
      <c r="E49" s="433"/>
      <c r="F49" s="322"/>
      <c r="G49" s="322"/>
      <c r="H49" s="322"/>
      <c r="I49" s="322"/>
      <c r="J49" s="322"/>
      <c r="K49" s="433"/>
      <c r="L49" s="322"/>
      <c r="M49" s="322"/>
      <c r="N49" s="322"/>
      <c r="O49" s="322"/>
      <c r="P49" s="322"/>
      <c r="Q49" s="433"/>
      <c r="R49" s="322"/>
      <c r="S49" s="322"/>
      <c r="T49" s="322"/>
      <c r="U49" s="322"/>
      <c r="V49" s="959"/>
    </row>
    <row r="50" spans="1:22" ht="21.75" customHeight="1" thickBot="1">
      <c r="A50" s="125"/>
      <c r="B50" s="121" t="s">
        <v>53</v>
      </c>
      <c r="C50" s="1060" t="s">
        <v>423</v>
      </c>
      <c r="D50" s="1060"/>
      <c r="E50" s="412">
        <v>129060000</v>
      </c>
      <c r="F50" s="412">
        <v>127676982</v>
      </c>
      <c r="G50" s="900">
        <v>127676982</v>
      </c>
      <c r="H50" s="324">
        <v>111986427</v>
      </c>
      <c r="I50" s="324">
        <v>0</v>
      </c>
      <c r="J50" s="959">
        <f t="shared" ref="J50:J52" si="34">I50/H50</f>
        <v>0</v>
      </c>
      <c r="K50" s="412"/>
      <c r="L50" s="324"/>
      <c r="M50" s="324"/>
      <c r="N50" s="324"/>
      <c r="O50" s="324"/>
      <c r="P50" s="324"/>
      <c r="Q50" s="412">
        <v>129060000</v>
      </c>
      <c r="R50" s="412">
        <v>127676982</v>
      </c>
      <c r="S50" s="412">
        <v>127676982</v>
      </c>
      <c r="T50" s="324">
        <v>111986427</v>
      </c>
      <c r="U50" s="324">
        <v>0</v>
      </c>
      <c r="V50" s="959">
        <f t="shared" si="33"/>
        <v>0</v>
      </c>
    </row>
    <row r="51" spans="1:22" ht="21.75" customHeight="1" thickBot="1">
      <c r="A51" s="132" t="s">
        <v>13</v>
      </c>
      <c r="B51" s="1064" t="s">
        <v>409</v>
      </c>
      <c r="C51" s="1064"/>
      <c r="D51" s="1064"/>
      <c r="E51" s="417">
        <f t="shared" ref="E51:U51" si="35">SUM(E52:E53)</f>
        <v>0</v>
      </c>
      <c r="F51" s="326">
        <f t="shared" si="35"/>
        <v>0</v>
      </c>
      <c r="G51" s="326">
        <f t="shared" si="35"/>
        <v>0</v>
      </c>
      <c r="H51" s="326">
        <f t="shared" si="35"/>
        <v>2479000</v>
      </c>
      <c r="I51" s="326">
        <f t="shared" si="35"/>
        <v>2478875</v>
      </c>
      <c r="J51" s="959">
        <f t="shared" si="34"/>
        <v>0.9999495764421138</v>
      </c>
      <c r="K51" s="417">
        <f>SUM(K52:K53)</f>
        <v>0</v>
      </c>
      <c r="L51" s="326">
        <f t="shared" si="35"/>
        <v>0</v>
      </c>
      <c r="M51" s="326">
        <f t="shared" si="35"/>
        <v>0</v>
      </c>
      <c r="N51" s="326">
        <f t="shared" si="35"/>
        <v>0</v>
      </c>
      <c r="O51" s="326">
        <f t="shared" si="35"/>
        <v>0</v>
      </c>
      <c r="P51" s="326">
        <f t="shared" si="35"/>
        <v>0</v>
      </c>
      <c r="Q51" s="417">
        <f t="shared" si="35"/>
        <v>0</v>
      </c>
      <c r="R51" s="326">
        <f t="shared" si="35"/>
        <v>0</v>
      </c>
      <c r="S51" s="326">
        <f t="shared" si="35"/>
        <v>0</v>
      </c>
      <c r="T51" s="326">
        <f t="shared" si="35"/>
        <v>2479000</v>
      </c>
      <c r="U51" s="326">
        <f t="shared" si="35"/>
        <v>2478875</v>
      </c>
      <c r="V51" s="959">
        <f t="shared" si="33"/>
        <v>0.9999495764421138</v>
      </c>
    </row>
    <row r="52" spans="1:22" s="7" customFormat="1" ht="21.75" customHeight="1">
      <c r="A52" s="134"/>
      <c r="B52" s="127" t="s">
        <v>54</v>
      </c>
      <c r="C52" s="1070" t="s">
        <v>411</v>
      </c>
      <c r="D52" s="1070"/>
      <c r="E52" s="418">
        <v>0</v>
      </c>
      <c r="F52" s="328">
        <v>0</v>
      </c>
      <c r="G52" s="328">
        <v>0</v>
      </c>
      <c r="H52" s="328">
        <v>2479000</v>
      </c>
      <c r="I52" s="328">
        <v>2478875</v>
      </c>
      <c r="J52" s="959">
        <f t="shared" si="34"/>
        <v>0.9999495764421138</v>
      </c>
      <c r="K52" s="418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8"/>
      <c r="R52" s="327"/>
      <c r="S52" s="327"/>
      <c r="T52" s="327">
        <v>2479000</v>
      </c>
      <c r="U52" s="328">
        <v>2478875</v>
      </c>
      <c r="V52" s="959">
        <f t="shared" si="33"/>
        <v>0.9999495764421138</v>
      </c>
    </row>
    <row r="53" spans="1:22" ht="21.75" customHeight="1" thickBot="1">
      <c r="A53" s="129"/>
      <c r="B53" s="130" t="s">
        <v>410</v>
      </c>
      <c r="C53" s="1068" t="s">
        <v>412</v>
      </c>
      <c r="D53" s="1068"/>
      <c r="E53" s="435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5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435"/>
      <c r="R53" s="436"/>
      <c r="S53" s="436"/>
      <c r="T53" s="436"/>
      <c r="U53" s="436"/>
      <c r="V53" s="436"/>
    </row>
    <row r="54" spans="1:22" ht="21.75" customHeight="1" thickBot="1">
      <c r="A54" s="132" t="s">
        <v>14</v>
      </c>
      <c r="B54" s="1086" t="s">
        <v>94</v>
      </c>
      <c r="C54" s="1086"/>
      <c r="D54" s="1086"/>
      <c r="E54" s="417">
        <f t="shared" ref="E54:K54" si="36">E7+E21+E40+E48+E51+E32</f>
        <v>171456000</v>
      </c>
      <c r="F54" s="417">
        <f t="shared" si="36"/>
        <v>171456263</v>
      </c>
      <c r="G54" s="417">
        <f t="shared" si="36"/>
        <v>173531429</v>
      </c>
      <c r="H54" s="417">
        <f t="shared" si="36"/>
        <v>169626263</v>
      </c>
      <c r="I54" s="417">
        <f t="shared" si="36"/>
        <v>56191650</v>
      </c>
      <c r="J54" s="959">
        <f t="shared" ref="J54:J55" si="37">I54/H54</f>
        <v>0.33126739342244427</v>
      </c>
      <c r="K54" s="417">
        <f t="shared" si="36"/>
        <v>25223000</v>
      </c>
      <c r="L54" s="417">
        <f t="shared" ref="L54:U54" si="38">L7+L21+L40+L48+L51+L32</f>
        <v>26606281</v>
      </c>
      <c r="M54" s="417">
        <f t="shared" si="38"/>
        <v>28681447</v>
      </c>
      <c r="N54" s="417">
        <f t="shared" si="38"/>
        <v>31264786</v>
      </c>
      <c r="O54" s="417">
        <f t="shared" si="38"/>
        <v>31100405</v>
      </c>
      <c r="P54" s="959">
        <f t="shared" ref="P54" si="39">O54/N54</f>
        <v>0.99474229569330808</v>
      </c>
      <c r="Q54" s="417">
        <f t="shared" si="38"/>
        <v>146233000</v>
      </c>
      <c r="R54" s="417">
        <f t="shared" si="38"/>
        <v>144849982</v>
      </c>
      <c r="S54" s="417">
        <f t="shared" si="38"/>
        <v>144849982</v>
      </c>
      <c r="T54" s="417">
        <f t="shared" si="38"/>
        <v>138361477</v>
      </c>
      <c r="U54" s="417">
        <f t="shared" si="38"/>
        <v>25091245</v>
      </c>
      <c r="V54" s="959">
        <f t="shared" ref="V54:V59" si="40">U54/T54</f>
        <v>0.18134559954140991</v>
      </c>
    </row>
    <row r="55" spans="1:22" ht="24" customHeight="1" thickBot="1">
      <c r="A55" s="128" t="s">
        <v>71</v>
      </c>
      <c r="B55" s="1064" t="s">
        <v>413</v>
      </c>
      <c r="C55" s="1064"/>
      <c r="D55" s="1064"/>
      <c r="E55" s="417">
        <f t="shared" ref="E55:K55" si="41">SUM(E56:E58)</f>
        <v>15916000</v>
      </c>
      <c r="F55" s="417">
        <f t="shared" si="41"/>
        <v>15916000</v>
      </c>
      <c r="G55" s="417">
        <f t="shared" si="41"/>
        <v>15916000</v>
      </c>
      <c r="H55" s="417">
        <f t="shared" si="41"/>
        <v>16884000</v>
      </c>
      <c r="I55" s="417">
        <f t="shared" si="41"/>
        <v>16884000</v>
      </c>
      <c r="J55" s="959">
        <f t="shared" si="37"/>
        <v>1</v>
      </c>
      <c r="K55" s="417">
        <f t="shared" si="41"/>
        <v>0</v>
      </c>
      <c r="L55" s="417">
        <f t="shared" ref="L55:S55" si="42">SUM(L56:L58)</f>
        <v>0</v>
      </c>
      <c r="M55" s="417">
        <f t="shared" si="42"/>
        <v>0</v>
      </c>
      <c r="N55" s="417">
        <f t="shared" si="42"/>
        <v>0</v>
      </c>
      <c r="O55" s="417">
        <f t="shared" si="42"/>
        <v>0</v>
      </c>
      <c r="P55" s="417">
        <f t="shared" si="42"/>
        <v>0</v>
      </c>
      <c r="Q55" s="417">
        <f t="shared" si="42"/>
        <v>15916000</v>
      </c>
      <c r="R55" s="417">
        <f t="shared" si="42"/>
        <v>15916000</v>
      </c>
      <c r="S55" s="417">
        <f t="shared" si="42"/>
        <v>15916000</v>
      </c>
      <c r="T55" s="326">
        <v>16884000</v>
      </c>
      <c r="U55" s="326">
        <v>16884000</v>
      </c>
      <c r="V55" s="959">
        <f t="shared" si="40"/>
        <v>1</v>
      </c>
    </row>
    <row r="56" spans="1:22" ht="21.75" customHeight="1">
      <c r="A56" s="126"/>
      <c r="B56" s="127" t="s">
        <v>56</v>
      </c>
      <c r="C56" s="1070" t="s">
        <v>414</v>
      </c>
      <c r="D56" s="1070"/>
      <c r="E56" s="437"/>
      <c r="F56" s="327"/>
      <c r="G56" s="327"/>
      <c r="H56" s="327"/>
      <c r="I56" s="327"/>
      <c r="J56" s="327"/>
      <c r="K56" s="437"/>
      <c r="L56" s="327"/>
      <c r="M56" s="327"/>
      <c r="N56" s="327"/>
      <c r="O56" s="327"/>
      <c r="P56" s="327"/>
      <c r="Q56" s="437"/>
      <c r="R56" s="327"/>
      <c r="S56" s="327"/>
      <c r="T56" s="327"/>
      <c r="U56" s="327"/>
      <c r="V56" s="959"/>
    </row>
    <row r="57" spans="1:22" ht="21.75" customHeight="1">
      <c r="A57" s="125"/>
      <c r="B57" s="122" t="s">
        <v>57</v>
      </c>
      <c r="C57" s="1070" t="s">
        <v>415</v>
      </c>
      <c r="D57" s="1070"/>
      <c r="E57" s="413"/>
      <c r="F57" s="325"/>
      <c r="G57" s="325"/>
      <c r="H57" s="325"/>
      <c r="I57" s="325"/>
      <c r="J57" s="325"/>
      <c r="K57" s="413"/>
      <c r="L57" s="325"/>
      <c r="M57" s="325"/>
      <c r="N57" s="325"/>
      <c r="O57" s="325"/>
      <c r="P57" s="325"/>
      <c r="Q57" s="413"/>
      <c r="R57" s="325"/>
      <c r="S57" s="325"/>
      <c r="T57" s="325"/>
      <c r="U57" s="325"/>
      <c r="V57" s="959"/>
    </row>
    <row r="58" spans="1:22" ht="21.75" customHeight="1" thickBot="1">
      <c r="A58" s="125"/>
      <c r="B58" s="122" t="s">
        <v>93</v>
      </c>
      <c r="C58" s="1070" t="s">
        <v>416</v>
      </c>
      <c r="D58" s="1070"/>
      <c r="E58" s="413">
        <v>15916000</v>
      </c>
      <c r="F58" s="413">
        <v>15916000</v>
      </c>
      <c r="G58" s="413">
        <v>15916000</v>
      </c>
      <c r="H58" s="413">
        <v>16884000</v>
      </c>
      <c r="I58" s="413">
        <v>16884000</v>
      </c>
      <c r="J58" s="959">
        <f t="shared" ref="J58:J59" si="43">I58/H58</f>
        <v>1</v>
      </c>
      <c r="K58" s="413">
        <f>E58-Q58</f>
        <v>0</v>
      </c>
      <c r="L58" s="325"/>
      <c r="M58" s="325"/>
      <c r="N58" s="325"/>
      <c r="O58" s="325"/>
      <c r="P58" s="325"/>
      <c r="Q58" s="413">
        <v>15916000</v>
      </c>
      <c r="R58" s="413">
        <v>15916000</v>
      </c>
      <c r="S58" s="413">
        <v>15916000</v>
      </c>
      <c r="T58" s="325">
        <v>16884000</v>
      </c>
      <c r="U58" s="325">
        <v>16884000</v>
      </c>
      <c r="V58" s="959">
        <f t="shared" si="40"/>
        <v>1</v>
      </c>
    </row>
    <row r="59" spans="1:22" ht="35.25" customHeight="1" thickBot="1">
      <c r="A59" s="132" t="s">
        <v>72</v>
      </c>
      <c r="B59" s="1083" t="s">
        <v>95</v>
      </c>
      <c r="C59" s="1083"/>
      <c r="D59" s="1083"/>
      <c r="E59" s="419">
        <f>E54+E55</f>
        <v>187372000</v>
      </c>
      <c r="F59" s="90">
        <f t="shared" ref="F59:U59" si="44">F54+F55</f>
        <v>187372263</v>
      </c>
      <c r="G59" s="90">
        <f t="shared" si="44"/>
        <v>189447429</v>
      </c>
      <c r="H59" s="90">
        <f t="shared" si="44"/>
        <v>186510263</v>
      </c>
      <c r="I59" s="90">
        <f t="shared" si="44"/>
        <v>73075650</v>
      </c>
      <c r="J59" s="959">
        <f t="shared" si="43"/>
        <v>0.39180498072644937</v>
      </c>
      <c r="K59" s="419">
        <f>K54+K55</f>
        <v>25223000</v>
      </c>
      <c r="L59" s="419">
        <f t="shared" ref="L59:Q59" si="45">L54+L55</f>
        <v>26606281</v>
      </c>
      <c r="M59" s="419">
        <f t="shared" si="45"/>
        <v>28681447</v>
      </c>
      <c r="N59" s="419">
        <f t="shared" si="45"/>
        <v>31264786</v>
      </c>
      <c r="O59" s="419">
        <f t="shared" si="45"/>
        <v>31100405</v>
      </c>
      <c r="P59" s="959">
        <f t="shared" ref="P59" si="46">O59/N59</f>
        <v>0.99474229569330808</v>
      </c>
      <c r="Q59" s="419">
        <f t="shared" si="45"/>
        <v>162149000</v>
      </c>
      <c r="R59" s="90">
        <f t="shared" si="44"/>
        <v>160765982</v>
      </c>
      <c r="S59" s="90">
        <f t="shared" si="44"/>
        <v>160765982</v>
      </c>
      <c r="T59" s="90">
        <f t="shared" si="44"/>
        <v>155245477</v>
      </c>
      <c r="U59" s="90">
        <f t="shared" si="44"/>
        <v>41975245</v>
      </c>
      <c r="V59" s="959">
        <f t="shared" si="40"/>
        <v>0.27037982562287466</v>
      </c>
    </row>
    <row r="60" spans="1:22" ht="21.75" hidden="1" customHeight="1" thickBot="1">
      <c r="A60" s="1080" t="s">
        <v>290</v>
      </c>
      <c r="B60" s="1081"/>
      <c r="C60" s="1081"/>
      <c r="D60" s="1081"/>
      <c r="E60" s="697"/>
      <c r="F60" s="698"/>
      <c r="G60" s="698"/>
      <c r="H60" s="698"/>
      <c r="I60" s="698"/>
      <c r="J60" s="699"/>
      <c r="K60" s="697"/>
      <c r="L60" s="698"/>
      <c r="M60" s="698"/>
      <c r="N60" s="698"/>
      <c r="O60" s="698"/>
      <c r="P60" s="699"/>
      <c r="Q60" s="697"/>
      <c r="R60" s="698"/>
      <c r="S60" s="698"/>
      <c r="T60" s="698"/>
      <c r="U60" s="698"/>
      <c r="V60" s="699"/>
    </row>
    <row r="61" spans="1:22" ht="21.75" hidden="1" customHeight="1" thickBot="1">
      <c r="A61" s="1082" t="s">
        <v>7</v>
      </c>
      <c r="B61" s="1083"/>
      <c r="C61" s="1083"/>
      <c r="D61" s="1083"/>
      <c r="E61" s="489"/>
      <c r="F61" s="490"/>
      <c r="G61" s="490"/>
      <c r="H61" s="490"/>
      <c r="I61" s="490"/>
      <c r="J61" s="491"/>
      <c r="K61" s="489"/>
      <c r="L61" s="490"/>
      <c r="M61" s="490"/>
      <c r="N61" s="490"/>
      <c r="O61" s="490"/>
      <c r="P61" s="491"/>
      <c r="Q61" s="489"/>
      <c r="R61" s="490"/>
      <c r="S61" s="490"/>
      <c r="T61" s="490"/>
      <c r="U61" s="490"/>
      <c r="V61" s="492"/>
    </row>
    <row r="62" spans="1:22" ht="21.75" customHeight="1">
      <c r="A62" s="700"/>
      <c r="B62" s="701"/>
      <c r="C62" s="701"/>
      <c r="D62" s="701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</row>
    <row r="63" spans="1:22" ht="21.75" customHeight="1">
      <c r="A63" s="110"/>
      <c r="B63" s="157"/>
      <c r="C63" s="157"/>
      <c r="D63" s="157"/>
      <c r="E63" s="380"/>
      <c r="F63" s="380"/>
      <c r="G63" s="380"/>
      <c r="H63" s="380"/>
      <c r="I63" s="380"/>
      <c r="J63" s="380"/>
      <c r="K63" s="380"/>
      <c r="R63" s="380"/>
      <c r="S63" s="380"/>
      <c r="T63" s="380"/>
    </row>
    <row r="64" spans="1:22" ht="35.25" customHeight="1">
      <c r="A64" s="110"/>
      <c r="B64" s="157"/>
      <c r="C64" s="157"/>
      <c r="D64" s="157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R64" s="380"/>
      <c r="S64" s="380"/>
      <c r="T64" s="380"/>
    </row>
    <row r="65" spans="1:20" ht="35.25" customHeight="1">
      <c r="A65" s="110"/>
      <c r="B65" s="157"/>
      <c r="C65" s="157"/>
      <c r="D65" s="157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R65" s="380"/>
      <c r="S65" s="380"/>
      <c r="T65" s="380"/>
    </row>
    <row r="66" spans="1:20">
      <c r="E66" s="380"/>
      <c r="F66" s="380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R66" s="380"/>
      <c r="S66" s="380"/>
      <c r="T66" s="380"/>
    </row>
    <row r="67" spans="1:20"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R67" s="380"/>
      <c r="S67" s="380"/>
      <c r="T67" s="380"/>
    </row>
    <row r="68" spans="1:20"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R68" s="380"/>
      <c r="S68" s="380"/>
      <c r="T68" s="380"/>
    </row>
    <row r="69" spans="1:20">
      <c r="D69" s="119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R69" s="380"/>
      <c r="S69" s="380"/>
      <c r="T69" s="380"/>
    </row>
    <row r="70" spans="1:20" ht="48.75" customHeight="1">
      <c r="D70" s="119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R70" s="380"/>
      <c r="S70" s="380"/>
      <c r="T70" s="380"/>
    </row>
    <row r="71" spans="1:20" ht="46.5" customHeight="1">
      <c r="D71" s="119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R71" s="380"/>
      <c r="S71" s="380"/>
      <c r="T71" s="380"/>
    </row>
    <row r="72" spans="1:20" ht="41.25" customHeight="1">
      <c r="E72" s="380"/>
      <c r="F72" s="380"/>
      <c r="G72" s="380"/>
      <c r="H72" s="380"/>
      <c r="I72" s="380"/>
      <c r="J72" s="380"/>
      <c r="K72" s="380"/>
      <c r="L72" s="380"/>
      <c r="M72" s="380"/>
      <c r="N72" s="380"/>
      <c r="O72" s="380"/>
      <c r="P72" s="380"/>
      <c r="R72" s="380"/>
      <c r="S72" s="380"/>
      <c r="T72" s="380"/>
    </row>
    <row r="73" spans="1:20"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R73" s="380"/>
      <c r="S73" s="380"/>
      <c r="T73" s="380"/>
    </row>
    <row r="74" spans="1:20"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R74" s="380"/>
      <c r="S74" s="380"/>
      <c r="T74" s="380"/>
    </row>
    <row r="75" spans="1:20"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R75" s="380"/>
      <c r="S75" s="380"/>
      <c r="T75" s="380"/>
    </row>
    <row r="76" spans="1:20"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R76" s="380"/>
      <c r="S76" s="380"/>
      <c r="T76" s="380"/>
    </row>
    <row r="77" spans="1:20"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380"/>
      <c r="P77" s="380"/>
      <c r="R77" s="380"/>
      <c r="S77" s="380"/>
      <c r="T77" s="380"/>
    </row>
    <row r="78" spans="1:20">
      <c r="E78" s="380"/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R78" s="380"/>
      <c r="S78" s="380"/>
      <c r="T78" s="380"/>
    </row>
    <row r="79" spans="1:20"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R79" s="380"/>
      <c r="S79" s="380"/>
      <c r="T79" s="380"/>
    </row>
    <row r="80" spans="1:20">
      <c r="E80" s="380"/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R80" s="380"/>
      <c r="S80" s="380"/>
      <c r="T80" s="380"/>
    </row>
    <row r="81" spans="5:20"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R81" s="380"/>
      <c r="S81" s="380"/>
      <c r="T81" s="380"/>
    </row>
    <row r="82" spans="5:20"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R82" s="380"/>
      <c r="S82" s="380"/>
      <c r="T82" s="380"/>
    </row>
    <row r="83" spans="5:20"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R83" s="380"/>
      <c r="S83" s="380"/>
      <c r="T83" s="380"/>
    </row>
    <row r="84" spans="5:20"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R84" s="380"/>
      <c r="S84" s="380"/>
      <c r="T84" s="380"/>
    </row>
    <row r="85" spans="5:20"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R85" s="380"/>
      <c r="S85" s="380"/>
      <c r="T85" s="380"/>
    </row>
    <row r="86" spans="5:20">
      <c r="E86" s="380"/>
      <c r="F86" s="380"/>
      <c r="G86" s="380"/>
      <c r="H86" s="380"/>
      <c r="I86" s="380"/>
      <c r="J86" s="380"/>
      <c r="K86" s="380"/>
      <c r="L86" s="380"/>
      <c r="M86" s="380"/>
      <c r="N86" s="380"/>
      <c r="O86" s="380"/>
      <c r="P86" s="380"/>
      <c r="R86" s="380"/>
      <c r="S86" s="380"/>
      <c r="T86" s="380"/>
    </row>
    <row r="87" spans="5:20"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R87" s="380"/>
      <c r="S87" s="380"/>
      <c r="T87" s="380"/>
    </row>
    <row r="88" spans="5:20"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0"/>
      <c r="R88" s="380"/>
      <c r="S88" s="380"/>
      <c r="T88" s="380"/>
    </row>
    <row r="89" spans="5:20"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0"/>
      <c r="R89" s="380"/>
      <c r="S89" s="380"/>
      <c r="T89" s="380"/>
    </row>
    <row r="90" spans="5:20">
      <c r="E90" s="380"/>
      <c r="F90" s="380"/>
      <c r="G90" s="380"/>
      <c r="H90" s="380"/>
      <c r="I90" s="380"/>
      <c r="J90" s="380"/>
      <c r="K90" s="380"/>
      <c r="L90" s="380"/>
      <c r="M90" s="380"/>
      <c r="N90" s="380"/>
      <c r="O90" s="380"/>
      <c r="P90" s="380"/>
      <c r="R90" s="380"/>
      <c r="S90" s="380"/>
      <c r="T90" s="380"/>
    </row>
    <row r="91" spans="5:20"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R91" s="380"/>
      <c r="S91" s="380"/>
      <c r="T91" s="380"/>
    </row>
    <row r="92" spans="5:20"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R92" s="380"/>
      <c r="S92" s="380"/>
      <c r="T92" s="380"/>
    </row>
    <row r="93" spans="5:20"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R93" s="380"/>
      <c r="S93" s="380"/>
      <c r="T93" s="380"/>
    </row>
    <row r="94" spans="5:20">
      <c r="E94" s="380"/>
      <c r="F94" s="380"/>
      <c r="G94" s="380"/>
      <c r="H94" s="380"/>
      <c r="I94" s="380"/>
      <c r="J94" s="380"/>
      <c r="K94" s="380"/>
      <c r="L94" s="380"/>
      <c r="M94" s="380"/>
      <c r="N94" s="380"/>
      <c r="O94" s="380"/>
      <c r="P94" s="380"/>
      <c r="R94" s="380"/>
      <c r="S94" s="380"/>
      <c r="T94" s="380"/>
    </row>
    <row r="95" spans="5:20"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R95" s="380"/>
      <c r="S95" s="380"/>
      <c r="T95" s="380"/>
    </row>
    <row r="96" spans="5:20"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R96" s="380"/>
      <c r="S96" s="380"/>
      <c r="T96" s="380"/>
    </row>
    <row r="97" spans="5:20"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R97" s="380"/>
      <c r="S97" s="380"/>
      <c r="T97" s="380"/>
    </row>
    <row r="98" spans="5:20"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R98" s="380"/>
      <c r="S98" s="380"/>
      <c r="T98" s="380"/>
    </row>
    <row r="99" spans="5:20"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R99" s="380"/>
      <c r="S99" s="380"/>
      <c r="T99" s="380"/>
    </row>
    <row r="100" spans="5:20"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R100" s="380"/>
      <c r="S100" s="380"/>
      <c r="T100" s="380"/>
    </row>
    <row r="101" spans="5:20"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R101" s="380"/>
      <c r="S101" s="380"/>
      <c r="T101" s="380"/>
    </row>
    <row r="102" spans="5:20"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R102" s="380"/>
      <c r="S102" s="380"/>
      <c r="T102" s="380"/>
    </row>
    <row r="103" spans="5:20">
      <c r="E103" s="380"/>
      <c r="F103" s="380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R103" s="380"/>
      <c r="S103" s="380"/>
      <c r="T103" s="380"/>
    </row>
    <row r="104" spans="5:20"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R104" s="380"/>
      <c r="S104" s="380"/>
      <c r="T104" s="380"/>
    </row>
    <row r="105" spans="5:20">
      <c r="E105" s="380"/>
      <c r="F105" s="380"/>
      <c r="G105" s="380"/>
      <c r="H105" s="380"/>
      <c r="I105" s="380"/>
      <c r="J105" s="380"/>
      <c r="K105" s="380"/>
      <c r="L105" s="380"/>
      <c r="M105" s="380"/>
      <c r="N105" s="380"/>
      <c r="O105" s="380"/>
      <c r="P105" s="380"/>
      <c r="R105" s="380"/>
      <c r="S105" s="380"/>
      <c r="T105" s="380"/>
    </row>
    <row r="106" spans="5:20"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R106" s="380"/>
      <c r="S106" s="380"/>
      <c r="T106" s="380"/>
    </row>
    <row r="107" spans="5:20">
      <c r="E107" s="380"/>
      <c r="F107" s="380"/>
      <c r="G107" s="380"/>
      <c r="H107" s="380"/>
      <c r="I107" s="380"/>
      <c r="J107" s="380"/>
      <c r="K107" s="380"/>
      <c r="L107" s="380"/>
      <c r="M107" s="380"/>
      <c r="N107" s="380"/>
      <c r="O107" s="380"/>
      <c r="P107" s="380"/>
      <c r="R107" s="380"/>
      <c r="S107" s="380"/>
      <c r="T107" s="380"/>
    </row>
    <row r="108" spans="5:20"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R108" s="380"/>
      <c r="S108" s="380"/>
      <c r="T108" s="380"/>
    </row>
    <row r="109" spans="5:20"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R109" s="380"/>
      <c r="S109" s="380"/>
      <c r="T109" s="380"/>
    </row>
    <row r="110" spans="5:20"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0"/>
      <c r="R110" s="380"/>
      <c r="S110" s="380"/>
      <c r="T110" s="380"/>
    </row>
  </sheetData>
  <mergeCells count="44"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1:D61"/>
    <mergeCell ref="B59:D59"/>
    <mergeCell ref="C57:D57"/>
    <mergeCell ref="C42:D42"/>
    <mergeCell ref="C46:D46"/>
    <mergeCell ref="C58:D58"/>
    <mergeCell ref="B54:D54"/>
    <mergeCell ref="B55:D55"/>
    <mergeCell ref="C56:D56"/>
    <mergeCell ref="A60:D60"/>
    <mergeCell ref="B32:D32"/>
    <mergeCell ref="B48:D48"/>
    <mergeCell ref="B51:D51"/>
    <mergeCell ref="C52:D52"/>
    <mergeCell ref="C53:D53"/>
    <mergeCell ref="C47:D47"/>
    <mergeCell ref="C49:D49"/>
    <mergeCell ref="C50:D50"/>
    <mergeCell ref="B40:D40"/>
    <mergeCell ref="C41:D41"/>
    <mergeCell ref="C33:D33"/>
    <mergeCell ref="C34:D34"/>
    <mergeCell ref="C35:D35"/>
    <mergeCell ref="C36:D36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4" zoomScale="75" zoomScaleNormal="75" workbookViewId="0">
      <selection activeCell="J7" sqref="J7"/>
    </sheetView>
  </sheetViews>
  <sheetFormatPr defaultRowHeight="15.75"/>
  <cols>
    <col min="1" max="1" width="5.85546875" style="140" customWidth="1"/>
    <col min="2" max="2" width="8.140625" style="147" customWidth="1"/>
    <col min="3" max="3" width="6.85546875" style="147" customWidth="1"/>
    <col min="4" max="4" width="50.140625" style="148" bestFit="1" customWidth="1"/>
    <col min="5" max="5" width="21.5703125" style="1" customWidth="1"/>
    <col min="6" max="6" width="17.85546875" style="1" customWidth="1"/>
    <col min="7" max="7" width="15" style="1" customWidth="1"/>
    <col min="8" max="8" width="16" style="1" customWidth="1"/>
    <col min="9" max="9" width="14" style="1" customWidth="1"/>
    <col min="10" max="10" width="14.7109375" style="1" customWidth="1"/>
    <col min="11" max="11" width="18.85546875" style="92" customWidth="1"/>
    <col min="12" max="13" width="15.5703125" style="92" customWidth="1"/>
    <col min="14" max="14" width="13.5703125" style="92" customWidth="1"/>
    <col min="15" max="15" width="13.85546875" style="92" customWidth="1"/>
    <col min="16" max="16" width="14.140625" style="92" customWidth="1"/>
    <col min="17" max="17" width="18.85546875" style="92" customWidth="1"/>
    <col min="18" max="18" width="16.7109375" style="92" customWidth="1"/>
    <col min="19" max="19" width="16.140625" style="1" customWidth="1"/>
    <col min="20" max="20" width="15.7109375" style="1" customWidth="1"/>
    <col min="21" max="21" width="14.140625" style="1" customWidth="1"/>
    <col min="22" max="22" width="13" style="1" customWidth="1"/>
    <col min="23" max="23" width="9.140625" style="1" hidden="1" customWidth="1"/>
    <col min="24" max="16384" width="9.140625" style="1"/>
  </cols>
  <sheetData>
    <row r="1" spans="1:23">
      <c r="E1" s="1132" t="s">
        <v>66</v>
      </c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</row>
    <row r="2" spans="1:23" ht="37.5" customHeight="1">
      <c r="A2" s="1131" t="s">
        <v>462</v>
      </c>
      <c r="B2" s="1131"/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Q2" s="1131"/>
      <c r="R2" s="276"/>
    </row>
    <row r="3" spans="1:23" ht="14.25" customHeight="1" thickBot="1">
      <c r="A3" s="110"/>
      <c r="B3" s="139"/>
      <c r="C3" s="139"/>
      <c r="D3" s="149"/>
      <c r="Q3" s="155" t="s">
        <v>489</v>
      </c>
    </row>
    <row r="4" spans="1:23" s="2" customFormat="1" ht="48.75" customHeight="1" thickBot="1">
      <c r="A4" s="1108" t="s">
        <v>4</v>
      </c>
      <c r="B4" s="1086"/>
      <c r="C4" s="1086"/>
      <c r="D4" s="1086"/>
      <c r="E4" s="343" t="s">
        <v>5</v>
      </c>
      <c r="F4" s="343"/>
      <c r="G4" s="343"/>
      <c r="H4" s="343"/>
      <c r="I4" s="343"/>
      <c r="J4" s="343"/>
      <c r="K4" s="343" t="s">
        <v>76</v>
      </c>
      <c r="L4" s="343"/>
      <c r="M4" s="343"/>
      <c r="N4" s="343"/>
      <c r="O4" s="343"/>
      <c r="P4" s="343"/>
      <c r="Q4" s="1108" t="s">
        <v>77</v>
      </c>
      <c r="R4" s="1086"/>
      <c r="S4" s="1086"/>
      <c r="T4" s="1086"/>
      <c r="U4" s="1086"/>
      <c r="V4" s="1111"/>
    </row>
    <row r="5" spans="1:23" s="2" customFormat="1" ht="16.5" thickBot="1">
      <c r="A5" s="339"/>
      <c r="B5" s="337"/>
      <c r="C5" s="337"/>
      <c r="D5" s="337"/>
      <c r="E5" s="476" t="s">
        <v>82</v>
      </c>
      <c r="F5" s="477" t="s">
        <v>259</v>
      </c>
      <c r="G5" s="477" t="s">
        <v>264</v>
      </c>
      <c r="H5" s="477" t="s">
        <v>272</v>
      </c>
      <c r="I5" s="477" t="s">
        <v>275</v>
      </c>
      <c r="J5" s="484" t="s">
        <v>512</v>
      </c>
      <c r="K5" s="476" t="s">
        <v>82</v>
      </c>
      <c r="L5" s="477" t="s">
        <v>259</v>
      </c>
      <c r="M5" s="477" t="s">
        <v>264</v>
      </c>
      <c r="N5" s="477" t="s">
        <v>272</v>
      </c>
      <c r="O5" s="477" t="s">
        <v>288</v>
      </c>
      <c r="P5" s="484" t="s">
        <v>512</v>
      </c>
      <c r="Q5" s="476" t="s">
        <v>82</v>
      </c>
      <c r="R5" s="477" t="s">
        <v>259</v>
      </c>
      <c r="S5" s="477" t="s">
        <v>264</v>
      </c>
      <c r="T5" s="477" t="s">
        <v>272</v>
      </c>
      <c r="U5" s="477" t="s">
        <v>288</v>
      </c>
      <c r="V5" s="484" t="s">
        <v>512</v>
      </c>
    </row>
    <row r="6" spans="1:23" s="91" customFormat="1" ht="22.5" customHeight="1" thickBot="1">
      <c r="A6" s="132" t="s">
        <v>33</v>
      </c>
      <c r="B6" s="1110" t="s">
        <v>96</v>
      </c>
      <c r="C6" s="1110"/>
      <c r="D6" s="1110"/>
      <c r="E6" s="417">
        <f t="shared" ref="E6:W6" si="0">SUM(E7:E11)</f>
        <v>21278000</v>
      </c>
      <c r="F6" s="326">
        <f t="shared" si="0"/>
        <v>21278000</v>
      </c>
      <c r="G6" s="326">
        <f t="shared" si="0"/>
        <v>21278000</v>
      </c>
      <c r="H6" s="326">
        <f t="shared" si="0"/>
        <v>21920116</v>
      </c>
      <c r="I6" s="326">
        <f t="shared" si="0"/>
        <v>13275093</v>
      </c>
      <c r="J6" s="959">
        <f t="shared" ref="J6:J36" si="1">I6/H6</f>
        <v>0.6056123516864601</v>
      </c>
      <c r="K6" s="417">
        <f t="shared" si="0"/>
        <v>20395000</v>
      </c>
      <c r="L6" s="326">
        <f t="shared" si="0"/>
        <v>20395000</v>
      </c>
      <c r="M6" s="326">
        <f t="shared" si="0"/>
        <v>20395000</v>
      </c>
      <c r="N6" s="326">
        <f t="shared" si="0"/>
        <v>20606116</v>
      </c>
      <c r="O6" s="326">
        <f t="shared" si="0"/>
        <v>12533840</v>
      </c>
      <c r="P6" s="959">
        <f t="shared" ref="P6:P11" si="2">O6/N6</f>
        <v>0.60825824721165311</v>
      </c>
      <c r="Q6" s="417">
        <f t="shared" si="0"/>
        <v>883000</v>
      </c>
      <c r="R6" s="326">
        <f t="shared" si="0"/>
        <v>883000</v>
      </c>
      <c r="S6" s="326">
        <f t="shared" si="0"/>
        <v>883000</v>
      </c>
      <c r="T6" s="326">
        <f t="shared" si="0"/>
        <v>1314000</v>
      </c>
      <c r="U6" s="326">
        <f t="shared" si="0"/>
        <v>741253</v>
      </c>
      <c r="V6" s="326">
        <f t="shared" si="0"/>
        <v>0.56670718654434249</v>
      </c>
      <c r="W6" s="326">
        <f t="shared" si="0"/>
        <v>18567</v>
      </c>
    </row>
    <row r="7" spans="1:23" s="5" customFormat="1" ht="22.5" customHeight="1">
      <c r="A7" s="131"/>
      <c r="B7" s="136" t="s">
        <v>44</v>
      </c>
      <c r="C7" s="136"/>
      <c r="D7" s="407" t="s">
        <v>0</v>
      </c>
      <c r="E7" s="418">
        <v>6681000</v>
      </c>
      <c r="F7" s="418">
        <v>6681000</v>
      </c>
      <c r="G7" s="418">
        <v>6681000</v>
      </c>
      <c r="H7" s="418">
        <v>6763045</v>
      </c>
      <c r="I7" s="418">
        <v>5744966</v>
      </c>
      <c r="J7" s="959">
        <f t="shared" si="1"/>
        <v>0.84946440545641788</v>
      </c>
      <c r="K7" s="418">
        <v>6681000</v>
      </c>
      <c r="L7" s="418">
        <v>6681000</v>
      </c>
      <c r="M7" s="418">
        <v>6681000</v>
      </c>
      <c r="N7" s="418">
        <v>6763045</v>
      </c>
      <c r="O7" s="418">
        <v>5744966</v>
      </c>
      <c r="P7" s="959">
        <f t="shared" si="2"/>
        <v>0.84946440545641788</v>
      </c>
      <c r="Q7" s="418"/>
      <c r="R7" s="328"/>
      <c r="S7" s="328"/>
      <c r="T7" s="328"/>
      <c r="U7" s="328"/>
      <c r="V7" s="328"/>
      <c r="W7" s="328">
        <v>498</v>
      </c>
    </row>
    <row r="8" spans="1:23" s="5" customFormat="1" ht="22.5" customHeight="1">
      <c r="A8" s="114"/>
      <c r="B8" s="123" t="s">
        <v>45</v>
      </c>
      <c r="C8" s="123"/>
      <c r="D8" s="408" t="s">
        <v>97</v>
      </c>
      <c r="E8" s="479">
        <v>1685000</v>
      </c>
      <c r="F8" s="479">
        <v>1685000</v>
      </c>
      <c r="G8" s="479">
        <v>1685000</v>
      </c>
      <c r="H8" s="479">
        <v>1685000</v>
      </c>
      <c r="I8" s="479">
        <v>1407759</v>
      </c>
      <c r="J8" s="959">
        <f t="shared" si="1"/>
        <v>0.83546528189910985</v>
      </c>
      <c r="K8" s="479">
        <v>1685000</v>
      </c>
      <c r="L8" s="479">
        <v>1685000</v>
      </c>
      <c r="M8" s="479">
        <v>1685000</v>
      </c>
      <c r="N8" s="479">
        <v>1685000</v>
      </c>
      <c r="O8" s="479">
        <v>1407759</v>
      </c>
      <c r="P8" s="959">
        <f t="shared" si="2"/>
        <v>0.83546528189910985</v>
      </c>
      <c r="Q8" s="479"/>
      <c r="R8" s="480"/>
      <c r="S8" s="480"/>
      <c r="T8" s="480"/>
      <c r="U8" s="481"/>
      <c r="V8" s="481"/>
      <c r="W8" s="481">
        <v>130</v>
      </c>
    </row>
    <row r="9" spans="1:23" s="5" customFormat="1" ht="22.5" customHeight="1">
      <c r="A9" s="114"/>
      <c r="B9" s="123" t="s">
        <v>46</v>
      </c>
      <c r="C9" s="123"/>
      <c r="D9" s="408" t="s">
        <v>98</v>
      </c>
      <c r="E9" s="479">
        <v>9755000</v>
      </c>
      <c r="F9" s="479">
        <v>9755000</v>
      </c>
      <c r="G9" s="479">
        <v>9755000</v>
      </c>
      <c r="H9" s="479">
        <v>9884071</v>
      </c>
      <c r="I9" s="479">
        <v>4231115</v>
      </c>
      <c r="J9" s="959">
        <f t="shared" si="1"/>
        <v>0.42807412047121068</v>
      </c>
      <c r="K9" s="479">
        <v>9755000</v>
      </c>
      <c r="L9" s="479">
        <v>9755000</v>
      </c>
      <c r="M9" s="479">
        <v>9755000</v>
      </c>
      <c r="N9" s="479">
        <v>9884071</v>
      </c>
      <c r="O9" s="479">
        <v>4231115</v>
      </c>
      <c r="P9" s="959">
        <f t="shared" si="2"/>
        <v>0.42807412047121068</v>
      </c>
      <c r="Q9" s="479"/>
      <c r="R9" s="480"/>
      <c r="S9" s="480"/>
      <c r="T9" s="480"/>
      <c r="U9" s="481"/>
      <c r="V9" s="481"/>
      <c r="W9" s="481">
        <v>1819</v>
      </c>
    </row>
    <row r="10" spans="1:23" s="5" customFormat="1" ht="22.5" customHeight="1">
      <c r="A10" s="114"/>
      <c r="B10" s="123" t="s">
        <v>58</v>
      </c>
      <c r="C10" s="123"/>
      <c r="D10" s="408" t="s">
        <v>99</v>
      </c>
      <c r="E10" s="413">
        <v>937000</v>
      </c>
      <c r="F10" s="413">
        <v>937000</v>
      </c>
      <c r="G10" s="413">
        <v>937000</v>
      </c>
      <c r="H10" s="325">
        <v>1368000</v>
      </c>
      <c r="I10" s="325">
        <v>801253</v>
      </c>
      <c r="J10" s="959">
        <f t="shared" si="1"/>
        <v>0.58571125730994156</v>
      </c>
      <c r="K10" s="418">
        <v>60000</v>
      </c>
      <c r="L10" s="418">
        <v>60000</v>
      </c>
      <c r="M10" s="418">
        <v>60000</v>
      </c>
      <c r="N10" s="418">
        <v>60000</v>
      </c>
      <c r="O10" s="418">
        <v>60000</v>
      </c>
      <c r="P10" s="959">
        <f t="shared" si="2"/>
        <v>1</v>
      </c>
      <c r="Q10" s="413">
        <v>877000</v>
      </c>
      <c r="R10" s="413">
        <v>877000</v>
      </c>
      <c r="S10" s="413">
        <v>877000</v>
      </c>
      <c r="T10" s="325">
        <v>1308000</v>
      </c>
      <c r="U10" s="328">
        <v>741253</v>
      </c>
      <c r="V10" s="959">
        <f t="shared" ref="V10:V11" si="3">U10/T10</f>
        <v>0.56670718654434249</v>
      </c>
      <c r="W10" s="328">
        <v>3913</v>
      </c>
    </row>
    <row r="11" spans="1:23" s="5" customFormat="1" ht="22.5" customHeight="1">
      <c r="A11" s="114"/>
      <c r="B11" s="123" t="s">
        <v>59</v>
      </c>
      <c r="C11" s="123"/>
      <c r="D11" s="409" t="s">
        <v>101</v>
      </c>
      <c r="E11" s="479">
        <f>SUM(E12:E13)</f>
        <v>2220000</v>
      </c>
      <c r="F11" s="479">
        <f>SUM(F12:F13)</f>
        <v>2220000</v>
      </c>
      <c r="G11" s="479">
        <f>SUM(G12:G13)</f>
        <v>2220000</v>
      </c>
      <c r="H11" s="480">
        <f>SUM(H12:H16)</f>
        <v>2220000</v>
      </c>
      <c r="I11" s="480">
        <v>1090000</v>
      </c>
      <c r="J11" s="959">
        <f t="shared" si="1"/>
        <v>0.49099099099099097</v>
      </c>
      <c r="K11" s="479">
        <f>E11-Q11</f>
        <v>2214000</v>
      </c>
      <c r="L11" s="479">
        <f>F11-R11</f>
        <v>2214000</v>
      </c>
      <c r="M11" s="479">
        <f>G11-S11</f>
        <v>2214000</v>
      </c>
      <c r="N11" s="479">
        <v>2214000</v>
      </c>
      <c r="O11" s="479">
        <f t="shared" ref="O11" si="4">I11-U11</f>
        <v>1090000</v>
      </c>
      <c r="P11" s="959">
        <f t="shared" si="2"/>
        <v>0.49232158988256547</v>
      </c>
      <c r="Q11" s="479">
        <v>6000</v>
      </c>
      <c r="R11" s="479">
        <v>6000</v>
      </c>
      <c r="S11" s="479">
        <v>6000</v>
      </c>
      <c r="T11" s="480">
        <v>6000</v>
      </c>
      <c r="U11" s="480"/>
      <c r="V11" s="959">
        <f t="shared" si="3"/>
        <v>0</v>
      </c>
      <c r="W11" s="480">
        <v>12207</v>
      </c>
    </row>
    <row r="12" spans="1:23" s="5" customFormat="1" ht="22.5" customHeight="1">
      <c r="A12" s="114"/>
      <c r="B12" s="146"/>
      <c r="C12" s="123" t="s">
        <v>100</v>
      </c>
      <c r="D12" s="410" t="s">
        <v>358</v>
      </c>
      <c r="E12" s="413"/>
      <c r="F12" s="325"/>
      <c r="G12" s="325"/>
      <c r="H12" s="325"/>
      <c r="I12" s="325"/>
      <c r="J12" s="959"/>
      <c r="K12" s="413"/>
      <c r="L12" s="325"/>
      <c r="M12" s="325"/>
      <c r="N12" s="325"/>
      <c r="O12" s="328"/>
      <c r="P12" s="328"/>
      <c r="Q12" s="413"/>
      <c r="R12" s="413"/>
      <c r="S12" s="325"/>
      <c r="T12" s="325"/>
      <c r="U12" s="328"/>
      <c r="V12" s="328"/>
      <c r="W12" s="328"/>
    </row>
    <row r="13" spans="1:23" s="5" customFormat="1" ht="31.5" customHeight="1">
      <c r="A13" s="114"/>
      <c r="B13" s="123"/>
      <c r="C13" s="123" t="s">
        <v>102</v>
      </c>
      <c r="D13" s="408" t="s">
        <v>359</v>
      </c>
      <c r="E13" s="413">
        <v>2220000</v>
      </c>
      <c r="F13" s="413">
        <v>2220000</v>
      </c>
      <c r="G13" s="413">
        <v>2220000</v>
      </c>
      <c r="H13" s="413">
        <v>2220000</v>
      </c>
      <c r="I13" s="325">
        <v>1090000</v>
      </c>
      <c r="J13" s="959">
        <f t="shared" si="1"/>
        <v>0.49099099099099097</v>
      </c>
      <c r="K13" s="418">
        <v>0</v>
      </c>
      <c r="L13" s="325"/>
      <c r="M13" s="325"/>
      <c r="N13" s="325"/>
      <c r="O13" s="328"/>
      <c r="P13" s="328"/>
      <c r="Q13" s="413">
        <v>2220000</v>
      </c>
      <c r="R13" s="413">
        <v>2220000</v>
      </c>
      <c r="S13" s="413">
        <v>2220000</v>
      </c>
      <c r="T13" s="413">
        <v>2220000</v>
      </c>
      <c r="U13" s="328">
        <v>1090000</v>
      </c>
      <c r="V13" s="959">
        <f t="shared" ref="V13" si="5">U13/T13</f>
        <v>0.49099099099099097</v>
      </c>
      <c r="W13" s="328"/>
    </row>
    <row r="14" spans="1:23" s="5" customFormat="1" ht="36.75" customHeight="1">
      <c r="A14" s="142"/>
      <c r="B14" s="143"/>
      <c r="C14" s="123" t="s">
        <v>103</v>
      </c>
      <c r="D14" s="408" t="s">
        <v>463</v>
      </c>
      <c r="E14" s="413"/>
      <c r="F14" s="325"/>
      <c r="G14" s="325"/>
      <c r="H14" s="325"/>
      <c r="I14" s="325"/>
      <c r="J14" s="959"/>
      <c r="K14" s="418"/>
      <c r="L14" s="325"/>
      <c r="M14" s="325"/>
      <c r="N14" s="325"/>
      <c r="O14" s="328"/>
      <c r="P14" s="328"/>
      <c r="Q14" s="413"/>
      <c r="R14" s="325"/>
      <c r="S14" s="325"/>
      <c r="T14" s="325"/>
      <c r="U14" s="328"/>
      <c r="V14" s="328"/>
      <c r="W14" s="328"/>
    </row>
    <row r="15" spans="1:23" s="5" customFormat="1" ht="22.5" customHeight="1">
      <c r="A15" s="114"/>
      <c r="B15" s="123"/>
      <c r="C15" s="123" t="s">
        <v>106</v>
      </c>
      <c r="D15" s="408" t="s">
        <v>108</v>
      </c>
      <c r="E15" s="479"/>
      <c r="F15" s="480"/>
      <c r="G15" s="480"/>
      <c r="H15" s="480"/>
      <c r="I15" s="480"/>
      <c r="J15" s="959"/>
      <c r="K15" s="479"/>
      <c r="L15" s="480"/>
      <c r="M15" s="480"/>
      <c r="N15" s="480"/>
      <c r="O15" s="481"/>
      <c r="P15" s="328"/>
      <c r="Q15" s="479"/>
      <c r="R15" s="480"/>
      <c r="S15" s="480"/>
      <c r="T15" s="480"/>
      <c r="U15" s="481"/>
      <c r="V15" s="481"/>
      <c r="W15" s="481"/>
    </row>
    <row r="16" spans="1:23" s="5" customFormat="1" ht="22.5" customHeight="1" thickBot="1">
      <c r="A16" s="150"/>
      <c r="B16" s="137"/>
      <c r="C16" s="137" t="s">
        <v>107</v>
      </c>
      <c r="D16" s="411" t="s">
        <v>109</v>
      </c>
      <c r="E16" s="423"/>
      <c r="F16" s="153"/>
      <c r="G16" s="153"/>
      <c r="H16" s="153"/>
      <c r="I16" s="153"/>
      <c r="J16" s="959"/>
      <c r="K16" s="423"/>
      <c r="L16" s="153"/>
      <c r="M16" s="153"/>
      <c r="N16" s="153"/>
      <c r="O16" s="482"/>
      <c r="P16" s="328"/>
      <c r="Q16" s="423"/>
      <c r="R16" s="153"/>
      <c r="S16" s="153"/>
      <c r="T16" s="153"/>
      <c r="U16" s="482"/>
      <c r="V16" s="482"/>
      <c r="W16" s="482"/>
    </row>
    <row r="17" spans="1:23" s="5" customFormat="1" ht="22.5" customHeight="1" thickBot="1">
      <c r="A17" s="132" t="s">
        <v>34</v>
      </c>
      <c r="B17" s="1110" t="s">
        <v>110</v>
      </c>
      <c r="C17" s="1110"/>
      <c r="D17" s="1110"/>
      <c r="E17" s="419">
        <f t="shared" ref="E17:W17" si="6">SUM(E18:E20)</f>
        <v>138213000</v>
      </c>
      <c r="F17" s="419">
        <f>SUM(F18:F20)</f>
        <v>138213000</v>
      </c>
      <c r="G17" s="90">
        <f t="shared" si="6"/>
        <v>138213000</v>
      </c>
      <c r="H17" s="90">
        <f t="shared" si="6"/>
        <v>134229644</v>
      </c>
      <c r="I17" s="90">
        <f t="shared" si="6"/>
        <v>8727144</v>
      </c>
      <c r="J17" s="959">
        <f t="shared" si="1"/>
        <v>6.5016517513821315E-2</v>
      </c>
      <c r="K17" s="419">
        <f t="shared" si="6"/>
        <v>0</v>
      </c>
      <c r="L17" s="90">
        <f t="shared" si="6"/>
        <v>0</v>
      </c>
      <c r="M17" s="90">
        <f t="shared" si="6"/>
        <v>0</v>
      </c>
      <c r="N17" s="90">
        <f t="shared" si="6"/>
        <v>0</v>
      </c>
      <c r="O17" s="90">
        <f t="shared" si="6"/>
        <v>0</v>
      </c>
      <c r="P17" s="90">
        <f t="shared" si="6"/>
        <v>0</v>
      </c>
      <c r="Q17" s="419">
        <f t="shared" si="6"/>
        <v>138213000</v>
      </c>
      <c r="R17" s="90">
        <f t="shared" si="6"/>
        <v>138213000</v>
      </c>
      <c r="S17" s="90">
        <f t="shared" si="6"/>
        <v>138213000</v>
      </c>
      <c r="T17" s="90">
        <f t="shared" si="6"/>
        <v>134229644</v>
      </c>
      <c r="U17" s="90">
        <f t="shared" si="6"/>
        <v>8727144</v>
      </c>
      <c r="V17" s="90">
        <f t="shared" si="6"/>
        <v>0.16099158589595339</v>
      </c>
      <c r="W17" s="90">
        <f t="shared" si="6"/>
        <v>1400</v>
      </c>
    </row>
    <row r="18" spans="1:23" s="5" customFormat="1" ht="22.5" customHeight="1">
      <c r="A18" s="131"/>
      <c r="B18" s="136" t="s">
        <v>47</v>
      </c>
      <c r="C18" s="1112" t="s">
        <v>111</v>
      </c>
      <c r="D18" s="1112"/>
      <c r="E18" s="418">
        <v>84274000</v>
      </c>
      <c r="F18" s="418">
        <v>84274000</v>
      </c>
      <c r="G18" s="418">
        <v>84274000</v>
      </c>
      <c r="H18" s="418">
        <v>84274000</v>
      </c>
      <c r="I18" s="328">
        <v>1681400</v>
      </c>
      <c r="J18" s="959">
        <f t="shared" si="1"/>
        <v>1.9951586491681893E-2</v>
      </c>
      <c r="K18" s="418"/>
      <c r="L18" s="328"/>
      <c r="M18" s="328"/>
      <c r="N18" s="328"/>
      <c r="O18" s="328"/>
      <c r="P18" s="328"/>
      <c r="Q18" s="418">
        <v>84274000</v>
      </c>
      <c r="R18" s="418">
        <v>84274000</v>
      </c>
      <c r="S18" s="418">
        <v>84274000</v>
      </c>
      <c r="T18" s="328">
        <v>84274000</v>
      </c>
      <c r="U18" s="328">
        <v>1681400</v>
      </c>
      <c r="V18" s="959">
        <f t="shared" ref="V18:V19" si="7">U18/T18</f>
        <v>1.9951586491681893E-2</v>
      </c>
      <c r="W18" s="328">
        <v>0</v>
      </c>
    </row>
    <row r="19" spans="1:23" s="5" customFormat="1" ht="22.5" customHeight="1">
      <c r="A19" s="114"/>
      <c r="B19" s="123" t="s">
        <v>48</v>
      </c>
      <c r="C19" s="1124" t="s">
        <v>112</v>
      </c>
      <c r="D19" s="1124"/>
      <c r="E19" s="413">
        <v>53939000</v>
      </c>
      <c r="F19" s="413">
        <v>53939000</v>
      </c>
      <c r="G19" s="413">
        <v>53939000</v>
      </c>
      <c r="H19" s="325">
        <v>49955644</v>
      </c>
      <c r="I19" s="325">
        <v>7045744</v>
      </c>
      <c r="J19" s="959">
        <f t="shared" si="1"/>
        <v>0.1410399994042715</v>
      </c>
      <c r="K19" s="418"/>
      <c r="L19" s="325"/>
      <c r="M19" s="325"/>
      <c r="N19" s="325"/>
      <c r="O19" s="325"/>
      <c r="P19" s="325"/>
      <c r="Q19" s="413">
        <v>53939000</v>
      </c>
      <c r="R19" s="413">
        <v>53939000</v>
      </c>
      <c r="S19" s="413">
        <v>53939000</v>
      </c>
      <c r="T19" s="325">
        <v>49955644</v>
      </c>
      <c r="U19" s="325">
        <v>7045744</v>
      </c>
      <c r="V19" s="959">
        <f t="shared" si="7"/>
        <v>0.1410399994042715</v>
      </c>
      <c r="W19" s="325">
        <v>0</v>
      </c>
    </row>
    <row r="20" spans="1:23" s="5" customFormat="1" ht="22.5" customHeight="1">
      <c r="A20" s="144"/>
      <c r="B20" s="123" t="s">
        <v>49</v>
      </c>
      <c r="C20" s="1118" t="s">
        <v>113</v>
      </c>
      <c r="D20" s="1118"/>
      <c r="E20" s="479">
        <f t="shared" ref="E20:N20" si="8">SUM(E21:E24)</f>
        <v>0</v>
      </c>
      <c r="F20" s="479">
        <f>SUM(F21:F24)</f>
        <v>0</v>
      </c>
      <c r="G20" s="480">
        <f t="shared" si="8"/>
        <v>0</v>
      </c>
      <c r="H20" s="480">
        <f t="shared" si="8"/>
        <v>0</v>
      </c>
      <c r="I20" s="480">
        <f t="shared" si="8"/>
        <v>0</v>
      </c>
      <c r="J20" s="959"/>
      <c r="K20" s="418">
        <f>E20-Q20</f>
        <v>0</v>
      </c>
      <c r="L20" s="480">
        <f t="shared" si="8"/>
        <v>0</v>
      </c>
      <c r="M20" s="480">
        <f t="shared" si="8"/>
        <v>0</v>
      </c>
      <c r="N20" s="480">
        <f t="shared" si="8"/>
        <v>0</v>
      </c>
      <c r="O20" s="480"/>
      <c r="P20" s="480"/>
      <c r="Q20" s="479">
        <f>SUM(Q21:Q24)</f>
        <v>0</v>
      </c>
      <c r="R20" s="480">
        <f>SUM(R21:R24)</f>
        <v>0</v>
      </c>
      <c r="S20" s="480">
        <f>SUM(S21:S24)</f>
        <v>0</v>
      </c>
      <c r="T20" s="480">
        <f>SUM(T21:T24)</f>
        <v>0</v>
      </c>
      <c r="U20" s="480"/>
      <c r="V20" s="480"/>
      <c r="W20" s="480">
        <v>1400</v>
      </c>
    </row>
    <row r="21" spans="1:23" s="5" customFormat="1" ht="22.5" customHeight="1">
      <c r="A21" s="120"/>
      <c r="B21" s="124"/>
      <c r="C21" s="124" t="s">
        <v>114</v>
      </c>
      <c r="D21" s="279" t="s">
        <v>104</v>
      </c>
      <c r="E21" s="413"/>
      <c r="F21" s="413"/>
      <c r="G21" s="325"/>
      <c r="H21" s="325"/>
      <c r="I21" s="325"/>
      <c r="J21" s="959"/>
      <c r="K21" s="418"/>
      <c r="L21" s="325"/>
      <c r="M21" s="325"/>
      <c r="N21" s="325"/>
      <c r="O21" s="328"/>
      <c r="P21" s="328"/>
      <c r="Q21" s="413"/>
      <c r="R21" s="325"/>
      <c r="S21" s="325"/>
      <c r="T21" s="325"/>
      <c r="U21" s="328"/>
      <c r="V21" s="328"/>
      <c r="W21" s="328">
        <v>1400</v>
      </c>
    </row>
    <row r="22" spans="1:23" s="5" customFormat="1" ht="22.5" customHeight="1">
      <c r="A22" s="120"/>
      <c r="B22" s="124"/>
      <c r="C22" s="124" t="s">
        <v>115</v>
      </c>
      <c r="D22" s="279" t="s">
        <v>105</v>
      </c>
      <c r="E22" s="413">
        <v>0</v>
      </c>
      <c r="F22" s="413">
        <v>0</v>
      </c>
      <c r="G22" s="325">
        <v>0</v>
      </c>
      <c r="H22" s="325">
        <v>0</v>
      </c>
      <c r="I22" s="325">
        <v>0</v>
      </c>
      <c r="J22" s="959"/>
      <c r="K22" s="413">
        <v>0</v>
      </c>
      <c r="L22" s="325">
        <v>0</v>
      </c>
      <c r="M22" s="325">
        <v>0</v>
      </c>
      <c r="N22" s="325">
        <v>0</v>
      </c>
      <c r="O22" s="325">
        <v>0</v>
      </c>
      <c r="P22" s="325">
        <v>0</v>
      </c>
      <c r="Q22" s="413">
        <v>0</v>
      </c>
      <c r="R22" s="325">
        <v>0</v>
      </c>
      <c r="S22" s="325">
        <v>0</v>
      </c>
      <c r="T22" s="325">
        <v>0</v>
      </c>
      <c r="U22" s="325">
        <v>0</v>
      </c>
      <c r="V22" s="325">
        <v>0</v>
      </c>
      <c r="W22" s="325">
        <v>0</v>
      </c>
    </row>
    <row r="23" spans="1:23" s="5" customFormat="1" ht="22.5" customHeight="1">
      <c r="A23" s="144"/>
      <c r="B23" s="279"/>
      <c r="C23" s="124" t="s">
        <v>116</v>
      </c>
      <c r="D23" s="279" t="s">
        <v>108</v>
      </c>
      <c r="E23" s="479">
        <v>0</v>
      </c>
      <c r="F23" s="479">
        <v>0</v>
      </c>
      <c r="G23" s="480">
        <v>0</v>
      </c>
      <c r="H23" s="480">
        <v>0</v>
      </c>
      <c r="I23" s="480">
        <v>0</v>
      </c>
      <c r="J23" s="959"/>
      <c r="K23" s="479">
        <v>0</v>
      </c>
      <c r="L23" s="480">
        <v>0</v>
      </c>
      <c r="M23" s="480">
        <v>0</v>
      </c>
      <c r="N23" s="480">
        <v>0</v>
      </c>
      <c r="O23" s="480">
        <v>0</v>
      </c>
      <c r="P23" s="480">
        <v>0</v>
      </c>
      <c r="Q23" s="479">
        <v>0</v>
      </c>
      <c r="R23" s="480">
        <v>0</v>
      </c>
      <c r="S23" s="480">
        <v>0</v>
      </c>
      <c r="T23" s="480">
        <v>0</v>
      </c>
      <c r="U23" s="480">
        <v>0</v>
      </c>
      <c r="V23" s="480">
        <v>0</v>
      </c>
      <c r="W23" s="480">
        <v>0</v>
      </c>
    </row>
    <row r="24" spans="1:23" s="5" customFormat="1" ht="22.5" customHeight="1" thickBot="1">
      <c r="A24" s="306"/>
      <c r="B24" s="307"/>
      <c r="C24" s="308" t="s">
        <v>236</v>
      </c>
      <c r="D24" s="307" t="s">
        <v>237</v>
      </c>
      <c r="E24" s="483">
        <v>0</v>
      </c>
      <c r="F24" s="483">
        <v>0</v>
      </c>
      <c r="G24" s="482">
        <v>0</v>
      </c>
      <c r="H24" s="482">
        <v>0</v>
      </c>
      <c r="I24" s="482">
        <v>0</v>
      </c>
      <c r="J24" s="959"/>
      <c r="K24" s="483">
        <v>0</v>
      </c>
      <c r="L24" s="482">
        <v>0</v>
      </c>
      <c r="M24" s="482">
        <v>0</v>
      </c>
      <c r="N24" s="482">
        <v>0</v>
      </c>
      <c r="O24" s="482">
        <v>0</v>
      </c>
      <c r="P24" s="482">
        <v>0</v>
      </c>
      <c r="Q24" s="483">
        <v>0</v>
      </c>
      <c r="R24" s="482">
        <v>0</v>
      </c>
      <c r="S24" s="482">
        <v>0</v>
      </c>
      <c r="T24" s="482">
        <v>0</v>
      </c>
      <c r="U24" s="482">
        <v>0</v>
      </c>
      <c r="V24" s="482">
        <v>0</v>
      </c>
      <c r="W24" s="482">
        <v>0</v>
      </c>
    </row>
    <row r="25" spans="1:23" s="5" customFormat="1" ht="22.5" customHeight="1" thickBot="1">
      <c r="A25" s="132" t="s">
        <v>10</v>
      </c>
      <c r="B25" s="1110" t="s">
        <v>117</v>
      </c>
      <c r="C25" s="1110"/>
      <c r="D25" s="1110"/>
      <c r="E25" s="419">
        <f t="shared" ref="E25:W25" si="9">SUM(E26:E28)</f>
        <v>3781000</v>
      </c>
      <c r="F25" s="419">
        <f>SUM(F26:F28)</f>
        <v>3781000</v>
      </c>
      <c r="G25" s="90">
        <f t="shared" si="9"/>
        <v>3781000</v>
      </c>
      <c r="H25" s="90">
        <f t="shared" si="9"/>
        <v>3781000</v>
      </c>
      <c r="I25" s="90">
        <f t="shared" si="9"/>
        <v>0</v>
      </c>
      <c r="J25" s="959">
        <f t="shared" si="1"/>
        <v>0</v>
      </c>
      <c r="K25" s="419">
        <f t="shared" si="9"/>
        <v>3781000</v>
      </c>
      <c r="L25" s="90">
        <f t="shared" si="9"/>
        <v>3781000</v>
      </c>
      <c r="M25" s="90">
        <f t="shared" si="9"/>
        <v>3781000</v>
      </c>
      <c r="N25" s="90">
        <f t="shared" si="9"/>
        <v>3781000</v>
      </c>
      <c r="O25" s="90">
        <f t="shared" si="9"/>
        <v>0</v>
      </c>
      <c r="P25" s="959">
        <f t="shared" ref="P25" si="10">O25/N25</f>
        <v>0</v>
      </c>
      <c r="Q25" s="419">
        <f t="shared" si="9"/>
        <v>0</v>
      </c>
      <c r="R25" s="90">
        <f t="shared" si="9"/>
        <v>0</v>
      </c>
      <c r="S25" s="90">
        <f t="shared" si="9"/>
        <v>0</v>
      </c>
      <c r="T25" s="90">
        <f t="shared" si="9"/>
        <v>0</v>
      </c>
      <c r="U25" s="90">
        <f t="shared" si="9"/>
        <v>0</v>
      </c>
      <c r="V25" s="90">
        <f t="shared" si="9"/>
        <v>0</v>
      </c>
      <c r="W25" s="90">
        <f t="shared" si="9"/>
        <v>0</v>
      </c>
    </row>
    <row r="26" spans="1:23" s="5" customFormat="1" ht="22.5" customHeight="1">
      <c r="A26" s="131"/>
      <c r="B26" s="136" t="s">
        <v>50</v>
      </c>
      <c r="C26" s="1112" t="s">
        <v>3</v>
      </c>
      <c r="D26" s="1112"/>
      <c r="E26" s="418">
        <v>3781000</v>
      </c>
      <c r="F26" s="418">
        <v>3781000</v>
      </c>
      <c r="G26" s="418">
        <v>3781000</v>
      </c>
      <c r="H26" s="418">
        <v>3781000</v>
      </c>
      <c r="I26" s="328">
        <v>0</v>
      </c>
      <c r="J26" s="959">
        <f t="shared" si="1"/>
        <v>0</v>
      </c>
      <c r="K26" s="418">
        <v>3781000</v>
      </c>
      <c r="L26" s="418">
        <v>3781000</v>
      </c>
      <c r="M26" s="418">
        <v>3781000</v>
      </c>
      <c r="N26" s="418">
        <v>3781000</v>
      </c>
      <c r="O26" s="328"/>
      <c r="P26" s="959">
        <f t="shared" ref="P26" si="11">O26/N26</f>
        <v>0</v>
      </c>
      <c r="Q26" s="418"/>
      <c r="R26" s="328">
        <v>0</v>
      </c>
      <c r="S26" s="328">
        <v>0</v>
      </c>
      <c r="T26" s="328">
        <v>0</v>
      </c>
      <c r="U26" s="328">
        <v>0</v>
      </c>
      <c r="V26" s="328">
        <v>0</v>
      </c>
      <c r="W26" s="328">
        <v>0</v>
      </c>
    </row>
    <row r="27" spans="1:23" s="8" customFormat="1" ht="22.5" customHeight="1">
      <c r="A27" s="145"/>
      <c r="B27" s="123" t="s">
        <v>51</v>
      </c>
      <c r="C27" s="1123" t="s">
        <v>360</v>
      </c>
      <c r="D27" s="1123"/>
      <c r="E27" s="413">
        <v>0</v>
      </c>
      <c r="F27" s="325">
        <v>0</v>
      </c>
      <c r="G27" s="325">
        <v>0</v>
      </c>
      <c r="H27" s="325">
        <v>0</v>
      </c>
      <c r="I27" s="325">
        <v>0</v>
      </c>
      <c r="J27" s="959"/>
      <c r="K27" s="413">
        <v>0</v>
      </c>
      <c r="L27" s="325">
        <v>0</v>
      </c>
      <c r="M27" s="325">
        <v>0</v>
      </c>
      <c r="N27" s="325">
        <v>0</v>
      </c>
      <c r="O27" s="325">
        <v>0</v>
      </c>
      <c r="P27" s="325">
        <v>0</v>
      </c>
      <c r="Q27" s="413">
        <v>0</v>
      </c>
      <c r="R27" s="325">
        <v>0</v>
      </c>
      <c r="S27" s="325">
        <v>0</v>
      </c>
      <c r="T27" s="325">
        <v>0</v>
      </c>
      <c r="U27" s="325">
        <v>0</v>
      </c>
      <c r="V27" s="325">
        <v>0</v>
      </c>
      <c r="W27" s="325">
        <v>0</v>
      </c>
    </row>
    <row r="28" spans="1:23" s="8" customFormat="1" ht="22.5" customHeight="1" thickBot="1">
      <c r="A28" s="151"/>
      <c r="B28" s="137" t="s">
        <v>85</v>
      </c>
      <c r="C28" s="152" t="s">
        <v>118</v>
      </c>
      <c r="D28" s="152"/>
      <c r="E28" s="435">
        <v>0</v>
      </c>
      <c r="F28" s="436">
        <v>0</v>
      </c>
      <c r="G28" s="436">
        <v>0</v>
      </c>
      <c r="H28" s="436">
        <v>0</v>
      </c>
      <c r="I28" s="436">
        <v>0</v>
      </c>
      <c r="J28" s="959"/>
      <c r="K28" s="435">
        <v>0</v>
      </c>
      <c r="L28" s="436">
        <v>0</v>
      </c>
      <c r="M28" s="436">
        <v>0</v>
      </c>
      <c r="N28" s="436">
        <v>0</v>
      </c>
      <c r="O28" s="436">
        <v>0</v>
      </c>
      <c r="P28" s="436">
        <v>0</v>
      </c>
      <c r="Q28" s="435">
        <v>0</v>
      </c>
      <c r="R28" s="436">
        <v>0</v>
      </c>
      <c r="S28" s="436">
        <v>0</v>
      </c>
      <c r="T28" s="436">
        <v>0</v>
      </c>
      <c r="U28" s="436">
        <v>0</v>
      </c>
      <c r="V28" s="436">
        <v>0</v>
      </c>
      <c r="W28" s="436">
        <v>0</v>
      </c>
    </row>
    <row r="29" spans="1:23" s="91" customFormat="1" ht="22.5" hidden="1" customHeight="1" thickBot="1">
      <c r="A29" s="111" t="s">
        <v>11</v>
      </c>
      <c r="B29" s="138" t="s">
        <v>119</v>
      </c>
      <c r="C29" s="138"/>
      <c r="D29" s="138"/>
      <c r="E29" s="420">
        <v>0</v>
      </c>
      <c r="F29" s="421">
        <v>0</v>
      </c>
      <c r="G29" s="421">
        <v>0</v>
      </c>
      <c r="H29" s="421">
        <v>0</v>
      </c>
      <c r="I29" s="421">
        <v>0</v>
      </c>
      <c r="J29" s="959" t="e">
        <f t="shared" si="1"/>
        <v>#DIV/0!</v>
      </c>
      <c r="K29" s="420">
        <v>0</v>
      </c>
      <c r="L29" s="421">
        <v>0</v>
      </c>
      <c r="M29" s="421">
        <v>0</v>
      </c>
      <c r="N29" s="421">
        <v>0</v>
      </c>
      <c r="O29" s="421">
        <v>0</v>
      </c>
      <c r="P29" s="421">
        <v>0</v>
      </c>
      <c r="Q29" s="420">
        <v>0</v>
      </c>
      <c r="R29" s="421">
        <v>0</v>
      </c>
      <c r="S29" s="421">
        <v>0</v>
      </c>
      <c r="T29" s="421">
        <v>0</v>
      </c>
      <c r="U29" s="421">
        <v>0</v>
      </c>
      <c r="V29" s="421">
        <v>0</v>
      </c>
      <c r="W29" s="421">
        <v>0</v>
      </c>
    </row>
    <row r="30" spans="1:23" s="91" customFormat="1" ht="22.5" hidden="1" customHeight="1" thickBot="1">
      <c r="A30" s="132"/>
      <c r="B30" s="1110"/>
      <c r="C30" s="1110"/>
      <c r="D30" s="1110"/>
      <c r="J30" s="959" t="e">
        <f t="shared" si="1"/>
        <v>#DIV/0!</v>
      </c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</row>
    <row r="31" spans="1:23" s="91" customFormat="1" ht="22.5" customHeight="1" thickBot="1">
      <c r="A31" s="132" t="s">
        <v>11</v>
      </c>
      <c r="B31" s="1083" t="s">
        <v>120</v>
      </c>
      <c r="C31" s="1083"/>
      <c r="D31" s="1083"/>
      <c r="E31" s="417">
        <f>E6+E17+E25+E29</f>
        <v>163272000</v>
      </c>
      <c r="F31" s="417">
        <f>F6+F17+F25+F29</f>
        <v>163272000</v>
      </c>
      <c r="G31" s="417">
        <f>G6+G17+G25+G29</f>
        <v>163272000</v>
      </c>
      <c r="H31" s="417">
        <f>H6+H17+H25+H29</f>
        <v>159930760</v>
      </c>
      <c r="I31" s="417">
        <f>I6+I17+I25+I29</f>
        <v>22002237</v>
      </c>
      <c r="J31" s="959">
        <f t="shared" si="1"/>
        <v>0.13757351618913086</v>
      </c>
      <c r="K31" s="417">
        <f>K6+K17+K25</f>
        <v>24176000</v>
      </c>
      <c r="L31" s="417">
        <f t="shared" ref="L31:Q31" si="12">L6+L17+L25</f>
        <v>24176000</v>
      </c>
      <c r="M31" s="417">
        <f t="shared" si="12"/>
        <v>24176000</v>
      </c>
      <c r="N31" s="417">
        <f t="shared" si="12"/>
        <v>24387116</v>
      </c>
      <c r="O31" s="417">
        <f t="shared" si="12"/>
        <v>12533840</v>
      </c>
      <c r="P31" s="959">
        <f t="shared" ref="P31" si="13">O31/N31</f>
        <v>0.51395335143360121</v>
      </c>
      <c r="Q31" s="417">
        <f t="shared" si="12"/>
        <v>139096000</v>
      </c>
      <c r="R31" s="326">
        <f t="shared" ref="R31:W31" si="14">R6+R17+R25+R29+R30</f>
        <v>139096000</v>
      </c>
      <c r="S31" s="326">
        <f t="shared" si="14"/>
        <v>139096000</v>
      </c>
      <c r="T31" s="326">
        <f t="shared" si="14"/>
        <v>135543644</v>
      </c>
      <c r="U31" s="326">
        <f t="shared" si="14"/>
        <v>9468397</v>
      </c>
      <c r="V31" s="959">
        <f t="shared" ref="V31:V32" si="15">U31/T31</f>
        <v>6.9854968632833858E-2</v>
      </c>
      <c r="W31" s="326">
        <f t="shared" si="14"/>
        <v>19967</v>
      </c>
    </row>
    <row r="32" spans="1:23" s="91" customFormat="1" ht="22.5" customHeight="1" thickBot="1">
      <c r="A32" s="109">
        <v>5</v>
      </c>
      <c r="B32" s="1125" t="s">
        <v>121</v>
      </c>
      <c r="C32" s="1125"/>
      <c r="D32" s="1125"/>
      <c r="E32" s="422">
        <f t="shared" ref="E32:U32" si="16">SUM(E33:E35)</f>
        <v>24100000</v>
      </c>
      <c r="F32" s="422">
        <f t="shared" si="16"/>
        <v>24100263</v>
      </c>
      <c r="G32" s="422">
        <f t="shared" si="16"/>
        <v>26175429</v>
      </c>
      <c r="H32" s="422">
        <f t="shared" si="16"/>
        <v>26579503</v>
      </c>
      <c r="I32" s="422">
        <f t="shared" si="16"/>
        <v>26579503</v>
      </c>
      <c r="J32" s="959">
        <f t="shared" si="1"/>
        <v>1</v>
      </c>
      <c r="K32" s="422">
        <f t="shared" si="16"/>
        <v>1047000</v>
      </c>
      <c r="L32" s="422">
        <f t="shared" si="16"/>
        <v>1047263</v>
      </c>
      <c r="M32" s="422">
        <f t="shared" si="16"/>
        <v>1047263</v>
      </c>
      <c r="N32" s="422">
        <f t="shared" si="16"/>
        <v>1047263</v>
      </c>
      <c r="O32" s="422">
        <f t="shared" si="16"/>
        <v>1047263</v>
      </c>
      <c r="P32" s="959">
        <f t="shared" ref="P32:P33" si="17">O32/N32</f>
        <v>1</v>
      </c>
      <c r="Q32" s="422">
        <f t="shared" si="16"/>
        <v>23053000</v>
      </c>
      <c r="R32" s="422">
        <f t="shared" si="16"/>
        <v>23053000</v>
      </c>
      <c r="S32" s="422">
        <f t="shared" si="16"/>
        <v>25128166</v>
      </c>
      <c r="T32" s="422">
        <f t="shared" si="16"/>
        <v>25532240</v>
      </c>
      <c r="U32" s="422">
        <f t="shared" si="16"/>
        <v>25532240</v>
      </c>
      <c r="V32" s="959">
        <f t="shared" si="15"/>
        <v>1</v>
      </c>
      <c r="W32" s="135"/>
    </row>
    <row r="33" spans="1:23" s="5" customFormat="1" ht="22.5" customHeight="1">
      <c r="A33" s="154"/>
      <c r="B33" s="136" t="s">
        <v>52</v>
      </c>
      <c r="C33" s="1070" t="s">
        <v>464</v>
      </c>
      <c r="D33" s="1121"/>
      <c r="E33" s="418">
        <v>1047000</v>
      </c>
      <c r="F33" s="418">
        <v>1047263</v>
      </c>
      <c r="G33" s="418">
        <v>1047263</v>
      </c>
      <c r="H33" s="418">
        <v>1047263</v>
      </c>
      <c r="I33" s="328">
        <v>1047263</v>
      </c>
      <c r="J33" s="959">
        <f t="shared" si="1"/>
        <v>1</v>
      </c>
      <c r="K33" s="418">
        <v>1047000</v>
      </c>
      <c r="L33" s="418">
        <v>1047263</v>
      </c>
      <c r="M33" s="418">
        <v>1047263</v>
      </c>
      <c r="N33" s="418">
        <v>1047263</v>
      </c>
      <c r="O33" s="328">
        <v>1047263</v>
      </c>
      <c r="P33" s="959">
        <f t="shared" si="17"/>
        <v>1</v>
      </c>
      <c r="Q33" s="418"/>
      <c r="R33" s="328"/>
      <c r="S33" s="328"/>
      <c r="T33" s="328"/>
      <c r="U33" s="328"/>
      <c r="V33" s="328"/>
      <c r="W33" s="328"/>
    </row>
    <row r="34" spans="1:23" s="5" customFormat="1" ht="22.5" customHeight="1">
      <c r="A34" s="114"/>
      <c r="B34" s="123" t="s">
        <v>53</v>
      </c>
      <c r="C34" s="1124" t="s">
        <v>362</v>
      </c>
      <c r="D34" s="1124"/>
      <c r="E34" s="479"/>
      <c r="F34" s="480"/>
      <c r="G34" s="480"/>
      <c r="H34" s="480"/>
      <c r="I34" s="480"/>
      <c r="J34" s="959"/>
      <c r="K34" s="479"/>
      <c r="L34" s="480"/>
      <c r="M34" s="480"/>
      <c r="N34" s="480"/>
      <c r="O34" s="480"/>
      <c r="P34" s="480"/>
      <c r="Q34" s="479"/>
      <c r="R34" s="153"/>
      <c r="S34" s="153"/>
      <c r="T34" s="153"/>
      <c r="U34" s="153"/>
      <c r="V34" s="153"/>
      <c r="W34" s="153"/>
    </row>
    <row r="35" spans="1:23" s="5" customFormat="1" ht="22.5" customHeight="1" thickBot="1">
      <c r="A35" s="813"/>
      <c r="B35" s="814" t="s">
        <v>89</v>
      </c>
      <c r="C35" s="815" t="s">
        <v>361</v>
      </c>
      <c r="D35" s="815"/>
      <c r="E35" s="816">
        <v>23053000</v>
      </c>
      <c r="F35" s="816">
        <v>23053000</v>
      </c>
      <c r="G35" s="816">
        <v>25128166</v>
      </c>
      <c r="H35" s="817">
        <v>25532240</v>
      </c>
      <c r="I35" s="817">
        <v>25532240</v>
      </c>
      <c r="J35" s="959">
        <f t="shared" si="1"/>
        <v>1</v>
      </c>
      <c r="K35" s="816"/>
      <c r="L35" s="817"/>
      <c r="M35" s="817"/>
      <c r="N35" s="817"/>
      <c r="O35" s="817"/>
      <c r="P35" s="817"/>
      <c r="Q35" s="816">
        <v>23053000</v>
      </c>
      <c r="R35" s="816">
        <v>23053000</v>
      </c>
      <c r="S35" s="816">
        <v>25128166</v>
      </c>
      <c r="T35" s="482">
        <v>25532240</v>
      </c>
      <c r="U35" s="482">
        <v>25532240</v>
      </c>
      <c r="V35" s="959">
        <f t="shared" ref="V35:V36" si="18">U35/T35</f>
        <v>1</v>
      </c>
      <c r="W35" s="482"/>
    </row>
    <row r="36" spans="1:23" s="5" customFormat="1" ht="22.5" customHeight="1" thickBot="1">
      <c r="A36" s="132" t="s">
        <v>13</v>
      </c>
      <c r="B36" s="1083" t="s">
        <v>278</v>
      </c>
      <c r="C36" s="1083"/>
      <c r="D36" s="1083"/>
      <c r="E36" s="419">
        <f>E31+E32</f>
        <v>187372000</v>
      </c>
      <c r="F36" s="419">
        <f>F31+F32</f>
        <v>187372263</v>
      </c>
      <c r="G36" s="419">
        <f>G31+G32</f>
        <v>189447429</v>
      </c>
      <c r="H36" s="90">
        <f t="shared" ref="H36:W36" si="19">H31+H32</f>
        <v>186510263</v>
      </c>
      <c r="I36" s="90">
        <f t="shared" si="19"/>
        <v>48581740</v>
      </c>
      <c r="J36" s="959">
        <f t="shared" si="1"/>
        <v>0.26047756953728601</v>
      </c>
      <c r="K36" s="419">
        <f t="shared" si="19"/>
        <v>25223000</v>
      </c>
      <c r="L36" s="90">
        <f t="shared" si="19"/>
        <v>25223263</v>
      </c>
      <c r="M36" s="90">
        <f t="shared" si="19"/>
        <v>25223263</v>
      </c>
      <c r="N36" s="90">
        <f t="shared" si="19"/>
        <v>25434379</v>
      </c>
      <c r="O36" s="90">
        <f t="shared" si="19"/>
        <v>13581103</v>
      </c>
      <c r="P36" s="959">
        <f t="shared" ref="P36" si="20">O36/N36</f>
        <v>0.53396636890564542</v>
      </c>
      <c r="Q36" s="419">
        <f t="shared" si="19"/>
        <v>162149000</v>
      </c>
      <c r="R36" s="90">
        <f t="shared" si="19"/>
        <v>162149000</v>
      </c>
      <c r="S36" s="90">
        <f t="shared" si="19"/>
        <v>164224166</v>
      </c>
      <c r="T36" s="90">
        <f t="shared" si="19"/>
        <v>161075884</v>
      </c>
      <c r="U36" s="90">
        <f t="shared" si="19"/>
        <v>35000637</v>
      </c>
      <c r="V36" s="959">
        <f t="shared" si="18"/>
        <v>0.21729284440866392</v>
      </c>
      <c r="W36" s="446">
        <f t="shared" si="19"/>
        <v>19967</v>
      </c>
    </row>
    <row r="37" spans="1:23" s="5" customFormat="1" ht="20.100000000000001" hidden="1" customHeight="1" thickBot="1">
      <c r="A37" s="1080" t="s">
        <v>279</v>
      </c>
      <c r="B37" s="1081"/>
      <c r="C37" s="1081"/>
      <c r="D37" s="1081"/>
      <c r="E37" s="697"/>
      <c r="F37" s="698"/>
      <c r="G37" s="698"/>
      <c r="H37" s="698"/>
      <c r="I37" s="698"/>
      <c r="J37" s="699"/>
      <c r="K37" s="697"/>
      <c r="L37" s="698"/>
      <c r="M37" s="698"/>
      <c r="N37" s="698"/>
      <c r="O37" s="698"/>
      <c r="P37" s="699"/>
      <c r="Q37" s="697"/>
      <c r="R37" s="698"/>
      <c r="S37" s="698"/>
      <c r="T37" s="698"/>
      <c r="U37" s="698"/>
      <c r="V37" s="703"/>
    </row>
    <row r="38" spans="1:23" s="5" customFormat="1" ht="20.100000000000001" hidden="1" customHeight="1" thickBot="1">
      <c r="A38" s="1082" t="s">
        <v>8</v>
      </c>
      <c r="B38" s="1083"/>
      <c r="C38" s="1083"/>
      <c r="D38" s="1083"/>
      <c r="E38" s="489">
        <f>SUM(E36:E37)</f>
        <v>187372000</v>
      </c>
      <c r="F38" s="490">
        <f>SUM(F36:F37)</f>
        <v>187372263</v>
      </c>
      <c r="G38" s="490">
        <f>SUM(G36:G37)</f>
        <v>189447429</v>
      </c>
      <c r="H38" s="490">
        <f>SUM(H36:H37)</f>
        <v>186510263</v>
      </c>
      <c r="I38" s="490">
        <f>SUM(I36:I37)</f>
        <v>48581740</v>
      </c>
      <c r="J38" s="491"/>
      <c r="K38" s="489">
        <f>SUM(K36:K37)</f>
        <v>25223000</v>
      </c>
      <c r="L38" s="490">
        <f>SUM(L36:L37)</f>
        <v>25223263</v>
      </c>
      <c r="M38" s="490">
        <f>SUM(M36:M37)</f>
        <v>25223263</v>
      </c>
      <c r="N38" s="490">
        <f>SUM(N36:N37)</f>
        <v>25434379</v>
      </c>
      <c r="O38" s="490">
        <f>SUM(O36:O37)</f>
        <v>13581103</v>
      </c>
      <c r="P38" s="491"/>
      <c r="Q38" s="489">
        <f>SUM(Q36:Q37)</f>
        <v>162149000</v>
      </c>
      <c r="R38" s="490">
        <f>SUM(R36:R37)</f>
        <v>162149000</v>
      </c>
      <c r="S38" s="490">
        <f>SUM(S36:S37)</f>
        <v>164224166</v>
      </c>
      <c r="T38" s="490">
        <f>SUM(T36:T37)</f>
        <v>161075884</v>
      </c>
      <c r="U38" s="490">
        <f>SUM(U36:U37)</f>
        <v>35000637</v>
      </c>
      <c r="V38" s="492"/>
    </row>
    <row r="39" spans="1:23" s="5" customFormat="1" ht="20.100000000000001" customHeight="1">
      <c r="A39" s="566"/>
      <c r="B39" s="704"/>
      <c r="C39" s="566"/>
      <c r="D39" s="566"/>
      <c r="E39" s="705"/>
      <c r="F39" s="705"/>
      <c r="G39" s="705"/>
      <c r="H39" s="705"/>
      <c r="I39" s="705"/>
      <c r="J39" s="705"/>
      <c r="K39" s="706"/>
      <c r="L39" s="706"/>
      <c r="M39" s="706"/>
      <c r="N39" s="706"/>
      <c r="O39" s="706"/>
      <c r="P39" s="706"/>
      <c r="Q39" s="706"/>
      <c r="R39" s="706"/>
      <c r="S39" s="707"/>
      <c r="T39" s="707"/>
      <c r="U39" s="707"/>
      <c r="V39" s="707"/>
    </row>
    <row r="40" spans="1:23" s="5" customFormat="1" ht="20.100000000000001" customHeight="1">
      <c r="A40" s="75"/>
      <c r="B40" s="79"/>
      <c r="C40" s="79"/>
      <c r="D40" s="33"/>
      <c r="E40" s="6"/>
      <c r="F40" s="6"/>
      <c r="G40" s="6"/>
      <c r="H40" s="6" t="s">
        <v>289</v>
      </c>
      <c r="I40" s="6"/>
      <c r="J40" s="6"/>
      <c r="K40" s="156"/>
      <c r="L40" s="156"/>
      <c r="M40" s="156"/>
      <c r="N40" s="156"/>
      <c r="O40" s="156"/>
      <c r="P40" s="156"/>
      <c r="Q40" s="156"/>
      <c r="R40" s="156"/>
    </row>
    <row r="41" spans="1:23">
      <c r="A41" s="141"/>
      <c r="B41" s="74"/>
      <c r="C41" s="74"/>
      <c r="D41" s="33"/>
      <c r="E41" s="4"/>
      <c r="F41" s="4"/>
      <c r="G41" s="4"/>
      <c r="H41" s="4"/>
      <c r="I41" s="4"/>
      <c r="J41" s="4"/>
    </row>
    <row r="42" spans="1:23">
      <c r="A42" s="141"/>
      <c r="B42" s="74"/>
      <c r="C42" s="74"/>
      <c r="D42" s="33"/>
      <c r="E42" s="4"/>
      <c r="F42" s="4"/>
      <c r="G42" s="4"/>
      <c r="H42" s="4"/>
      <c r="I42" s="4"/>
      <c r="J42" s="4"/>
    </row>
    <row r="43" spans="1:23">
      <c r="A43" s="141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3">
      <c r="A44" s="141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3">
      <c r="A45" s="141"/>
      <c r="B45" s="1"/>
      <c r="C45" s="1"/>
      <c r="D45" s="1"/>
      <c r="K45" s="1"/>
      <c r="L45" s="93"/>
      <c r="M45" s="1"/>
      <c r="N45" s="1"/>
      <c r="O45" s="1"/>
      <c r="P45" s="1"/>
      <c r="Q45" s="1"/>
      <c r="R45" s="1"/>
    </row>
    <row r="46" spans="1:23">
      <c r="A46" s="141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3">
      <c r="A47" s="141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3">
      <c r="A48" s="141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41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41"/>
      <c r="B50" s="74"/>
      <c r="C50" s="74"/>
      <c r="D50" s="33"/>
      <c r="E50" s="3"/>
      <c r="F50" s="3"/>
      <c r="G50" s="3"/>
      <c r="H50" s="3"/>
      <c r="I50" s="3"/>
      <c r="J50" s="3"/>
    </row>
    <row r="51" spans="1:18">
      <c r="A51" s="141"/>
      <c r="B51" s="74"/>
      <c r="C51" s="74"/>
      <c r="D51" s="33"/>
      <c r="E51" s="3"/>
      <c r="F51" s="3"/>
      <c r="G51" s="3"/>
      <c r="H51" s="3"/>
      <c r="I51" s="3"/>
      <c r="J51" s="3"/>
    </row>
    <row r="52" spans="1:18">
      <c r="A52" s="141"/>
      <c r="B52" s="74"/>
      <c r="C52" s="74"/>
      <c r="D52" s="33"/>
      <c r="E52" s="3"/>
      <c r="F52" s="3"/>
      <c r="G52" s="3"/>
      <c r="H52" s="3"/>
      <c r="I52" s="3"/>
      <c r="J52" s="3"/>
    </row>
    <row r="53" spans="1:18">
      <c r="A53" s="141"/>
      <c r="B53" s="74"/>
      <c r="C53" s="74"/>
      <c r="D53" s="33"/>
      <c r="E53" s="3"/>
      <c r="F53" s="3"/>
      <c r="G53" s="3"/>
      <c r="H53" s="3"/>
      <c r="I53" s="3"/>
      <c r="J53" s="3"/>
    </row>
    <row r="54" spans="1:18">
      <c r="A54" s="141"/>
      <c r="B54" s="74"/>
      <c r="C54" s="74"/>
      <c r="D54" s="33"/>
      <c r="E54" s="3"/>
      <c r="F54" s="3"/>
      <c r="G54" s="3"/>
      <c r="H54" s="3"/>
      <c r="I54" s="3"/>
      <c r="J54" s="3"/>
    </row>
    <row r="55" spans="1:18">
      <c r="A55" s="141"/>
      <c r="B55" s="74"/>
      <c r="C55" s="74"/>
      <c r="D55" s="33"/>
      <c r="E55" s="3"/>
      <c r="F55" s="3"/>
      <c r="G55" s="3"/>
      <c r="H55" s="3"/>
      <c r="I55" s="3"/>
      <c r="J55" s="3"/>
    </row>
    <row r="56" spans="1:18">
      <c r="A56" s="141"/>
      <c r="B56" s="74"/>
      <c r="C56" s="74"/>
      <c r="D56" s="33"/>
      <c r="E56" s="3"/>
      <c r="F56" s="3"/>
      <c r="G56" s="3"/>
      <c r="H56" s="3"/>
      <c r="I56" s="3"/>
      <c r="J56" s="3"/>
    </row>
    <row r="57" spans="1:18">
      <c r="A57" s="141"/>
      <c r="B57" s="74"/>
      <c r="C57" s="74"/>
      <c r="D57" s="33"/>
      <c r="E57" s="3"/>
      <c r="F57" s="3"/>
      <c r="G57" s="3"/>
      <c r="H57" s="3"/>
      <c r="I57" s="3"/>
      <c r="J57" s="3"/>
    </row>
    <row r="58" spans="1:18">
      <c r="A58" s="141"/>
      <c r="B58" s="74"/>
      <c r="C58" s="74"/>
      <c r="D58" s="33"/>
      <c r="E58" s="3"/>
      <c r="F58" s="3"/>
      <c r="G58" s="3"/>
      <c r="H58" s="3"/>
      <c r="I58" s="3"/>
      <c r="J58" s="3"/>
    </row>
    <row r="59" spans="1:18">
      <c r="A59" s="141"/>
      <c r="B59" s="74"/>
      <c r="C59" s="74"/>
      <c r="D59" s="33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9"/>
  <sheetViews>
    <sheetView zoomScaleNormal="100" workbookViewId="0">
      <selection activeCell="A3" sqref="A3:P3"/>
    </sheetView>
  </sheetViews>
  <sheetFormatPr defaultRowHeight="12.75"/>
  <cols>
    <col min="1" max="1" width="8.28515625" style="366" customWidth="1"/>
    <col min="2" max="2" width="8.28515625" style="360" customWidth="1"/>
    <col min="3" max="3" width="52" style="360" customWidth="1"/>
    <col min="4" max="4" width="11.5703125" style="360" customWidth="1"/>
    <col min="5" max="6" width="11.28515625" style="360" customWidth="1"/>
    <col min="7" max="7" width="12.5703125" style="360" customWidth="1"/>
    <col min="8" max="8" width="13.140625" style="360" customWidth="1"/>
    <col min="9" max="9" width="12" style="360" customWidth="1"/>
    <col min="10" max="10" width="11.7109375" style="360" customWidth="1"/>
    <col min="11" max="11" width="10.85546875" style="360" customWidth="1"/>
    <col min="12" max="12" width="11.140625" style="360" customWidth="1"/>
    <col min="13" max="13" width="11" style="360" customWidth="1"/>
    <col min="14" max="14" width="11.140625" style="360" customWidth="1"/>
    <col min="15" max="15" width="12.140625" style="360" customWidth="1"/>
    <col min="16" max="16" width="8" style="360" customWidth="1"/>
    <col min="17" max="17" width="6.28515625" style="360" customWidth="1"/>
    <col min="18" max="18" width="7.140625" style="360" customWidth="1"/>
    <col min="19" max="19" width="8.5703125" style="360" hidden="1" customWidth="1"/>
    <col min="20" max="16384" width="9.140625" style="360"/>
  </cols>
  <sheetData>
    <row r="1" spans="1:19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34" t="s">
        <v>434</v>
      </c>
      <c r="K1" s="1134"/>
      <c r="L1" s="1134"/>
      <c r="M1" s="1134"/>
      <c r="N1" s="1134"/>
      <c r="O1" s="1134"/>
      <c r="P1" s="1134"/>
    </row>
    <row r="2" spans="1:19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19" s="171" customFormat="1" ht="25.5" customHeight="1">
      <c r="A3" s="1133" t="s">
        <v>432</v>
      </c>
      <c r="B3" s="1133"/>
      <c r="C3" s="1133"/>
      <c r="D3" s="1133"/>
      <c r="E3" s="1133"/>
      <c r="F3" s="1133"/>
      <c r="G3" s="1133"/>
      <c r="H3" s="1133"/>
      <c r="I3" s="1133"/>
      <c r="J3" s="1133"/>
      <c r="K3" s="1133"/>
      <c r="L3" s="1133"/>
      <c r="M3" s="1133"/>
      <c r="N3" s="1133"/>
      <c r="O3" s="1133"/>
      <c r="P3" s="1133"/>
    </row>
    <row r="4" spans="1:19" s="174" customFormat="1" ht="15.95" customHeight="1" thickBot="1">
      <c r="A4" s="172"/>
      <c r="B4" s="172"/>
      <c r="C4" s="172"/>
      <c r="P4" s="173" t="s">
        <v>488</v>
      </c>
    </row>
    <row r="5" spans="1:19" s="174" customFormat="1" ht="41.25" customHeight="1" thickBot="1">
      <c r="A5" s="172"/>
      <c r="B5" s="172"/>
      <c r="C5" s="172"/>
      <c r="D5" s="1141" t="s">
        <v>5</v>
      </c>
      <c r="E5" s="1142"/>
      <c r="F5" s="1142"/>
      <c r="G5" s="1142"/>
      <c r="H5" s="1142"/>
      <c r="I5" s="1143"/>
      <c r="J5" s="1141" t="s">
        <v>79</v>
      </c>
      <c r="K5" s="1142"/>
      <c r="L5" s="1142"/>
      <c r="M5" s="1142"/>
      <c r="N5" s="1142"/>
      <c r="O5" s="1143"/>
      <c r="P5" s="1136" t="s">
        <v>171</v>
      </c>
      <c r="Q5" s="1137"/>
      <c r="R5" s="1138"/>
    </row>
    <row r="6" spans="1:19" ht="36.75" thickBot="1">
      <c r="A6" s="1139" t="s">
        <v>125</v>
      </c>
      <c r="B6" s="1140"/>
      <c r="C6" s="611" t="s">
        <v>126</v>
      </c>
      <c r="D6" s="600" t="s">
        <v>82</v>
      </c>
      <c r="E6" s="175" t="s">
        <v>259</v>
      </c>
      <c r="F6" s="175" t="s">
        <v>264</v>
      </c>
      <c r="G6" s="175" t="s">
        <v>270</v>
      </c>
      <c r="H6" s="175" t="s">
        <v>275</v>
      </c>
      <c r="I6" s="175" t="s">
        <v>512</v>
      </c>
      <c r="J6" s="600" t="s">
        <v>82</v>
      </c>
      <c r="K6" s="175" t="s">
        <v>259</v>
      </c>
      <c r="L6" s="175" t="s">
        <v>264</v>
      </c>
      <c r="M6" s="175" t="s">
        <v>270</v>
      </c>
      <c r="N6" s="175" t="s">
        <v>275</v>
      </c>
      <c r="O6" s="175" t="s">
        <v>512</v>
      </c>
      <c r="P6" s="600" t="s">
        <v>82</v>
      </c>
      <c r="Q6" s="175" t="s">
        <v>509</v>
      </c>
      <c r="R6" s="175" t="s">
        <v>288</v>
      </c>
      <c r="S6" s="567" t="s">
        <v>270</v>
      </c>
    </row>
    <row r="7" spans="1:19" s="180" customFormat="1" ht="12.95" customHeight="1" thickBot="1">
      <c r="A7" s="177">
        <v>1</v>
      </c>
      <c r="B7" s="178">
        <v>2</v>
      </c>
      <c r="C7" s="341">
        <v>3</v>
      </c>
      <c r="D7" s="177">
        <v>4</v>
      </c>
      <c r="E7" s="178"/>
      <c r="F7" s="178"/>
      <c r="G7" s="178"/>
      <c r="H7" s="178"/>
      <c r="I7" s="178"/>
      <c r="J7" s="177">
        <v>5</v>
      </c>
      <c r="K7" s="178"/>
      <c r="L7" s="178"/>
      <c r="M7" s="178"/>
      <c r="N7" s="178"/>
      <c r="O7" s="179"/>
      <c r="P7" s="177">
        <v>6</v>
      </c>
      <c r="Q7" s="178">
        <v>4</v>
      </c>
      <c r="R7" s="179">
        <v>4</v>
      </c>
      <c r="S7" s="618">
        <v>5</v>
      </c>
    </row>
    <row r="8" spans="1:19" s="180" customFormat="1" ht="15.95" customHeight="1" thickBot="1">
      <c r="A8" s="181"/>
      <c r="B8" s="182"/>
      <c r="C8" s="182" t="s">
        <v>127</v>
      </c>
      <c r="D8" s="576"/>
      <c r="E8" s="627"/>
      <c r="F8" s="627"/>
      <c r="G8" s="627"/>
      <c r="H8" s="627"/>
      <c r="I8" s="627"/>
      <c r="J8" s="629"/>
      <c r="K8" s="310"/>
      <c r="L8" s="310"/>
      <c r="M8" s="310"/>
      <c r="N8" s="310"/>
      <c r="O8" s="311"/>
      <c r="P8" s="629"/>
      <c r="Q8" s="310"/>
      <c r="R8" s="311"/>
      <c r="S8" s="619"/>
    </row>
    <row r="9" spans="1:19" s="186" customFormat="1" ht="12" customHeight="1" thickBot="1">
      <c r="A9" s="177" t="s">
        <v>33</v>
      </c>
      <c r="B9" s="183"/>
      <c r="C9" s="612" t="s">
        <v>424</v>
      </c>
      <c r="D9" s="577">
        <v>14678000</v>
      </c>
      <c r="E9" s="577">
        <v>14678000</v>
      </c>
      <c r="F9" s="577">
        <v>14678000</v>
      </c>
      <c r="G9" s="577">
        <v>14678000</v>
      </c>
      <c r="H9" s="577">
        <v>14625095</v>
      </c>
      <c r="I9" s="958">
        <f t="shared" ref="I9" si="0">H9/G9</f>
        <v>0.99639562610709909</v>
      </c>
      <c r="J9" s="577">
        <v>14678000</v>
      </c>
      <c r="K9" s="577">
        <v>14678000</v>
      </c>
      <c r="L9" s="577">
        <v>14678000</v>
      </c>
      <c r="M9" s="577">
        <v>14678000</v>
      </c>
      <c r="N9" s="577">
        <v>14625095</v>
      </c>
      <c r="O9" s="958">
        <f t="shared" ref="O9" si="1">N9/M9</f>
        <v>0.99639562610709909</v>
      </c>
      <c r="P9" s="577"/>
      <c r="Q9" s="249"/>
      <c r="R9" s="185"/>
      <c r="S9" s="569"/>
    </row>
    <row r="10" spans="1:19" s="186" customFormat="1" ht="12" customHeight="1" thickBot="1">
      <c r="A10" s="177" t="s">
        <v>34</v>
      </c>
      <c r="B10" s="183"/>
      <c r="C10" s="612" t="s">
        <v>134</v>
      </c>
      <c r="D10" s="577">
        <f>D11+D13</f>
        <v>0</v>
      </c>
      <c r="E10" s="577">
        <f t="shared" ref="E10:J10" si="2">E11+E13</f>
        <v>0</v>
      </c>
      <c r="F10" s="577">
        <f t="shared" si="2"/>
        <v>0</v>
      </c>
      <c r="G10" s="577">
        <f t="shared" si="2"/>
        <v>0</v>
      </c>
      <c r="H10" s="577">
        <f t="shared" si="2"/>
        <v>0</v>
      </c>
      <c r="I10" s="577">
        <f t="shared" si="2"/>
        <v>0</v>
      </c>
      <c r="J10" s="577">
        <f t="shared" si="2"/>
        <v>0</v>
      </c>
      <c r="K10" s="249">
        <f>K11+K13</f>
        <v>0</v>
      </c>
      <c r="L10" s="249">
        <f>L11+L13</f>
        <v>0</v>
      </c>
      <c r="M10" s="249">
        <f>M11+M13</f>
        <v>0</v>
      </c>
      <c r="N10" s="577">
        <f t="shared" ref="N10:O10" si="3">N11+N13</f>
        <v>0</v>
      </c>
      <c r="O10" s="577">
        <f t="shared" si="3"/>
        <v>0</v>
      </c>
      <c r="P10" s="577"/>
      <c r="Q10" s="249"/>
      <c r="R10" s="185"/>
      <c r="S10" s="569"/>
    </row>
    <row r="11" spans="1:19" s="192" customFormat="1" ht="12" customHeight="1">
      <c r="A11" s="189"/>
      <c r="B11" s="188" t="s">
        <v>47</v>
      </c>
      <c r="C11" s="589" t="s">
        <v>90</v>
      </c>
      <c r="D11" s="579"/>
      <c r="E11" s="579"/>
      <c r="F11" s="579"/>
      <c r="G11" s="579"/>
      <c r="H11" s="579"/>
      <c r="I11" s="579"/>
      <c r="J11" s="579"/>
      <c r="K11" s="250"/>
      <c r="L11" s="250"/>
      <c r="M11" s="250"/>
      <c r="N11" s="579"/>
      <c r="O11" s="579"/>
      <c r="P11" s="579"/>
      <c r="Q11" s="250"/>
      <c r="R11" s="191"/>
      <c r="S11" s="603"/>
    </row>
    <row r="12" spans="1:19" s="192" customFormat="1" ht="12" customHeight="1">
      <c r="A12" s="189"/>
      <c r="B12" s="188" t="s">
        <v>48</v>
      </c>
      <c r="C12" s="590" t="s">
        <v>137</v>
      </c>
      <c r="D12" s="579"/>
      <c r="E12" s="579"/>
      <c r="F12" s="579"/>
      <c r="G12" s="579"/>
      <c r="H12" s="579"/>
      <c r="I12" s="579"/>
      <c r="J12" s="579"/>
      <c r="K12" s="250"/>
      <c r="L12" s="250"/>
      <c r="M12" s="250"/>
      <c r="N12" s="579"/>
      <c r="O12" s="579"/>
      <c r="P12" s="579"/>
      <c r="Q12" s="250"/>
      <c r="R12" s="191"/>
      <c r="S12" s="603"/>
    </row>
    <row r="13" spans="1:19" s="192" customFormat="1" ht="12" customHeight="1">
      <c r="A13" s="189"/>
      <c r="B13" s="188" t="s">
        <v>49</v>
      </c>
      <c r="C13" s="590" t="s">
        <v>91</v>
      </c>
      <c r="D13" s="579"/>
      <c r="E13" s="579"/>
      <c r="F13" s="579"/>
      <c r="G13" s="579"/>
      <c r="H13" s="579"/>
      <c r="I13" s="579"/>
      <c r="J13" s="579"/>
      <c r="K13" s="250"/>
      <c r="L13" s="250"/>
      <c r="M13" s="250"/>
      <c r="N13" s="579"/>
      <c r="O13" s="579"/>
      <c r="P13" s="579"/>
      <c r="Q13" s="250"/>
      <c r="R13" s="191"/>
      <c r="S13" s="603"/>
    </row>
    <row r="14" spans="1:19" s="192" customFormat="1" ht="12" customHeight="1" thickBot="1">
      <c r="A14" s="189"/>
      <c r="B14" s="188" t="s">
        <v>352</v>
      </c>
      <c r="C14" s="590" t="s">
        <v>137</v>
      </c>
      <c r="D14" s="579"/>
      <c r="E14" s="579"/>
      <c r="F14" s="579"/>
      <c r="G14" s="579"/>
      <c r="H14" s="579"/>
      <c r="I14" s="579"/>
      <c r="J14" s="579"/>
      <c r="K14" s="250"/>
      <c r="L14" s="250"/>
      <c r="M14" s="250"/>
      <c r="N14" s="579"/>
      <c r="O14" s="579"/>
      <c r="P14" s="579" t="s">
        <v>289</v>
      </c>
      <c r="Q14" s="250"/>
      <c r="R14" s="191"/>
      <c r="S14" s="603"/>
    </row>
    <row r="15" spans="1:19" s="192" customFormat="1" ht="12" customHeight="1" thickBot="1">
      <c r="A15" s="197" t="s">
        <v>10</v>
      </c>
      <c r="B15" s="198"/>
      <c r="C15" s="588" t="s">
        <v>140</v>
      </c>
      <c r="D15" s="577">
        <f t="shared" ref="D15:M15" si="4">SUM(D16:D17)</f>
        <v>15240000</v>
      </c>
      <c r="E15" s="577">
        <f t="shared" si="4"/>
        <v>15240000</v>
      </c>
      <c r="F15" s="577">
        <f t="shared" si="4"/>
        <v>15240000</v>
      </c>
      <c r="G15" s="577">
        <f t="shared" si="4"/>
        <v>10234760</v>
      </c>
      <c r="H15" s="577">
        <v>0</v>
      </c>
      <c r="I15" s="958">
        <f t="shared" ref="I15" si="5">H15/G15</f>
        <v>0</v>
      </c>
      <c r="J15" s="577">
        <f t="shared" si="4"/>
        <v>15240000</v>
      </c>
      <c r="K15" s="249">
        <f t="shared" si="4"/>
        <v>15240000</v>
      </c>
      <c r="L15" s="249">
        <f t="shared" ref="L15" si="6">SUM(L16:L17)</f>
        <v>15240000</v>
      </c>
      <c r="M15" s="249">
        <f t="shared" si="4"/>
        <v>10234760</v>
      </c>
      <c r="N15" s="577">
        <v>0</v>
      </c>
      <c r="O15" s="958">
        <f t="shared" ref="O15" si="7">N15/M15</f>
        <v>0</v>
      </c>
      <c r="P15" s="577"/>
      <c r="Q15" s="249"/>
      <c r="R15" s="185"/>
      <c r="S15" s="569"/>
    </row>
    <row r="16" spans="1:19" s="186" customFormat="1" ht="12" customHeight="1">
      <c r="A16" s="199"/>
      <c r="B16" s="200" t="s">
        <v>50</v>
      </c>
      <c r="C16" s="613" t="s">
        <v>142</v>
      </c>
      <c r="D16" s="580"/>
      <c r="E16" s="580"/>
      <c r="F16" s="580"/>
      <c r="G16" s="580"/>
      <c r="H16" s="580"/>
      <c r="I16" s="580"/>
      <c r="J16" s="580"/>
      <c r="K16" s="251"/>
      <c r="L16" s="251"/>
      <c r="M16" s="251"/>
      <c r="N16" s="580"/>
      <c r="O16" s="580"/>
      <c r="P16" s="580"/>
      <c r="Q16" s="251"/>
      <c r="R16" s="202"/>
      <c r="S16" s="620"/>
    </row>
    <row r="17" spans="1:19" s="186" customFormat="1" ht="12" customHeight="1" thickBot="1">
      <c r="A17" s="203"/>
      <c r="B17" s="204" t="s">
        <v>51</v>
      </c>
      <c r="C17" s="614" t="s">
        <v>144</v>
      </c>
      <c r="D17" s="581">
        <v>15240000</v>
      </c>
      <c r="E17" s="581">
        <v>15240000</v>
      </c>
      <c r="F17" s="581">
        <v>15240000</v>
      </c>
      <c r="G17" s="581">
        <v>10234760</v>
      </c>
      <c r="H17" s="581">
        <v>0</v>
      </c>
      <c r="I17" s="958">
        <f t="shared" ref="I17" si="8">H17/G17</f>
        <v>0</v>
      </c>
      <c r="J17" s="581">
        <v>15240000</v>
      </c>
      <c r="K17" s="581">
        <v>15240000</v>
      </c>
      <c r="L17" s="581">
        <v>15240000</v>
      </c>
      <c r="M17" s="252">
        <v>10234760</v>
      </c>
      <c r="N17" s="581">
        <v>0</v>
      </c>
      <c r="O17" s="958">
        <f t="shared" ref="O17" si="9">N17/M17</f>
        <v>0</v>
      </c>
      <c r="P17" s="581"/>
      <c r="Q17" s="252"/>
      <c r="R17" s="206"/>
      <c r="S17" s="621"/>
    </row>
    <row r="18" spans="1:19" s="186" customFormat="1" ht="12" customHeight="1" thickBot="1">
      <c r="A18" s="197"/>
      <c r="B18" s="183"/>
      <c r="D18" s="582"/>
      <c r="E18" s="582"/>
      <c r="F18" s="582"/>
      <c r="G18" s="582"/>
      <c r="H18" s="582"/>
      <c r="I18" s="582"/>
      <c r="J18" s="582"/>
      <c r="K18" s="253"/>
      <c r="L18" s="253"/>
      <c r="M18" s="253"/>
      <c r="N18" s="582"/>
      <c r="O18" s="582"/>
      <c r="P18" s="582"/>
      <c r="Q18" s="253"/>
      <c r="R18" s="207"/>
      <c r="S18" s="571"/>
    </row>
    <row r="19" spans="1:19" s="186" customFormat="1" ht="12" customHeight="1" thickBot="1">
      <c r="A19" s="177" t="s">
        <v>11</v>
      </c>
      <c r="B19" s="208"/>
      <c r="C19" s="588" t="s">
        <v>353</v>
      </c>
      <c r="D19" s="577">
        <f>D9+D10+D15+D18</f>
        <v>29918000</v>
      </c>
      <c r="E19" s="577">
        <f t="shared" ref="E19:J19" si="10">E9+E10+E15+E18</f>
        <v>29918000</v>
      </c>
      <c r="F19" s="577">
        <f t="shared" si="10"/>
        <v>29918000</v>
      </c>
      <c r="G19" s="577">
        <f t="shared" si="10"/>
        <v>24912760</v>
      </c>
      <c r="H19" s="577">
        <f t="shared" si="10"/>
        <v>14625095</v>
      </c>
      <c r="I19" s="958">
        <f t="shared" ref="I19:I22" si="11">H19/G19</f>
        <v>0.58705237797819265</v>
      </c>
      <c r="J19" s="577">
        <f t="shared" si="10"/>
        <v>29918000</v>
      </c>
      <c r="K19" s="249">
        <f>K9+K10+K15+K18</f>
        <v>29918000</v>
      </c>
      <c r="L19" s="249">
        <f>L9+L10+L15+L18</f>
        <v>29918000</v>
      </c>
      <c r="M19" s="249">
        <f>M9+M10+M15+M18</f>
        <v>24912760</v>
      </c>
      <c r="N19" s="577">
        <f t="shared" ref="N19" si="12">N9+N10+N15+N18</f>
        <v>14625095</v>
      </c>
      <c r="O19" s="958">
        <f t="shared" ref="O19:O22" si="13">N19/M19</f>
        <v>0.58705237797819265</v>
      </c>
      <c r="P19" s="577"/>
      <c r="Q19" s="249"/>
      <c r="R19" s="185"/>
      <c r="S19" s="569"/>
    </row>
    <row r="20" spans="1:19" s="192" customFormat="1" ht="12" customHeight="1" thickBot="1">
      <c r="A20" s="209" t="s">
        <v>12</v>
      </c>
      <c r="B20" s="210"/>
      <c r="C20" s="615" t="s">
        <v>354</v>
      </c>
      <c r="D20" s="583">
        <f>SUM(D21:D23)</f>
        <v>25841000</v>
      </c>
      <c r="E20" s="583">
        <f t="shared" ref="E20:J20" si="14">SUM(E21:E23)</f>
        <v>25841000</v>
      </c>
      <c r="F20" s="583">
        <f t="shared" si="14"/>
        <v>27916166</v>
      </c>
      <c r="G20" s="583">
        <f t="shared" si="14"/>
        <v>30846240</v>
      </c>
      <c r="H20" s="583">
        <f t="shared" si="14"/>
        <v>30846240</v>
      </c>
      <c r="I20" s="958">
        <f t="shared" si="11"/>
        <v>1</v>
      </c>
      <c r="J20" s="583">
        <f t="shared" si="14"/>
        <v>25841000</v>
      </c>
      <c r="K20" s="583">
        <f>SUM(K21:K23)</f>
        <v>25841000</v>
      </c>
      <c r="L20" s="583">
        <f>SUM(L21:L23)</f>
        <v>27916166</v>
      </c>
      <c r="M20" s="254">
        <f>SUM(M21:M23)</f>
        <v>30846240</v>
      </c>
      <c r="N20" s="583">
        <f t="shared" ref="N20" si="15">SUM(N21:N23)</f>
        <v>30846240</v>
      </c>
      <c r="O20" s="958">
        <f t="shared" si="13"/>
        <v>1</v>
      </c>
      <c r="P20" s="577"/>
      <c r="Q20" s="249"/>
      <c r="R20" s="185"/>
      <c r="S20" s="569"/>
    </row>
    <row r="21" spans="1:19" s="192" customFormat="1" ht="15" customHeight="1" thickBot="1">
      <c r="A21" s="187"/>
      <c r="B21" s="212" t="s">
        <v>52</v>
      </c>
      <c r="C21" s="613" t="s">
        <v>149</v>
      </c>
      <c r="D21" s="580">
        <v>2788000</v>
      </c>
      <c r="E21" s="580">
        <v>2788000</v>
      </c>
      <c r="F21" s="580">
        <v>2788000</v>
      </c>
      <c r="G21" s="580">
        <v>5314000</v>
      </c>
      <c r="H21" s="580">
        <v>5314000</v>
      </c>
      <c r="I21" s="958">
        <f t="shared" si="11"/>
        <v>1</v>
      </c>
      <c r="J21" s="580">
        <v>2788000</v>
      </c>
      <c r="K21" s="580">
        <v>2788000</v>
      </c>
      <c r="L21" s="580">
        <v>2788000</v>
      </c>
      <c r="M21" s="251">
        <v>5314000</v>
      </c>
      <c r="N21" s="580">
        <v>5314000</v>
      </c>
      <c r="O21" s="958">
        <f t="shared" si="13"/>
        <v>1</v>
      </c>
      <c r="P21" s="586"/>
      <c r="Q21" s="587"/>
      <c r="R21" s="314"/>
      <c r="S21" s="622"/>
    </row>
    <row r="22" spans="1:19" s="192" customFormat="1" ht="15" customHeight="1">
      <c r="A22" s="787"/>
      <c r="B22" s="788" t="s">
        <v>53</v>
      </c>
      <c r="C22" s="613" t="s">
        <v>355</v>
      </c>
      <c r="D22" s="789">
        <v>23053000</v>
      </c>
      <c r="E22" s="789">
        <v>23053000</v>
      </c>
      <c r="F22" s="789">
        <v>25128166</v>
      </c>
      <c r="G22" s="789">
        <v>25532240</v>
      </c>
      <c r="H22" s="789">
        <v>25532240</v>
      </c>
      <c r="I22" s="958">
        <f t="shared" si="11"/>
        <v>1</v>
      </c>
      <c r="J22" s="789">
        <v>23053000</v>
      </c>
      <c r="K22" s="789">
        <v>23053000</v>
      </c>
      <c r="L22" s="789">
        <v>25128166</v>
      </c>
      <c r="M22" s="790">
        <v>25532240</v>
      </c>
      <c r="N22" s="789">
        <v>25532240</v>
      </c>
      <c r="O22" s="958">
        <f t="shared" si="13"/>
        <v>1</v>
      </c>
      <c r="P22" s="791"/>
      <c r="Q22" s="792"/>
      <c r="R22" s="793"/>
      <c r="S22" s="794"/>
    </row>
    <row r="23" spans="1:19" s="192" customFormat="1" ht="15" customHeight="1" thickBot="1">
      <c r="A23" s="213"/>
      <c r="B23" s="214" t="s">
        <v>89</v>
      </c>
      <c r="C23" s="616" t="s">
        <v>151</v>
      </c>
      <c r="D23" s="584"/>
      <c r="E23" s="584"/>
      <c r="F23" s="584"/>
      <c r="G23" s="584"/>
      <c r="H23" s="584"/>
      <c r="I23" s="584"/>
      <c r="J23" s="584"/>
      <c r="K23" s="255"/>
      <c r="L23" s="255"/>
      <c r="M23" s="255"/>
      <c r="N23" s="584"/>
      <c r="O23" s="584"/>
      <c r="P23" s="584"/>
      <c r="Q23" s="255"/>
      <c r="R23" s="216"/>
      <c r="S23" s="623"/>
    </row>
    <row r="24" spans="1:19" ht="13.5" hidden="1" thickBot="1">
      <c r="A24" s="217" t="s">
        <v>13</v>
      </c>
      <c r="B24" s="361"/>
      <c r="C24" s="592" t="s">
        <v>152</v>
      </c>
      <c r="D24" s="582"/>
      <c r="E24" s="582"/>
      <c r="F24" s="582"/>
      <c r="G24" s="582"/>
      <c r="H24" s="582"/>
      <c r="I24" s="582"/>
      <c r="J24" s="582"/>
      <c r="K24" s="253"/>
      <c r="L24" s="253"/>
      <c r="M24" s="253"/>
      <c r="N24" s="582"/>
      <c r="O24" s="582"/>
      <c r="P24" s="582"/>
      <c r="Q24" s="253"/>
      <c r="R24" s="207"/>
      <c r="S24" s="571"/>
    </row>
    <row r="25" spans="1:19" s="180" customFormat="1" ht="16.5" customHeight="1" thickBot="1">
      <c r="A25" s="217" t="s">
        <v>13</v>
      </c>
      <c r="B25" s="362"/>
      <c r="C25" s="617" t="s">
        <v>356</v>
      </c>
      <c r="D25" s="585">
        <f t="shared" ref="D25:N25" si="16">D19+D24+D20</f>
        <v>55759000</v>
      </c>
      <c r="E25" s="585">
        <f t="shared" ref="E25:J25" si="17">E19+E24+E20</f>
        <v>55759000</v>
      </c>
      <c r="F25" s="585">
        <f t="shared" si="17"/>
        <v>57834166</v>
      </c>
      <c r="G25" s="585">
        <f t="shared" si="17"/>
        <v>55759000</v>
      </c>
      <c r="H25" s="585">
        <f t="shared" si="17"/>
        <v>45471335</v>
      </c>
      <c r="I25" s="958">
        <f t="shared" ref="I25" si="18">H25/G25</f>
        <v>0.81549767750497681</v>
      </c>
      <c r="J25" s="585">
        <f t="shared" si="17"/>
        <v>55759000</v>
      </c>
      <c r="K25" s="256">
        <f t="shared" si="16"/>
        <v>55759000</v>
      </c>
      <c r="L25" s="256">
        <f t="shared" ref="L25" si="19">L19+L24+L20</f>
        <v>57834166</v>
      </c>
      <c r="M25" s="256">
        <f t="shared" si="16"/>
        <v>55759000</v>
      </c>
      <c r="N25" s="585">
        <f t="shared" si="16"/>
        <v>45471335</v>
      </c>
      <c r="O25" s="958">
        <f t="shared" ref="O25" si="20">N25/M25</f>
        <v>0.81549767750497681</v>
      </c>
      <c r="P25" s="585"/>
      <c r="Q25" s="256"/>
      <c r="R25" s="240"/>
      <c r="S25" s="222"/>
    </row>
    <row r="26" spans="1:19" s="226" customFormat="1" ht="12" customHeight="1">
      <c r="A26" s="223"/>
      <c r="B26" s="223"/>
      <c r="C26" s="224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</row>
    <row r="27" spans="1:19" ht="12" customHeight="1" thickBot="1">
      <c r="A27" s="227"/>
      <c r="B27" s="228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</row>
    <row r="28" spans="1:19" ht="12" customHeight="1" thickBot="1">
      <c r="A28" s="230"/>
      <c r="B28" s="231"/>
      <c r="C28" s="232" t="s">
        <v>154</v>
      </c>
      <c r="D28" s="585"/>
      <c r="E28" s="256"/>
      <c r="F28" s="256"/>
      <c r="G28" s="256"/>
      <c r="H28" s="256"/>
      <c r="I28" s="240"/>
      <c r="J28" s="585"/>
      <c r="K28" s="256"/>
      <c r="L28" s="256"/>
      <c r="M28" s="256"/>
      <c r="N28" s="256"/>
      <c r="O28" s="240"/>
      <c r="P28" s="585"/>
      <c r="Q28" s="256"/>
      <c r="R28" s="240"/>
      <c r="S28" s="222"/>
    </row>
    <row r="29" spans="1:19" ht="12" customHeight="1" thickBot="1">
      <c r="A29" s="197" t="s">
        <v>33</v>
      </c>
      <c r="B29" s="233"/>
      <c r="C29" s="588" t="s">
        <v>155</v>
      </c>
      <c r="D29" s="577">
        <f>SUM(D30:D34)</f>
        <v>35185000</v>
      </c>
      <c r="E29" s="577">
        <f t="shared" ref="E29:J29" si="21">SUM(E30:E34)</f>
        <v>35185000</v>
      </c>
      <c r="F29" s="577">
        <f t="shared" ref="F29" si="22">SUM(F30:F34)</f>
        <v>38260166</v>
      </c>
      <c r="G29" s="577">
        <f t="shared" si="21"/>
        <v>41497000</v>
      </c>
      <c r="H29" s="577">
        <f t="shared" si="21"/>
        <v>39770198</v>
      </c>
      <c r="I29" s="958">
        <f t="shared" ref="I29:I42" si="23">H29/G29</f>
        <v>0.95838730510639325</v>
      </c>
      <c r="J29" s="577">
        <f t="shared" si="21"/>
        <v>35185000</v>
      </c>
      <c r="K29" s="577">
        <f>SUM(K30:K34)</f>
        <v>35185000</v>
      </c>
      <c r="L29" s="577">
        <f>SUM(L30:L34)</f>
        <v>38260166</v>
      </c>
      <c r="M29" s="249">
        <f>SUM(M30:M34)</f>
        <v>41497000</v>
      </c>
      <c r="N29" s="577">
        <f t="shared" ref="N29" si="24">SUM(N30:N34)</f>
        <v>39770198</v>
      </c>
      <c r="O29" s="958">
        <f t="shared" ref="O29:O32" si="25">N29/M29</f>
        <v>0.95838730510639325</v>
      </c>
      <c r="P29" s="577"/>
      <c r="Q29" s="249"/>
      <c r="R29" s="185"/>
      <c r="S29" s="569"/>
    </row>
    <row r="30" spans="1:19" ht="12" customHeight="1">
      <c r="A30" s="234"/>
      <c r="B30" s="235" t="s">
        <v>129</v>
      </c>
      <c r="C30" s="589" t="s">
        <v>156</v>
      </c>
      <c r="D30" s="595">
        <v>20866000</v>
      </c>
      <c r="E30" s="595">
        <v>20866000</v>
      </c>
      <c r="F30" s="595">
        <v>22941166</v>
      </c>
      <c r="G30" s="595">
        <v>23783000</v>
      </c>
      <c r="H30" s="595">
        <v>22434719</v>
      </c>
      <c r="I30" s="958">
        <f t="shared" si="23"/>
        <v>0.94330904427532269</v>
      </c>
      <c r="J30" s="595">
        <v>20866000</v>
      </c>
      <c r="K30" s="595">
        <v>20866000</v>
      </c>
      <c r="L30" s="595">
        <v>22941166</v>
      </c>
      <c r="M30" s="258">
        <v>23783000</v>
      </c>
      <c r="N30" s="595">
        <v>22434719</v>
      </c>
      <c r="O30" s="958">
        <f t="shared" si="25"/>
        <v>0.94330904427532269</v>
      </c>
      <c r="P30" s="579"/>
      <c r="Q30" s="250"/>
      <c r="R30" s="191"/>
      <c r="S30" s="603"/>
    </row>
    <row r="31" spans="1:19" ht="12" customHeight="1">
      <c r="A31" s="236"/>
      <c r="B31" s="237" t="s">
        <v>130</v>
      </c>
      <c r="C31" s="590" t="s">
        <v>60</v>
      </c>
      <c r="D31" s="597">
        <v>5422000</v>
      </c>
      <c r="E31" s="597">
        <v>5422000</v>
      </c>
      <c r="F31" s="597">
        <v>5422000</v>
      </c>
      <c r="G31" s="597">
        <v>5517000</v>
      </c>
      <c r="H31" s="597">
        <v>5516919</v>
      </c>
      <c r="I31" s="958">
        <f t="shared" si="23"/>
        <v>0.99998531810766722</v>
      </c>
      <c r="J31" s="597">
        <v>5422000</v>
      </c>
      <c r="K31" s="597">
        <v>5422000</v>
      </c>
      <c r="L31" s="597">
        <v>5422000</v>
      </c>
      <c r="M31" s="259">
        <v>5517000</v>
      </c>
      <c r="N31" s="597">
        <v>5516919</v>
      </c>
      <c r="O31" s="958">
        <f t="shared" si="25"/>
        <v>0.99998531810766722</v>
      </c>
      <c r="P31" s="579"/>
      <c r="Q31" s="250"/>
      <c r="R31" s="191"/>
      <c r="S31" s="603"/>
    </row>
    <row r="32" spans="1:19" ht="12" customHeight="1">
      <c r="A32" s="236"/>
      <c r="B32" s="237" t="s">
        <v>131</v>
      </c>
      <c r="C32" s="590" t="s">
        <v>157</v>
      </c>
      <c r="D32" s="597">
        <v>8897000</v>
      </c>
      <c r="E32" s="597">
        <v>8897000</v>
      </c>
      <c r="F32" s="597">
        <v>9897000</v>
      </c>
      <c r="G32" s="597">
        <v>12197000</v>
      </c>
      <c r="H32" s="597">
        <v>11818560</v>
      </c>
      <c r="I32" s="958">
        <f t="shared" si="23"/>
        <v>0.96897269820447651</v>
      </c>
      <c r="J32" s="597">
        <v>8897000</v>
      </c>
      <c r="K32" s="597">
        <v>8897000</v>
      </c>
      <c r="L32" s="597">
        <v>9897000</v>
      </c>
      <c r="M32" s="259">
        <v>12197000</v>
      </c>
      <c r="N32" s="597">
        <v>11818560</v>
      </c>
      <c r="O32" s="958">
        <f t="shared" si="25"/>
        <v>0.96897269820447651</v>
      </c>
      <c r="P32" s="579"/>
      <c r="Q32" s="250"/>
      <c r="R32" s="191"/>
      <c r="S32" s="603"/>
    </row>
    <row r="33" spans="1:19" s="226" customFormat="1" ht="12" customHeight="1">
      <c r="A33" s="236"/>
      <c r="B33" s="237" t="s">
        <v>132</v>
      </c>
      <c r="C33" s="590" t="s">
        <v>99</v>
      </c>
      <c r="D33" s="597"/>
      <c r="E33" s="597"/>
      <c r="F33" s="597"/>
      <c r="G33" s="597"/>
      <c r="H33" s="597"/>
      <c r="I33" s="958"/>
      <c r="J33" s="597"/>
      <c r="K33" s="597"/>
      <c r="L33" s="597"/>
      <c r="M33" s="259"/>
      <c r="N33" s="597"/>
      <c r="O33" s="958"/>
      <c r="P33" s="579"/>
      <c r="Q33" s="250"/>
      <c r="R33" s="191"/>
      <c r="S33" s="603"/>
    </row>
    <row r="34" spans="1:19" ht="12" customHeight="1" thickBot="1">
      <c r="A34" s="236"/>
      <c r="B34" s="237" t="s">
        <v>59</v>
      </c>
      <c r="C34" s="590" t="s">
        <v>101</v>
      </c>
      <c r="D34" s="597"/>
      <c r="E34" s="597"/>
      <c r="F34" s="597"/>
      <c r="G34" s="597"/>
      <c r="H34" s="597"/>
      <c r="I34" s="958"/>
      <c r="J34" s="597"/>
      <c r="K34" s="597"/>
      <c r="L34" s="597"/>
      <c r="M34" s="259"/>
      <c r="N34" s="597"/>
      <c r="O34" s="958"/>
      <c r="P34" s="597"/>
      <c r="Q34" s="259"/>
      <c r="R34" s="238"/>
      <c r="S34" s="604"/>
    </row>
    <row r="35" spans="1:19" ht="12" customHeight="1" thickBot="1">
      <c r="A35" s="197" t="s">
        <v>34</v>
      </c>
      <c r="B35" s="233"/>
      <c r="C35" s="588" t="s">
        <v>158</v>
      </c>
      <c r="D35" s="577">
        <f>SUM(D36:D39)</f>
        <v>20574000</v>
      </c>
      <c r="E35" s="577">
        <f t="shared" ref="E35:J35" si="26">SUM(E36:E39)</f>
        <v>20574000</v>
      </c>
      <c r="F35" s="577">
        <f t="shared" ref="F35" si="27">SUM(F36:F39)</f>
        <v>19574000</v>
      </c>
      <c r="G35" s="577">
        <f t="shared" si="26"/>
        <v>14262000</v>
      </c>
      <c r="H35" s="577">
        <f t="shared" si="26"/>
        <v>715900</v>
      </c>
      <c r="I35" s="958">
        <f t="shared" si="23"/>
        <v>5.0196325900995653E-2</v>
      </c>
      <c r="J35" s="577">
        <f t="shared" si="26"/>
        <v>20574000</v>
      </c>
      <c r="K35" s="577">
        <f>SUM(K36:K39)</f>
        <v>20574000</v>
      </c>
      <c r="L35" s="577">
        <f>SUM(L36:L39)</f>
        <v>19574000</v>
      </c>
      <c r="M35" s="249">
        <f>SUM(M36:M39)</f>
        <v>14262000</v>
      </c>
      <c r="N35" s="577">
        <f t="shared" ref="N35" si="28">SUM(N36:N39)</f>
        <v>715900</v>
      </c>
      <c r="O35" s="958">
        <f t="shared" ref="O35:O37" si="29">N35/M35</f>
        <v>5.0196325900995653E-2</v>
      </c>
      <c r="P35" s="577"/>
      <c r="Q35" s="249"/>
      <c r="R35" s="185"/>
      <c r="S35" s="569"/>
    </row>
    <row r="36" spans="1:19" ht="12" customHeight="1">
      <c r="A36" s="234"/>
      <c r="B36" s="235" t="s">
        <v>159</v>
      </c>
      <c r="C36" s="589" t="s">
        <v>111</v>
      </c>
      <c r="D36" s="595">
        <v>254000</v>
      </c>
      <c r="E36" s="595">
        <v>335000</v>
      </c>
      <c r="F36" s="595">
        <v>335000</v>
      </c>
      <c r="G36" s="595">
        <v>717000</v>
      </c>
      <c r="H36" s="595">
        <v>715900</v>
      </c>
      <c r="I36" s="958">
        <f t="shared" si="23"/>
        <v>0.99846582984658294</v>
      </c>
      <c r="J36" s="595">
        <v>254000</v>
      </c>
      <c r="K36" s="595">
        <v>335000</v>
      </c>
      <c r="L36" s="595">
        <v>335000</v>
      </c>
      <c r="M36" s="258">
        <v>717000</v>
      </c>
      <c r="N36" s="595">
        <v>715900</v>
      </c>
      <c r="O36" s="958">
        <f t="shared" si="29"/>
        <v>0.99846582984658294</v>
      </c>
      <c r="P36" s="579"/>
      <c r="Q36" s="250"/>
      <c r="R36" s="191"/>
      <c r="S36" s="603"/>
    </row>
    <row r="37" spans="1:19" ht="12" customHeight="1">
      <c r="A37" s="236"/>
      <c r="B37" s="237" t="s">
        <v>160</v>
      </c>
      <c r="C37" s="590" t="s">
        <v>112</v>
      </c>
      <c r="D37" s="597">
        <v>20320000</v>
      </c>
      <c r="E37" s="597">
        <v>20239000</v>
      </c>
      <c r="F37" s="597">
        <v>19239000</v>
      </c>
      <c r="G37" s="597">
        <v>13545000</v>
      </c>
      <c r="H37" s="597">
        <v>0</v>
      </c>
      <c r="I37" s="958">
        <f t="shared" si="23"/>
        <v>0</v>
      </c>
      <c r="J37" s="597">
        <v>20320000</v>
      </c>
      <c r="K37" s="597">
        <v>20239000</v>
      </c>
      <c r="L37" s="597">
        <v>19239000</v>
      </c>
      <c r="M37" s="259">
        <v>13545000</v>
      </c>
      <c r="N37" s="597">
        <v>0</v>
      </c>
      <c r="O37" s="958">
        <f t="shared" si="29"/>
        <v>0</v>
      </c>
      <c r="P37" s="597"/>
      <c r="Q37" s="259"/>
      <c r="R37" s="238"/>
      <c r="S37" s="604"/>
    </row>
    <row r="38" spans="1:19" ht="15" customHeight="1">
      <c r="A38" s="236"/>
      <c r="B38" s="237" t="s">
        <v>49</v>
      </c>
      <c r="C38" s="590" t="s">
        <v>162</v>
      </c>
      <c r="D38" s="597"/>
      <c r="E38" s="597"/>
      <c r="F38" s="597"/>
      <c r="G38" s="597"/>
      <c r="H38" s="597"/>
      <c r="I38" s="958"/>
      <c r="J38" s="597"/>
      <c r="K38" s="597"/>
      <c r="L38" s="597"/>
      <c r="M38" s="259"/>
      <c r="N38" s="597"/>
      <c r="O38" s="958"/>
      <c r="P38" s="597"/>
      <c r="Q38" s="259"/>
      <c r="R38" s="238"/>
      <c r="S38" s="604"/>
    </row>
    <row r="39" spans="1:19" ht="13.5" thickBot="1">
      <c r="A39" s="236"/>
      <c r="B39" s="237" t="s">
        <v>352</v>
      </c>
      <c r="C39" s="590" t="s">
        <v>164</v>
      </c>
      <c r="D39" s="597"/>
      <c r="E39" s="597"/>
      <c r="F39" s="597"/>
      <c r="G39" s="597"/>
      <c r="H39" s="597"/>
      <c r="I39" s="958"/>
      <c r="J39" s="597"/>
      <c r="K39" s="597"/>
      <c r="L39" s="597"/>
      <c r="M39" s="259"/>
      <c r="N39" s="597"/>
      <c r="O39" s="958"/>
      <c r="P39" s="597"/>
      <c r="Q39" s="259"/>
      <c r="R39" s="238"/>
      <c r="S39" s="604"/>
    </row>
    <row r="40" spans="1:19" ht="15" hidden="1" customHeight="1" thickBot="1">
      <c r="A40" s="197" t="s">
        <v>10</v>
      </c>
      <c r="B40" s="233"/>
      <c r="C40" s="591" t="s">
        <v>165</v>
      </c>
      <c r="D40" s="582"/>
      <c r="E40" s="582"/>
      <c r="F40" s="582"/>
      <c r="G40" s="582"/>
      <c r="H40" s="582"/>
      <c r="I40" s="958" t="e">
        <f t="shared" si="23"/>
        <v>#DIV/0!</v>
      </c>
      <c r="J40" s="582"/>
      <c r="K40" s="582"/>
      <c r="L40" s="582"/>
      <c r="M40" s="253"/>
      <c r="N40" s="582"/>
      <c r="O40" s="958" t="e">
        <f t="shared" ref="O40:O42" si="30">N40/M40</f>
        <v>#DIV/0!</v>
      </c>
      <c r="P40" s="582"/>
      <c r="Q40" s="253"/>
      <c r="R40" s="207"/>
      <c r="S40" s="571"/>
    </row>
    <row r="41" spans="1:19" ht="14.25" hidden="1" customHeight="1" thickBot="1">
      <c r="A41" s="217" t="s">
        <v>11</v>
      </c>
      <c r="B41" s="361"/>
      <c r="C41" s="592" t="s">
        <v>166</v>
      </c>
      <c r="D41" s="582"/>
      <c r="E41" s="582"/>
      <c r="F41" s="582"/>
      <c r="G41" s="582"/>
      <c r="H41" s="582"/>
      <c r="I41" s="958" t="e">
        <f t="shared" si="23"/>
        <v>#DIV/0!</v>
      </c>
      <c r="J41" s="582"/>
      <c r="K41" s="582"/>
      <c r="L41" s="582"/>
      <c r="M41" s="253"/>
      <c r="N41" s="582"/>
      <c r="O41" s="958" t="e">
        <f t="shared" si="30"/>
        <v>#DIV/0!</v>
      </c>
      <c r="P41" s="582"/>
      <c r="Q41" s="253"/>
      <c r="R41" s="207"/>
      <c r="S41" s="571"/>
    </row>
    <row r="42" spans="1:19" ht="13.5" thickBot="1">
      <c r="A42" s="197" t="s">
        <v>10</v>
      </c>
      <c r="B42" s="239"/>
      <c r="C42" s="593" t="s">
        <v>357</v>
      </c>
      <c r="D42" s="585">
        <f>D29+D35+D40+D41</f>
        <v>55759000</v>
      </c>
      <c r="E42" s="585">
        <f t="shared" ref="E42:J42" si="31">E29+E35+E40+E41</f>
        <v>55759000</v>
      </c>
      <c r="F42" s="585">
        <f t="shared" ref="F42" si="32">F29+F35+F40+F41</f>
        <v>57834166</v>
      </c>
      <c r="G42" s="585">
        <f t="shared" si="31"/>
        <v>55759000</v>
      </c>
      <c r="H42" s="585">
        <f t="shared" si="31"/>
        <v>40486098</v>
      </c>
      <c r="I42" s="958">
        <f t="shared" si="23"/>
        <v>0.72609081941928655</v>
      </c>
      <c r="J42" s="585">
        <f t="shared" si="31"/>
        <v>55759000</v>
      </c>
      <c r="K42" s="585">
        <f>K29+K35+K40+K41</f>
        <v>55759000</v>
      </c>
      <c r="L42" s="585">
        <f>L29+L35+L40+L41</f>
        <v>57834166</v>
      </c>
      <c r="M42" s="256">
        <f>M29+M35+M40+M41</f>
        <v>55759000</v>
      </c>
      <c r="N42" s="585">
        <f t="shared" ref="N42" si="33">N29+N35+N40+N41</f>
        <v>40486098</v>
      </c>
      <c r="O42" s="958">
        <f t="shared" si="30"/>
        <v>0.72609081941928655</v>
      </c>
      <c r="P42" s="585"/>
      <c r="Q42" s="256"/>
      <c r="R42" s="240"/>
      <c r="S42" s="222"/>
    </row>
    <row r="43" spans="1:19" ht="13.5" thickBot="1">
      <c r="A43" s="363"/>
      <c r="B43" s="364"/>
      <c r="C43" s="364"/>
      <c r="D43" s="630"/>
      <c r="E43" s="631"/>
      <c r="F43" s="631"/>
      <c r="G43" s="631"/>
      <c r="H43" s="631"/>
      <c r="I43" s="632"/>
      <c r="J43" s="630"/>
      <c r="K43" s="630"/>
      <c r="L43" s="631"/>
      <c r="M43" s="631"/>
      <c r="N43" s="631"/>
      <c r="O43" s="632"/>
      <c r="P43" s="630"/>
      <c r="Q43" s="631"/>
      <c r="R43" s="632"/>
      <c r="S43" s="365"/>
    </row>
    <row r="44" spans="1:19" ht="13.5" thickBot="1">
      <c r="A44" s="244" t="s">
        <v>168</v>
      </c>
      <c r="B44" s="245"/>
      <c r="C44" s="594"/>
      <c r="D44" s="610">
        <v>8</v>
      </c>
      <c r="E44" s="610">
        <v>8</v>
      </c>
      <c r="F44" s="610">
        <v>8</v>
      </c>
      <c r="G44" s="262">
        <v>8</v>
      </c>
      <c r="H44" s="262">
        <v>8</v>
      </c>
      <c r="I44" s="598"/>
      <c r="J44" s="610">
        <v>8</v>
      </c>
      <c r="K44" s="610">
        <v>8</v>
      </c>
      <c r="L44" s="610">
        <v>8</v>
      </c>
      <c r="M44" s="262">
        <v>8</v>
      </c>
      <c r="N44" s="262"/>
      <c r="O44" s="598"/>
      <c r="P44" s="610"/>
      <c r="Q44" s="262" t="s">
        <v>289</v>
      </c>
      <c r="R44" s="598"/>
      <c r="S44" s="261"/>
    </row>
    <row r="45" spans="1:19" ht="13.5" thickBot="1">
      <c r="A45" s="244" t="s">
        <v>169</v>
      </c>
      <c r="B45" s="245"/>
      <c r="C45" s="594"/>
      <c r="D45" s="610">
        <v>0</v>
      </c>
      <c r="E45" s="610">
        <v>0</v>
      </c>
      <c r="F45" s="610">
        <v>0</v>
      </c>
      <c r="G45" s="262">
        <v>0</v>
      </c>
      <c r="H45" s="262">
        <v>0</v>
      </c>
      <c r="I45" s="598"/>
      <c r="J45" s="610">
        <v>0</v>
      </c>
      <c r="K45" s="610">
        <v>0</v>
      </c>
      <c r="L45" s="610">
        <v>0</v>
      </c>
      <c r="M45" s="262">
        <v>0</v>
      </c>
      <c r="N45" s="262"/>
      <c r="O45" s="598"/>
      <c r="P45" s="610"/>
      <c r="Q45" s="262"/>
      <c r="R45" s="598"/>
      <c r="S45" s="261"/>
    </row>
    <row r="46" spans="1:19">
      <c r="F46" s="367"/>
      <c r="G46" s="367"/>
      <c r="H46" s="367"/>
      <c r="I46" s="367"/>
    </row>
    <row r="47" spans="1:19">
      <c r="A47" s="1135" t="s">
        <v>431</v>
      </c>
      <c r="B47" s="1135"/>
      <c r="C47" s="1135"/>
      <c r="D47" s="1135"/>
      <c r="E47" s="340"/>
      <c r="F47" s="340"/>
      <c r="G47" s="340"/>
      <c r="H47" s="340"/>
      <c r="I47" s="340"/>
    </row>
    <row r="48" spans="1:19">
      <c r="A48" s="1135"/>
      <c r="B48" s="1135"/>
      <c r="C48" s="1135"/>
    </row>
    <row r="49" spans="4:9">
      <c r="D49" s="367">
        <v>0</v>
      </c>
      <c r="E49" s="367"/>
      <c r="F49" s="367"/>
      <c r="G49" s="367"/>
      <c r="H49" s="367"/>
      <c r="I49" s="367"/>
    </row>
  </sheetData>
  <mergeCells count="8">
    <mergeCell ref="A3:P3"/>
    <mergeCell ref="J1:P1"/>
    <mergeCell ref="A48:C48"/>
    <mergeCell ref="A47:D47"/>
    <mergeCell ref="P5:R5"/>
    <mergeCell ref="A6:B6"/>
    <mergeCell ref="D5:I5"/>
    <mergeCell ref="J5:O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8"/>
  <sheetViews>
    <sheetView topLeftCell="B1" zoomScaleNormal="100" workbookViewId="0">
      <selection activeCell="M9" sqref="M9"/>
    </sheetView>
  </sheetViews>
  <sheetFormatPr defaultRowHeight="12.75"/>
  <cols>
    <col min="1" max="1" width="6.5703125" style="9" customWidth="1"/>
    <col min="2" max="2" width="26.7109375" style="19" customWidth="1"/>
    <col min="3" max="3" width="28.28515625" style="19" customWidth="1"/>
    <col min="4" max="4" width="5" style="9" customWidth="1"/>
    <col min="5" max="6" width="14.5703125" style="9" customWidth="1"/>
    <col min="7" max="7" width="11.85546875" style="9" hidden="1" customWidth="1"/>
    <col min="8" max="8" width="9.28515625" style="9" hidden="1" customWidth="1"/>
    <col min="9" max="9" width="11.85546875" style="9" hidden="1" customWidth="1"/>
    <col min="10" max="10" width="15.42578125" style="9" customWidth="1"/>
    <col min="11" max="11" width="14" style="9" customWidth="1"/>
    <col min="12" max="12" width="11.7109375" style="9" customWidth="1"/>
    <col min="13" max="16384" width="9.140625" style="9"/>
  </cols>
  <sheetData>
    <row r="1" spans="1:13">
      <c r="B1" s="54"/>
      <c r="D1" s="1146" t="s">
        <v>220</v>
      </c>
      <c r="E1" s="1146"/>
      <c r="F1" s="12"/>
    </row>
    <row r="2" spans="1:13">
      <c r="B2" s="54"/>
    </row>
    <row r="3" spans="1:13" ht="18">
      <c r="A3" s="1147" t="s">
        <v>67</v>
      </c>
      <c r="B3" s="1147"/>
      <c r="C3" s="1147"/>
      <c r="D3" s="1147"/>
      <c r="E3" s="1147"/>
      <c r="F3" s="18"/>
    </row>
    <row r="4" spans="1:13" ht="18">
      <c r="A4" s="1147" t="s">
        <v>17</v>
      </c>
      <c r="B4" s="1147"/>
      <c r="C4" s="1147"/>
      <c r="D4" s="1147"/>
      <c r="E4" s="1147"/>
      <c r="F4" s="18"/>
    </row>
    <row r="5" spans="1:13" ht="18">
      <c r="A5" s="18"/>
      <c r="B5" s="36"/>
      <c r="C5" s="36"/>
      <c r="D5" s="18"/>
      <c r="E5" s="18"/>
      <c r="F5" s="18"/>
    </row>
    <row r="6" spans="1:13" ht="15.75">
      <c r="A6" s="1148" t="s">
        <v>472</v>
      </c>
      <c r="B6" s="1148"/>
      <c r="C6" s="1148"/>
      <c r="D6" s="1148"/>
      <c r="E6" s="1148"/>
      <c r="F6" s="10"/>
    </row>
    <row r="7" spans="1:13" ht="16.5" thickBot="1">
      <c r="A7" s="11"/>
      <c r="B7" s="55"/>
      <c r="C7" s="37"/>
      <c r="D7" s="10"/>
      <c r="E7" s="811" t="s">
        <v>491</v>
      </c>
      <c r="F7" s="25"/>
      <c r="G7" s="25" t="s">
        <v>2</v>
      </c>
    </row>
    <row r="8" spans="1:13" ht="45.75" customHeight="1" thickBot="1">
      <c r="A8" s="22" t="s">
        <v>20</v>
      </c>
      <c r="B8" s="38" t="s">
        <v>18</v>
      </c>
      <c r="C8" s="38" t="s">
        <v>19</v>
      </c>
      <c r="D8" s="40" t="s">
        <v>36</v>
      </c>
      <c r="E8" s="38" t="s">
        <v>232</v>
      </c>
      <c r="F8" s="384" t="s">
        <v>259</v>
      </c>
      <c r="G8" s="384" t="s">
        <v>259</v>
      </c>
      <c r="H8" s="384" t="s">
        <v>259</v>
      </c>
      <c r="I8" s="384" t="s">
        <v>259</v>
      </c>
      <c r="J8" s="384" t="s">
        <v>264</v>
      </c>
      <c r="K8" s="384" t="s">
        <v>270</v>
      </c>
      <c r="L8" s="384" t="s">
        <v>275</v>
      </c>
      <c r="M8" s="384" t="s">
        <v>512</v>
      </c>
    </row>
    <row r="9" spans="1:13" s="17" customFormat="1" ht="30" customHeight="1" thickBot="1">
      <c r="A9" s="31">
        <v>1</v>
      </c>
      <c r="B9" s="39" t="s">
        <v>430</v>
      </c>
      <c r="C9" s="39" t="s">
        <v>473</v>
      </c>
      <c r="D9" s="32" t="s">
        <v>15</v>
      </c>
      <c r="E9" s="369">
        <v>254000</v>
      </c>
      <c r="F9" s="385">
        <v>335000</v>
      </c>
      <c r="G9" s="385">
        <v>335000</v>
      </c>
      <c r="H9" s="385">
        <v>335000</v>
      </c>
      <c r="I9" s="385">
        <v>335000</v>
      </c>
      <c r="J9" s="385">
        <v>335000</v>
      </c>
      <c r="K9" s="385">
        <v>362000</v>
      </c>
      <c r="L9" s="385">
        <v>361128</v>
      </c>
      <c r="M9" s="991">
        <f t="shared" ref="M9:M11" si="0">L9/K9</f>
        <v>0.99759116022099448</v>
      </c>
    </row>
    <row r="10" spans="1:13" s="17" customFormat="1" ht="30" customHeight="1">
      <c r="A10" s="949" t="s">
        <v>34</v>
      </c>
      <c r="B10" s="39" t="s">
        <v>430</v>
      </c>
      <c r="C10" s="39" t="s">
        <v>511</v>
      </c>
      <c r="D10" s="950" t="s">
        <v>15</v>
      </c>
      <c r="E10" s="951"/>
      <c r="F10" s="952"/>
      <c r="G10" s="952"/>
      <c r="H10" s="952"/>
      <c r="I10" s="952"/>
      <c r="J10" s="952"/>
      <c r="K10" s="952">
        <v>355000</v>
      </c>
      <c r="L10" s="952">
        <v>354772</v>
      </c>
      <c r="M10" s="991">
        <f t="shared" si="0"/>
        <v>0.99935774647887321</v>
      </c>
    </row>
    <row r="11" spans="1:13" ht="30" customHeight="1" thickBot="1">
      <c r="A11" s="44">
        <v>3</v>
      </c>
      <c r="B11" s="77" t="s">
        <v>430</v>
      </c>
      <c r="C11" s="45" t="s">
        <v>436</v>
      </c>
      <c r="D11" s="46" t="s">
        <v>16</v>
      </c>
      <c r="E11" s="370">
        <v>20320000</v>
      </c>
      <c r="F11" s="386">
        <v>20239000</v>
      </c>
      <c r="G11" s="386">
        <v>20239000</v>
      </c>
      <c r="H11" s="386">
        <v>20239000</v>
      </c>
      <c r="I11" s="386">
        <v>20239000</v>
      </c>
      <c r="J11" s="386">
        <v>19239000</v>
      </c>
      <c r="K11" s="386">
        <v>13545000</v>
      </c>
      <c r="L11" s="386">
        <v>0</v>
      </c>
      <c r="M11" s="991">
        <f t="shared" si="0"/>
        <v>0</v>
      </c>
    </row>
    <row r="12" spans="1:13" ht="30" hidden="1" customHeight="1">
      <c r="A12" s="44">
        <v>3</v>
      </c>
      <c r="B12" s="56"/>
      <c r="C12" s="810"/>
      <c r="D12" s="46"/>
      <c r="E12" s="370"/>
      <c r="F12" s="386"/>
      <c r="G12" s="386"/>
      <c r="H12" s="386"/>
      <c r="I12" s="386"/>
      <c r="J12" s="386"/>
      <c r="K12" s="386"/>
      <c r="L12" s="989"/>
      <c r="M12" s="990"/>
    </row>
    <row r="13" spans="1:13" ht="30" hidden="1" customHeight="1" thickBot="1">
      <c r="A13" s="47">
        <v>4</v>
      </c>
      <c r="B13" s="56"/>
      <c r="C13" s="77"/>
      <c r="D13" s="48"/>
      <c r="E13" s="371"/>
      <c r="F13" s="387"/>
      <c r="G13" s="387"/>
      <c r="H13" s="387"/>
      <c r="I13" s="387"/>
      <c r="J13" s="387"/>
      <c r="K13" s="387"/>
      <c r="L13" s="989"/>
      <c r="M13" s="990"/>
    </row>
    <row r="14" spans="1:13" ht="30" hidden="1" customHeight="1">
      <c r="A14" s="78"/>
      <c r="B14" s="77"/>
      <c r="C14" s="77"/>
      <c r="D14" s="76" t="s">
        <v>15</v>
      </c>
      <c r="E14" s="372"/>
      <c r="F14" s="388"/>
      <c r="G14" s="388"/>
      <c r="H14" s="388"/>
      <c r="I14" s="388"/>
      <c r="J14" s="388"/>
      <c r="K14" s="388"/>
      <c r="L14" s="989"/>
      <c r="M14" s="990"/>
    </row>
    <row r="15" spans="1:13" ht="36.75" hidden="1" customHeight="1">
      <c r="A15" s="78"/>
      <c r="B15" s="77"/>
      <c r="C15" s="77"/>
      <c r="D15" s="76" t="s">
        <v>15</v>
      </c>
      <c r="E15" s="372"/>
      <c r="F15" s="388"/>
      <c r="G15" s="388"/>
      <c r="H15" s="388"/>
      <c r="I15" s="388"/>
      <c r="J15" s="388"/>
      <c r="K15" s="388"/>
      <c r="L15" s="989"/>
      <c r="M15" s="990"/>
    </row>
    <row r="16" spans="1:13" ht="36.75" hidden="1" customHeight="1">
      <c r="A16" s="78"/>
      <c r="B16" s="77"/>
      <c r="C16" s="77"/>
      <c r="D16" s="76" t="s">
        <v>15</v>
      </c>
      <c r="E16" s="372"/>
      <c r="F16" s="388"/>
      <c r="G16" s="388"/>
      <c r="H16" s="388"/>
      <c r="I16" s="388"/>
      <c r="J16" s="388"/>
      <c r="K16" s="388"/>
      <c r="L16" s="989"/>
      <c r="M16" s="990"/>
    </row>
    <row r="17" spans="1:13" ht="36.75" hidden="1" customHeight="1" thickBot="1">
      <c r="A17" s="78"/>
      <c r="B17" s="77"/>
      <c r="C17" s="77"/>
      <c r="D17" s="76" t="s">
        <v>16</v>
      </c>
      <c r="E17" s="372"/>
      <c r="F17" s="388"/>
      <c r="G17" s="388"/>
      <c r="H17" s="388"/>
      <c r="I17" s="388"/>
      <c r="J17" s="388"/>
      <c r="K17" s="388"/>
      <c r="L17" s="989"/>
      <c r="M17" s="990"/>
    </row>
    <row r="18" spans="1:13" s="43" customFormat="1" ht="30" customHeight="1" thickBot="1">
      <c r="A18" s="1144" t="s">
        <v>1</v>
      </c>
      <c r="B18" s="1145"/>
      <c r="C18" s="41"/>
      <c r="D18" s="42"/>
      <c r="E18" s="373">
        <f>SUM(E9:E17)</f>
        <v>20574000</v>
      </c>
      <c r="F18" s="373">
        <f>SUM(F9:F17)</f>
        <v>20574000</v>
      </c>
      <c r="G18" s="373">
        <f t="shared" ref="G18:J18" si="1">SUM(G9:G17)</f>
        <v>20574000</v>
      </c>
      <c r="H18" s="373">
        <f t="shared" si="1"/>
        <v>20574000</v>
      </c>
      <c r="I18" s="373">
        <f t="shared" si="1"/>
        <v>20574000</v>
      </c>
      <c r="J18" s="893">
        <f t="shared" si="1"/>
        <v>19574000</v>
      </c>
      <c r="K18" s="893">
        <f t="shared" ref="K18:L18" si="2">SUM(K9:K17)</f>
        <v>14262000</v>
      </c>
      <c r="L18" s="893">
        <f t="shared" si="2"/>
        <v>715900</v>
      </c>
      <c r="M18" s="991">
        <f t="shared" ref="M18" si="3">L18/K18</f>
        <v>5.0196325900995653E-2</v>
      </c>
    </row>
  </sheetData>
  <mergeCells count="5">
    <mergeCell ref="A18:B18"/>
    <mergeCell ref="D1:E1"/>
    <mergeCell ref="A3:E3"/>
    <mergeCell ref="A4:E4"/>
    <mergeCell ref="A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opLeftCell="A7" zoomScaleNormal="100" workbookViewId="0">
      <selection activeCell="E36" sqref="E36"/>
    </sheetView>
  </sheetViews>
  <sheetFormatPr defaultRowHeight="12.75"/>
  <cols>
    <col min="1" max="1" width="9.140625" style="35"/>
    <col min="2" max="2" width="54.28515625" style="35" customWidth="1"/>
    <col min="3" max="3" width="5.5703125" style="88" customWidth="1"/>
    <col min="4" max="6" width="14.140625" style="89" customWidth="1"/>
    <col min="7" max="8" width="15.5703125" style="89" customWidth="1"/>
    <col min="9" max="9" width="13.42578125" style="89" customWidth="1"/>
    <col min="10" max="10" width="10.28515625" style="35" customWidth="1"/>
    <col min="11" max="11" width="7" style="35" customWidth="1"/>
    <col min="12" max="12" width="6.85546875" style="35" customWidth="1"/>
    <col min="13" max="15" width="11.28515625" style="35" customWidth="1"/>
    <col min="16" max="16" width="18.28515625" style="35" customWidth="1"/>
    <col min="17" max="17" width="14" style="35" customWidth="1"/>
    <col min="18" max="18" width="15.42578125" style="35" customWidth="1"/>
    <col min="19" max="19" width="13.7109375" style="35" customWidth="1"/>
    <col min="20" max="20" width="12.5703125" style="35" customWidth="1"/>
    <col min="21" max="16384" width="9.140625" style="35"/>
  </cols>
  <sheetData>
    <row r="1" spans="1:21" ht="15.75">
      <c r="A1" s="1149" t="s">
        <v>73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71"/>
    </row>
    <row r="2" spans="1:21" ht="16.5" thickBot="1">
      <c r="A2" s="82"/>
      <c r="B2" s="71"/>
      <c r="C2" s="71"/>
      <c r="D2" s="83"/>
      <c r="E2" s="83"/>
      <c r="F2" s="83"/>
      <c r="G2" s="83"/>
      <c r="H2" s="83"/>
      <c r="I2" s="83"/>
      <c r="J2" s="71"/>
      <c r="K2" s="71"/>
      <c r="L2" s="71"/>
      <c r="M2" s="71"/>
      <c r="N2" s="71"/>
      <c r="O2" s="71"/>
      <c r="P2" s="71" t="s">
        <v>490</v>
      </c>
      <c r="Q2" s="71"/>
    </row>
    <row r="3" spans="1:21" s="84" customFormat="1" ht="31.5" customHeight="1" thickBot="1">
      <c r="A3" s="26" t="s">
        <v>6</v>
      </c>
      <c r="B3" s="27" t="s">
        <v>43</v>
      </c>
      <c r="C3" s="565" t="s">
        <v>315</v>
      </c>
      <c r="D3" s="1153" t="s">
        <v>5</v>
      </c>
      <c r="E3" s="1154"/>
      <c r="F3" s="1158"/>
      <c r="G3" s="1159"/>
      <c r="H3" s="954"/>
      <c r="I3" s="1008"/>
      <c r="J3" s="1161" t="s">
        <v>316</v>
      </c>
      <c r="K3" s="1162"/>
      <c r="L3" s="1162"/>
      <c r="M3" s="1163"/>
      <c r="N3" s="1005"/>
      <c r="O3" s="1005"/>
      <c r="P3" s="1155" t="s">
        <v>32</v>
      </c>
      <c r="Q3" s="1156"/>
      <c r="R3" s="944"/>
      <c r="S3" s="944"/>
      <c r="T3" s="888"/>
      <c r="U3" s="888"/>
    </row>
    <row r="4" spans="1:21" s="84" customFormat="1" ht="31.5" customHeight="1">
      <c r="A4" s="350"/>
      <c r="B4" s="992"/>
      <c r="C4" s="993"/>
      <c r="D4" s="939" t="s">
        <v>82</v>
      </c>
      <c r="E4" s="940" t="s">
        <v>259</v>
      </c>
      <c r="F4" s="941" t="s">
        <v>264</v>
      </c>
      <c r="G4" s="942" t="s">
        <v>272</v>
      </c>
      <c r="H4" s="994" t="s">
        <v>275</v>
      </c>
      <c r="I4" s="1006" t="s">
        <v>512</v>
      </c>
      <c r="J4" s="941" t="s">
        <v>82</v>
      </c>
      <c r="K4" s="940" t="s">
        <v>259</v>
      </c>
      <c r="L4" s="941" t="s">
        <v>264</v>
      </c>
      <c r="M4" s="1002" t="s">
        <v>510</v>
      </c>
      <c r="N4" s="1006" t="s">
        <v>288</v>
      </c>
      <c r="O4" s="1006" t="s">
        <v>512</v>
      </c>
      <c r="P4" s="1001" t="s">
        <v>82</v>
      </c>
      <c r="Q4" s="1000" t="s">
        <v>259</v>
      </c>
      <c r="R4" s="1001" t="s">
        <v>264</v>
      </c>
      <c r="S4" s="944" t="s">
        <v>272</v>
      </c>
      <c r="T4" s="888" t="s">
        <v>288</v>
      </c>
      <c r="U4" s="888" t="s">
        <v>513</v>
      </c>
    </row>
    <row r="5" spans="1:21" ht="29.25" customHeight="1">
      <c r="A5" s="70">
        <v>1</v>
      </c>
      <c r="B5" s="820" t="s">
        <v>514</v>
      </c>
      <c r="C5" s="821" t="s">
        <v>234</v>
      </c>
      <c r="D5" s="822">
        <v>80391000</v>
      </c>
      <c r="E5" s="822">
        <v>80391000</v>
      </c>
      <c r="F5" s="822">
        <v>80391000</v>
      </c>
      <c r="G5" s="822">
        <v>80391000</v>
      </c>
      <c r="H5" s="822">
        <v>1041400</v>
      </c>
      <c r="I5" s="991">
        <f t="shared" ref="I5:I15" si="0">H5/G5</f>
        <v>1.2954186413902054E-2</v>
      </c>
      <c r="J5" s="823"/>
      <c r="K5" s="824"/>
      <c r="L5" s="943"/>
      <c r="M5" s="825"/>
      <c r="N5" s="943"/>
      <c r="O5" s="943"/>
      <c r="P5" s="1003">
        <v>80391000</v>
      </c>
      <c r="Q5" s="884">
        <v>80391000</v>
      </c>
      <c r="R5" s="884">
        <v>80391000</v>
      </c>
      <c r="S5" s="884">
        <v>80391000</v>
      </c>
      <c r="T5" s="999">
        <v>1041400</v>
      </c>
      <c r="U5" s="991">
        <f t="shared" ref="U5:U7" si="1">T5/S5</f>
        <v>1.2954186413902054E-2</v>
      </c>
    </row>
    <row r="6" spans="1:21" ht="29.25" customHeight="1">
      <c r="A6" s="70">
        <v>2</v>
      </c>
      <c r="B6" s="826" t="s">
        <v>433</v>
      </c>
      <c r="C6" s="662" t="s">
        <v>234</v>
      </c>
      <c r="D6" s="673">
        <v>1270000</v>
      </c>
      <c r="E6" s="673">
        <v>1270000</v>
      </c>
      <c r="F6" s="673">
        <v>1270000</v>
      </c>
      <c r="G6" s="673">
        <v>1270000</v>
      </c>
      <c r="H6" s="673">
        <v>640000</v>
      </c>
      <c r="I6" s="991">
        <f t="shared" si="0"/>
        <v>0.50393700787401574</v>
      </c>
      <c r="J6" s="678"/>
      <c r="K6" s="668"/>
      <c r="L6" s="668"/>
      <c r="M6" s="827"/>
      <c r="N6" s="1007"/>
      <c r="O6" s="1007"/>
      <c r="P6" s="1004">
        <v>1270000</v>
      </c>
      <c r="Q6" s="885">
        <v>1270000</v>
      </c>
      <c r="R6" s="885">
        <v>1270000</v>
      </c>
      <c r="S6" s="885">
        <v>1270000</v>
      </c>
      <c r="T6" s="999">
        <v>640000</v>
      </c>
      <c r="U6" s="991">
        <f t="shared" si="1"/>
        <v>0.50393700787401574</v>
      </c>
    </row>
    <row r="7" spans="1:21" ht="29.25" customHeight="1" thickBot="1">
      <c r="A7" s="70">
        <v>3</v>
      </c>
      <c r="B7" s="826" t="s">
        <v>469</v>
      </c>
      <c r="C7" s="662" t="s">
        <v>234</v>
      </c>
      <c r="D7" s="673">
        <v>2613000</v>
      </c>
      <c r="E7" s="673">
        <v>2613000</v>
      </c>
      <c r="F7" s="673">
        <v>2613000</v>
      </c>
      <c r="G7" s="673">
        <v>2613000</v>
      </c>
      <c r="H7" s="673">
        <v>0</v>
      </c>
      <c r="I7" s="991">
        <f t="shared" si="0"/>
        <v>0</v>
      </c>
      <c r="J7" s="678">
        <v>0</v>
      </c>
      <c r="K7" s="668"/>
      <c r="L7" s="668"/>
      <c r="M7" s="827"/>
      <c r="N7" s="1007"/>
      <c r="O7" s="1007"/>
      <c r="P7" s="1004">
        <v>2613000</v>
      </c>
      <c r="Q7" s="885">
        <v>2613000</v>
      </c>
      <c r="R7" s="885">
        <v>2613000</v>
      </c>
      <c r="S7" s="885">
        <v>2613000</v>
      </c>
      <c r="T7" s="999">
        <v>0</v>
      </c>
      <c r="U7" s="991">
        <f t="shared" si="1"/>
        <v>0</v>
      </c>
    </row>
    <row r="8" spans="1:21" ht="29.25" hidden="1" customHeight="1">
      <c r="A8" s="70">
        <v>4</v>
      </c>
      <c r="B8" s="105"/>
      <c r="C8" s="662"/>
      <c r="D8" s="673"/>
      <c r="E8" s="87"/>
      <c r="F8" s="668"/>
      <c r="G8" s="668"/>
      <c r="H8" s="668"/>
      <c r="I8" s="991" t="e">
        <f t="shared" si="0"/>
        <v>#DIV/0!</v>
      </c>
      <c r="J8" s="678"/>
      <c r="K8" s="86"/>
      <c r="L8" s="86"/>
      <c r="M8" s="676"/>
      <c r="N8" s="996"/>
      <c r="O8" s="996"/>
      <c r="P8" s="725"/>
      <c r="Q8" s="885"/>
      <c r="R8" s="885"/>
      <c r="S8" s="885"/>
      <c r="T8" s="999"/>
      <c r="U8" s="999"/>
    </row>
    <row r="9" spans="1:21" ht="29.25" hidden="1" customHeight="1" thickBot="1">
      <c r="A9" s="70">
        <v>5</v>
      </c>
      <c r="B9" s="106"/>
      <c r="C9" s="662"/>
      <c r="D9" s="673"/>
      <c r="E9" s="87"/>
      <c r="F9" s="668"/>
      <c r="G9" s="668"/>
      <c r="H9" s="668"/>
      <c r="I9" s="991" t="e">
        <f t="shared" si="0"/>
        <v>#DIV/0!</v>
      </c>
      <c r="J9" s="678"/>
      <c r="K9" s="86"/>
      <c r="L9" s="86"/>
      <c r="M9" s="676"/>
      <c r="N9" s="996"/>
      <c r="O9" s="996"/>
      <c r="P9" s="725"/>
      <c r="Q9" s="885"/>
      <c r="R9" s="885"/>
      <c r="S9" s="885"/>
      <c r="T9" s="999"/>
      <c r="U9" s="999"/>
    </row>
    <row r="10" spans="1:21" ht="29.25" hidden="1" customHeight="1">
      <c r="A10" s="70">
        <v>6</v>
      </c>
      <c r="B10" s="105"/>
      <c r="C10" s="662"/>
      <c r="D10" s="673"/>
      <c r="E10" s="87"/>
      <c r="F10" s="668"/>
      <c r="G10" s="668"/>
      <c r="H10" s="668"/>
      <c r="I10" s="991" t="e">
        <f t="shared" si="0"/>
        <v>#DIV/0!</v>
      </c>
      <c r="J10" s="678"/>
      <c r="K10" s="86"/>
      <c r="L10" s="86"/>
      <c r="M10" s="676" t="e">
        <f>L10/K10</f>
        <v>#DIV/0!</v>
      </c>
      <c r="N10" s="996"/>
      <c r="O10" s="996"/>
      <c r="P10" s="725"/>
      <c r="Q10" s="885"/>
      <c r="R10" s="885"/>
      <c r="S10" s="885"/>
      <c r="T10" s="999"/>
      <c r="U10" s="999"/>
    </row>
    <row r="11" spans="1:21" ht="29.25" hidden="1" customHeight="1">
      <c r="A11" s="70">
        <v>7</v>
      </c>
      <c r="B11" s="107"/>
      <c r="C11" s="662"/>
      <c r="D11" s="673"/>
      <c r="E11" s="87"/>
      <c r="F11" s="668"/>
      <c r="G11" s="668"/>
      <c r="H11" s="668"/>
      <c r="I11" s="991" t="e">
        <f t="shared" si="0"/>
        <v>#DIV/0!</v>
      </c>
      <c r="J11" s="678"/>
      <c r="K11" s="86"/>
      <c r="L11" s="86"/>
      <c r="M11" s="676" t="e">
        <f>L11/K11</f>
        <v>#DIV/0!</v>
      </c>
      <c r="N11" s="996"/>
      <c r="O11" s="996"/>
      <c r="P11" s="725"/>
      <c r="Q11" s="885"/>
      <c r="R11" s="885"/>
      <c r="S11" s="885"/>
      <c r="T11" s="999"/>
      <c r="U11" s="999"/>
    </row>
    <row r="12" spans="1:21" ht="29.25" hidden="1" customHeight="1">
      <c r="A12" s="70">
        <v>8</v>
      </c>
      <c r="B12" s="105"/>
      <c r="C12" s="662"/>
      <c r="D12" s="673"/>
      <c r="E12" s="87"/>
      <c r="F12" s="668"/>
      <c r="G12" s="668"/>
      <c r="H12" s="668"/>
      <c r="I12" s="991" t="e">
        <f t="shared" si="0"/>
        <v>#DIV/0!</v>
      </c>
      <c r="J12" s="678"/>
      <c r="K12" s="86"/>
      <c r="L12" s="86"/>
      <c r="M12" s="676" t="e">
        <f>L12/K12</f>
        <v>#DIV/0!</v>
      </c>
      <c r="N12" s="996"/>
      <c r="O12" s="996"/>
      <c r="P12" s="725"/>
      <c r="Q12" s="885"/>
      <c r="R12" s="885"/>
      <c r="S12" s="885"/>
      <c r="T12" s="999"/>
      <c r="U12" s="999"/>
    </row>
    <row r="13" spans="1:21" ht="29.25" hidden="1" customHeight="1">
      <c r="A13" s="70">
        <v>9</v>
      </c>
      <c r="B13" s="106"/>
      <c r="C13" s="662"/>
      <c r="D13" s="673"/>
      <c r="E13" s="87"/>
      <c r="F13" s="668"/>
      <c r="G13" s="668"/>
      <c r="H13" s="668"/>
      <c r="I13" s="991" t="e">
        <f t="shared" si="0"/>
        <v>#DIV/0!</v>
      </c>
      <c r="J13" s="678"/>
      <c r="K13" s="86"/>
      <c r="L13" s="86"/>
      <c r="M13" s="676" t="e">
        <f>L13/K13</f>
        <v>#DIV/0!</v>
      </c>
      <c r="N13" s="996"/>
      <c r="O13" s="996"/>
      <c r="P13" s="725"/>
      <c r="Q13" s="885"/>
      <c r="R13" s="885"/>
      <c r="S13" s="885"/>
      <c r="T13" s="999"/>
      <c r="U13" s="999"/>
    </row>
    <row r="14" spans="1:21" ht="29.25" hidden="1" customHeight="1" thickBot="1">
      <c r="A14" s="70">
        <v>10</v>
      </c>
      <c r="B14" s="106"/>
      <c r="C14" s="662"/>
      <c r="D14" s="673"/>
      <c r="E14" s="87"/>
      <c r="F14" s="668"/>
      <c r="G14" s="668"/>
      <c r="H14" s="668"/>
      <c r="I14" s="991" t="e">
        <f t="shared" si="0"/>
        <v>#DIV/0!</v>
      </c>
      <c r="J14" s="678"/>
      <c r="K14" s="86"/>
      <c r="L14" s="86"/>
      <c r="M14" s="676" t="e">
        <f>L14/K14</f>
        <v>#DIV/0!</v>
      </c>
      <c r="N14" s="997"/>
      <c r="O14" s="997"/>
      <c r="P14" s="726"/>
      <c r="Q14" s="886"/>
      <c r="R14" s="886"/>
      <c r="S14" s="886"/>
      <c r="T14" s="999"/>
      <c r="U14" s="999"/>
    </row>
    <row r="15" spans="1:21" ht="31.5" customHeight="1" thickBot="1">
      <c r="A15" s="1150" t="s">
        <v>1</v>
      </c>
      <c r="B15" s="1151"/>
      <c r="C15" s="663"/>
      <c r="D15" s="674">
        <f>SUM(D5:D9)</f>
        <v>84274000</v>
      </c>
      <c r="E15" s="675">
        <f>SUM(E5:E14)</f>
        <v>84274000</v>
      </c>
      <c r="F15" s="669">
        <f>SUM(F5:F14)</f>
        <v>84274000</v>
      </c>
      <c r="G15" s="669">
        <f>SUM(G5:G14)</f>
        <v>84274000</v>
      </c>
      <c r="H15" s="669">
        <f>SUM(H5:H14)</f>
        <v>1681400</v>
      </c>
      <c r="I15" s="991">
        <f t="shared" si="0"/>
        <v>1.9951586491681893E-2</v>
      </c>
      <c r="J15" s="674">
        <f t="shared" ref="J15:Q15" si="2">SUM(J5:J14)</f>
        <v>0</v>
      </c>
      <c r="K15" s="674">
        <f t="shared" si="2"/>
        <v>0</v>
      </c>
      <c r="L15" s="674">
        <f t="shared" si="2"/>
        <v>0</v>
      </c>
      <c r="M15" s="674"/>
      <c r="N15" s="674"/>
      <c r="O15" s="674"/>
      <c r="P15" s="674">
        <f t="shared" si="2"/>
        <v>84274000</v>
      </c>
      <c r="Q15" s="887">
        <f t="shared" si="2"/>
        <v>84274000</v>
      </c>
      <c r="R15" s="887">
        <f t="shared" ref="R15:T15" si="3">SUM(R5:R14)</f>
        <v>84274000</v>
      </c>
      <c r="S15" s="887">
        <f t="shared" si="3"/>
        <v>84274000</v>
      </c>
      <c r="T15" s="887">
        <f t="shared" si="3"/>
        <v>1681400</v>
      </c>
      <c r="U15" s="991">
        <f t="shared" ref="U15" si="4">T15/S15</f>
        <v>1.9951586491681893E-2</v>
      </c>
    </row>
    <row r="16" spans="1:21" ht="15.75">
      <c r="A16" s="71"/>
      <c r="B16" s="71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21" ht="14.25">
      <c r="A17" s="1149" t="s">
        <v>74</v>
      </c>
      <c r="B17" s="1149"/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</row>
    <row r="18" spans="1:21" ht="13.5" thickBot="1">
      <c r="A18" s="88"/>
      <c r="B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1:21" ht="29.25" customHeight="1" thickBot="1">
      <c r="A19" s="26" t="s">
        <v>6</v>
      </c>
      <c r="B19" s="27" t="s">
        <v>37</v>
      </c>
      <c r="C19" s="565" t="s">
        <v>315</v>
      </c>
      <c r="D19" s="1153" t="s">
        <v>5</v>
      </c>
      <c r="E19" s="1157"/>
      <c r="F19" s="1160"/>
      <c r="G19" s="1160"/>
      <c r="H19" s="1008"/>
      <c r="I19" s="954"/>
      <c r="J19" s="1161" t="s">
        <v>316</v>
      </c>
      <c r="K19" s="1162"/>
      <c r="L19" s="1162"/>
      <c r="M19" s="1163"/>
      <c r="N19" s="995"/>
      <c r="O19" s="1005"/>
      <c r="P19" s="1155" t="s">
        <v>32</v>
      </c>
      <c r="Q19" s="1156"/>
      <c r="R19" s="948"/>
      <c r="S19" s="947"/>
      <c r="T19" s="999"/>
      <c r="U19" s="999"/>
    </row>
    <row r="20" spans="1:21" ht="28.5" customHeight="1">
      <c r="A20" s="351"/>
      <c r="B20" s="352"/>
      <c r="C20" s="665"/>
      <c r="D20" s="924" t="s">
        <v>82</v>
      </c>
      <c r="E20" s="925" t="s">
        <v>259</v>
      </c>
      <c r="F20" s="926" t="s">
        <v>264</v>
      </c>
      <c r="G20" s="927" t="s">
        <v>272</v>
      </c>
      <c r="H20" s="994" t="s">
        <v>275</v>
      </c>
      <c r="I20" s="1006" t="s">
        <v>512</v>
      </c>
      <c r="J20" s="924" t="s">
        <v>82</v>
      </c>
      <c r="K20" s="925" t="s">
        <v>259</v>
      </c>
      <c r="L20" s="926" t="s">
        <v>264</v>
      </c>
      <c r="M20" s="928" t="s">
        <v>272</v>
      </c>
      <c r="N20" s="994" t="s">
        <v>275</v>
      </c>
      <c r="O20" s="1006" t="s">
        <v>512</v>
      </c>
      <c r="P20" s="926" t="s">
        <v>82</v>
      </c>
      <c r="Q20" s="925" t="s">
        <v>259</v>
      </c>
      <c r="R20" s="945" t="s">
        <v>264</v>
      </c>
      <c r="S20" s="945" t="s">
        <v>270</v>
      </c>
      <c r="T20" s="994" t="s">
        <v>275</v>
      </c>
      <c r="U20" s="1006" t="s">
        <v>512</v>
      </c>
    </row>
    <row r="21" spans="1:21" ht="29.25" customHeight="1">
      <c r="A21" s="69">
        <v>1</v>
      </c>
      <c r="B21" s="105" t="s">
        <v>435</v>
      </c>
      <c r="C21" s="661" t="s">
        <v>234</v>
      </c>
      <c r="D21" s="671">
        <v>508000</v>
      </c>
      <c r="E21" s="671">
        <v>508000</v>
      </c>
      <c r="F21" s="671">
        <v>508000</v>
      </c>
      <c r="G21" s="671">
        <v>508000</v>
      </c>
      <c r="H21" s="671">
        <v>508000</v>
      </c>
      <c r="I21" s="991">
        <f t="shared" ref="I21:I29" si="5">H21/G21</f>
        <v>1</v>
      </c>
      <c r="J21" s="677"/>
      <c r="K21" s="85"/>
      <c r="L21" s="85"/>
      <c r="M21" s="664"/>
      <c r="N21" s="1007"/>
      <c r="O21" s="996"/>
      <c r="P21" s="724">
        <v>508000</v>
      </c>
      <c r="Q21" s="889">
        <v>508000</v>
      </c>
      <c r="R21" s="889">
        <v>508000</v>
      </c>
      <c r="S21" s="889">
        <v>508000</v>
      </c>
      <c r="T21" s="671">
        <v>508000</v>
      </c>
      <c r="U21" s="991">
        <f t="shared" ref="U21:U23" si="6">T21/S21</f>
        <v>1</v>
      </c>
    </row>
    <row r="22" spans="1:21" ht="29.25" customHeight="1">
      <c r="A22" s="69">
        <v>2</v>
      </c>
      <c r="B22" s="828" t="s">
        <v>470</v>
      </c>
      <c r="C22" s="662" t="s">
        <v>234</v>
      </c>
      <c r="D22" s="673">
        <v>45000000</v>
      </c>
      <c r="E22" s="673">
        <v>45000000</v>
      </c>
      <c r="F22" s="673">
        <v>45000000</v>
      </c>
      <c r="G22" s="673">
        <v>41016644</v>
      </c>
      <c r="H22" s="673">
        <v>5027744</v>
      </c>
      <c r="I22" s="991">
        <f t="shared" si="5"/>
        <v>0.12257814169291861</v>
      </c>
      <c r="J22" s="678"/>
      <c r="K22" s="668"/>
      <c r="L22" s="668"/>
      <c r="M22" s="827"/>
      <c r="N22" s="1007"/>
      <c r="O22" s="827"/>
      <c r="P22" s="725">
        <v>45000000</v>
      </c>
      <c r="Q22" s="885">
        <v>45000000</v>
      </c>
      <c r="R22" s="885">
        <v>45000000</v>
      </c>
      <c r="S22" s="885">
        <v>41016644</v>
      </c>
      <c r="T22" s="673">
        <v>5027744</v>
      </c>
      <c r="U22" s="991">
        <f t="shared" si="6"/>
        <v>0.12257814169291861</v>
      </c>
    </row>
    <row r="23" spans="1:21" ht="29.25" customHeight="1" thickBot="1">
      <c r="A23" s="69">
        <v>3</v>
      </c>
      <c r="B23" s="829" t="s">
        <v>471</v>
      </c>
      <c r="C23" s="830" t="s">
        <v>234</v>
      </c>
      <c r="D23" s="831">
        <v>8431000</v>
      </c>
      <c r="E23" s="831">
        <v>8431000</v>
      </c>
      <c r="F23" s="831">
        <v>8431000</v>
      </c>
      <c r="G23" s="831">
        <v>8431000</v>
      </c>
      <c r="H23" s="831">
        <v>1510000</v>
      </c>
      <c r="I23" s="991">
        <f t="shared" si="5"/>
        <v>0.1791009370181473</v>
      </c>
      <c r="J23" s="833"/>
      <c r="K23" s="832"/>
      <c r="L23" s="832"/>
      <c r="M23" s="834"/>
      <c r="N23" s="1007"/>
      <c r="O23" s="834"/>
      <c r="P23" s="835">
        <v>8431000</v>
      </c>
      <c r="Q23" s="835">
        <v>8431000</v>
      </c>
      <c r="R23" s="835">
        <v>8431000</v>
      </c>
      <c r="S23" s="835">
        <v>8431000</v>
      </c>
      <c r="T23" s="831">
        <v>1510000</v>
      </c>
      <c r="U23" s="991">
        <f t="shared" si="6"/>
        <v>0.1791009370181473</v>
      </c>
    </row>
    <row r="24" spans="1:21" ht="29.25" hidden="1" customHeight="1">
      <c r="A24" s="69">
        <v>6</v>
      </c>
      <c r="B24" s="105"/>
      <c r="C24" s="666"/>
      <c r="D24" s="672"/>
      <c r="E24" s="353"/>
      <c r="F24" s="667"/>
      <c r="G24" s="664"/>
      <c r="H24" s="827"/>
      <c r="I24" s="991" t="e">
        <f t="shared" si="5"/>
        <v>#DIV/0!</v>
      </c>
      <c r="J24" s="677"/>
      <c r="K24" s="85"/>
      <c r="L24" s="462"/>
      <c r="M24" s="676"/>
      <c r="N24" s="998"/>
      <c r="O24" s="998"/>
      <c r="P24" s="727"/>
      <c r="Q24" s="890"/>
      <c r="R24" s="890"/>
      <c r="S24" s="890"/>
      <c r="T24" s="827"/>
      <c r="U24" s="999"/>
    </row>
    <row r="25" spans="1:21" ht="29.25" hidden="1" customHeight="1" thickBot="1">
      <c r="A25" s="69">
        <v>7</v>
      </c>
      <c r="B25" s="105"/>
      <c r="C25" s="666"/>
      <c r="D25" s="672"/>
      <c r="E25" s="353"/>
      <c r="F25" s="667"/>
      <c r="G25" s="664"/>
      <c r="H25" s="827"/>
      <c r="I25" s="991" t="e">
        <f t="shared" si="5"/>
        <v>#DIV/0!</v>
      </c>
      <c r="J25" s="677"/>
      <c r="K25" s="85"/>
      <c r="L25" s="462"/>
      <c r="M25" s="676"/>
      <c r="N25" s="998"/>
      <c r="O25" s="998"/>
      <c r="P25" s="727"/>
      <c r="Q25" s="890"/>
      <c r="R25" s="890"/>
      <c r="S25" s="890"/>
      <c r="T25" s="827"/>
      <c r="U25" s="999"/>
    </row>
    <row r="26" spans="1:21" ht="29.25" hidden="1" customHeight="1">
      <c r="A26" s="69">
        <v>8</v>
      </c>
      <c r="B26" s="105"/>
      <c r="C26" s="666"/>
      <c r="D26" s="672"/>
      <c r="E26" s="353"/>
      <c r="F26" s="667"/>
      <c r="G26" s="664" t="e">
        <f>F26/E26</f>
        <v>#DIV/0!</v>
      </c>
      <c r="H26" s="827"/>
      <c r="I26" s="991" t="e">
        <f t="shared" si="5"/>
        <v>#DIV/0!</v>
      </c>
      <c r="J26" s="677"/>
      <c r="K26" s="85"/>
      <c r="L26" s="462"/>
      <c r="M26" s="676" t="e">
        <f>L26/K26</f>
        <v>#DIV/0!</v>
      </c>
      <c r="N26" s="998"/>
      <c r="O26" s="998"/>
      <c r="P26" s="727"/>
      <c r="Q26" s="890"/>
      <c r="R26" s="890"/>
      <c r="S26" s="890"/>
      <c r="T26" s="827"/>
      <c r="U26" s="999"/>
    </row>
    <row r="27" spans="1:21" ht="29.25" hidden="1" customHeight="1">
      <c r="A27" s="69">
        <v>9</v>
      </c>
      <c r="B27" s="105"/>
      <c r="C27" s="666"/>
      <c r="D27" s="672"/>
      <c r="E27" s="353"/>
      <c r="F27" s="667"/>
      <c r="G27" s="664" t="e">
        <f>F27/E27</f>
        <v>#DIV/0!</v>
      </c>
      <c r="H27" s="827"/>
      <c r="I27" s="991" t="e">
        <f t="shared" si="5"/>
        <v>#DIV/0!</v>
      </c>
      <c r="J27" s="677"/>
      <c r="K27" s="85"/>
      <c r="L27" s="85"/>
      <c r="M27" s="676" t="e">
        <f>L27/K27</f>
        <v>#DIV/0!</v>
      </c>
      <c r="N27" s="996"/>
      <c r="O27" s="996"/>
      <c r="P27" s="728"/>
      <c r="Q27" s="891"/>
      <c r="R27" s="891"/>
      <c r="S27" s="891"/>
      <c r="T27" s="827"/>
      <c r="U27" s="999"/>
    </row>
    <row r="28" spans="1:21" ht="29.25" hidden="1" customHeight="1" thickBot="1">
      <c r="A28" s="69">
        <v>10</v>
      </c>
      <c r="B28" s="108"/>
      <c r="C28" s="661"/>
      <c r="D28" s="672"/>
      <c r="E28" s="353"/>
      <c r="F28" s="667"/>
      <c r="G28" s="664" t="e">
        <f>F28/E28</f>
        <v>#DIV/0!</v>
      </c>
      <c r="H28" s="827"/>
      <c r="I28" s="991" t="e">
        <f t="shared" si="5"/>
        <v>#DIV/0!</v>
      </c>
      <c r="J28" s="677"/>
      <c r="K28" s="85"/>
      <c r="L28" s="85"/>
      <c r="M28" s="676" t="e">
        <f>L28/K28</f>
        <v>#DIV/0!</v>
      </c>
      <c r="N28" s="996"/>
      <c r="O28" s="996"/>
      <c r="P28" s="728"/>
      <c r="Q28" s="891"/>
      <c r="R28" s="891"/>
      <c r="S28" s="891"/>
      <c r="T28" s="827"/>
      <c r="U28" s="999"/>
    </row>
    <row r="29" spans="1:21" ht="29.25" customHeight="1" thickBot="1">
      <c r="A29" s="1150" t="s">
        <v>1</v>
      </c>
      <c r="B29" s="1152"/>
      <c r="C29" s="663"/>
      <c r="D29" s="679">
        <f>SUM(D21:D28)</f>
        <v>53939000</v>
      </c>
      <c r="E29" s="335">
        <f>SUM(E21:E28)</f>
        <v>53939000</v>
      </c>
      <c r="F29" s="670">
        <f>SUM(F21:F28)</f>
        <v>53939000</v>
      </c>
      <c r="G29" s="670">
        <v>49955644</v>
      </c>
      <c r="H29" s="670">
        <v>7045744</v>
      </c>
      <c r="I29" s="991">
        <f t="shared" si="5"/>
        <v>0.1410399994042715</v>
      </c>
      <c r="J29" s="679">
        <f t="shared" ref="J29:Q29" si="7">SUM(J21:J28)</f>
        <v>0</v>
      </c>
      <c r="K29" s="679">
        <f t="shared" si="7"/>
        <v>0</v>
      </c>
      <c r="L29" s="679">
        <f t="shared" si="7"/>
        <v>0</v>
      </c>
      <c r="M29" s="679"/>
      <c r="N29" s="679"/>
      <c r="O29" s="679"/>
      <c r="P29" s="679">
        <f t="shared" si="7"/>
        <v>53939000</v>
      </c>
      <c r="Q29" s="892">
        <f t="shared" si="7"/>
        <v>53939000</v>
      </c>
      <c r="R29" s="892">
        <f t="shared" ref="R29:S29" si="8">SUM(R21:R28)</f>
        <v>53939000</v>
      </c>
      <c r="S29" s="892">
        <f t="shared" si="8"/>
        <v>49955644</v>
      </c>
      <c r="T29" s="670">
        <v>7045744</v>
      </c>
      <c r="U29" s="991">
        <f t="shared" ref="U29" si="9">T29/S29</f>
        <v>0.1410399994042715</v>
      </c>
    </row>
    <row r="31" spans="1:21">
      <c r="J31" s="89"/>
      <c r="K31" s="89"/>
      <c r="L31" s="89"/>
      <c r="M31" s="89"/>
      <c r="N31" s="89"/>
      <c r="O31" s="89"/>
      <c r="P31" s="89"/>
    </row>
    <row r="33" spans="18:19">
      <c r="R33" s="946"/>
    </row>
    <row r="34" spans="18:19">
      <c r="S34" s="946"/>
    </row>
  </sheetData>
  <mergeCells count="12">
    <mergeCell ref="A1:P1"/>
    <mergeCell ref="A15:B15"/>
    <mergeCell ref="A29:B29"/>
    <mergeCell ref="A17:P17"/>
    <mergeCell ref="D3:E3"/>
    <mergeCell ref="P3:Q3"/>
    <mergeCell ref="D19:E19"/>
    <mergeCell ref="P19:Q19"/>
    <mergeCell ref="F3:G3"/>
    <mergeCell ref="F19:G19"/>
    <mergeCell ref="J19:M19"/>
    <mergeCell ref="J3:M3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2016.
&amp;R&amp;"Arial CE,Félkövér dőlt"7/a számú melléklet&amp;"Arial CE,Normál"
</oddHeader>
  </headerFooter>
  <colBreaks count="1" manualBreakCount="1">
    <brk id="16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8"/>
  <sheetViews>
    <sheetView topLeftCell="J1" zoomScaleNormal="100" workbookViewId="0">
      <selection activeCell="A4" sqref="A4:V4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2.140625" style="50" customWidth="1"/>
    <col min="5" max="5" width="11.7109375" style="50" customWidth="1"/>
    <col min="6" max="6" width="13.28515625" style="50" customWidth="1"/>
    <col min="7" max="9" width="9.7109375" style="50" hidden="1" customWidth="1"/>
    <col min="10" max="12" width="11.85546875" style="50" customWidth="1"/>
    <col min="13" max="13" width="14.42578125" style="94" customWidth="1"/>
    <col min="14" max="14" width="11.5703125" style="94" customWidth="1"/>
    <col min="15" max="15" width="13.85546875" style="94" customWidth="1"/>
    <col min="16" max="17" width="8.85546875" style="94" hidden="1" customWidth="1"/>
    <col min="18" max="18" width="10.42578125" style="94" hidden="1" customWidth="1"/>
    <col min="19" max="21" width="11.42578125" style="94" customWidth="1"/>
    <col min="22" max="22" width="13" style="94" customWidth="1"/>
    <col min="23" max="23" width="8.140625" style="94" customWidth="1"/>
    <col min="24" max="24" width="9" style="9" customWidth="1"/>
    <col min="25" max="26" width="9.28515625" style="9" hidden="1" customWidth="1"/>
    <col min="27" max="27" width="9.42578125" style="9" hidden="1" customWidth="1"/>
    <col min="28" max="28" width="9.42578125" style="9" customWidth="1"/>
    <col min="29" max="16384" width="9.140625" style="9"/>
  </cols>
  <sheetData>
    <row r="1" spans="1:30">
      <c r="D1" s="112"/>
      <c r="E1" s="112"/>
      <c r="F1" s="112"/>
      <c r="G1" s="112"/>
      <c r="H1" s="112"/>
      <c r="I1" s="112"/>
      <c r="J1" s="112"/>
      <c r="K1" s="112"/>
      <c r="L1" s="112"/>
      <c r="M1" s="1164" t="s">
        <v>516</v>
      </c>
      <c r="N1" s="1164"/>
      <c r="O1" s="1164"/>
      <c r="P1" s="1164"/>
      <c r="Q1" s="1164"/>
      <c r="R1" s="1164"/>
      <c r="S1" s="1164"/>
      <c r="T1" s="1164"/>
      <c r="U1" s="1164"/>
      <c r="V1" s="1164"/>
      <c r="W1" s="376"/>
    </row>
    <row r="2" spans="1:30" ht="16.5" customHeight="1">
      <c r="A2" s="1167" t="s">
        <v>42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  <c r="O2" s="1167"/>
      <c r="P2" s="1167"/>
      <c r="Q2" s="1167"/>
      <c r="R2" s="1167"/>
      <c r="S2" s="1167"/>
      <c r="T2" s="1167"/>
      <c r="U2" s="1167"/>
      <c r="V2" s="1167"/>
      <c r="W2" s="374"/>
    </row>
    <row r="3" spans="1:30" ht="15" customHeight="1">
      <c r="A3" s="1168" t="s">
        <v>474</v>
      </c>
      <c r="B3" s="1168"/>
      <c r="C3" s="1168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  <c r="O3" s="1168"/>
      <c r="P3" s="1168"/>
      <c r="Q3" s="1168"/>
      <c r="R3" s="1168"/>
      <c r="S3" s="1168"/>
      <c r="T3" s="1168"/>
      <c r="U3" s="1168"/>
      <c r="V3" s="1168"/>
      <c r="W3" s="375"/>
    </row>
    <row r="4" spans="1:30" ht="15" customHeight="1">
      <c r="A4" s="1165" t="s">
        <v>215</v>
      </c>
      <c r="B4" s="1165"/>
      <c r="C4" s="1165"/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  <c r="O4" s="1165"/>
      <c r="P4" s="1165"/>
      <c r="Q4" s="1165"/>
      <c r="R4" s="1165"/>
      <c r="S4" s="1165"/>
      <c r="T4" s="1165"/>
      <c r="U4" s="1165"/>
      <c r="V4" s="1165"/>
      <c r="W4" s="377"/>
    </row>
    <row r="5" spans="1:30" ht="13.5" thickBot="1">
      <c r="B5" s="13"/>
      <c r="C5" s="13"/>
      <c r="V5" s="819" t="s">
        <v>491</v>
      </c>
    </row>
    <row r="6" spans="1:30" s="159" customFormat="1" ht="41.25" customHeight="1" thickBot="1">
      <c r="A6" s="158" t="s">
        <v>6</v>
      </c>
      <c r="B6" s="1173" t="s">
        <v>4</v>
      </c>
      <c r="C6" s="1173"/>
      <c r="D6" s="1170" t="s">
        <v>5</v>
      </c>
      <c r="E6" s="1171"/>
      <c r="F6" s="1171"/>
      <c r="G6" s="1171"/>
      <c r="H6" s="1171"/>
      <c r="I6" s="1172"/>
      <c r="J6" s="953"/>
      <c r="K6" s="953"/>
      <c r="L6" s="953"/>
      <c r="M6" s="1170" t="s">
        <v>78</v>
      </c>
      <c r="N6" s="1171"/>
      <c r="O6" s="1171"/>
      <c r="P6" s="1171"/>
      <c r="Q6" s="1171"/>
      <c r="R6" s="1172"/>
      <c r="S6" s="953"/>
      <c r="T6" s="953"/>
      <c r="U6" s="953"/>
      <c r="V6" s="1169" t="s">
        <v>79</v>
      </c>
      <c r="W6" s="1169"/>
      <c r="X6" s="1169"/>
      <c r="Y6" s="1169"/>
      <c r="Z6" s="1169"/>
      <c r="AA6" s="1169"/>
      <c r="AB6" s="1018"/>
      <c r="AC6" s="1013"/>
    </row>
    <row r="7" spans="1:30" s="159" customFormat="1" ht="41.25" customHeight="1" thickBot="1">
      <c r="A7" s="354"/>
      <c r="B7" s="355"/>
      <c r="C7" s="355"/>
      <c r="D7" s="929" t="s">
        <v>82</v>
      </c>
      <c r="E7" s="930" t="s">
        <v>259</v>
      </c>
      <c r="F7" s="930" t="s">
        <v>264</v>
      </c>
      <c r="G7" s="930" t="s">
        <v>264</v>
      </c>
      <c r="H7" s="930" t="s">
        <v>264</v>
      </c>
      <c r="I7" s="930" t="s">
        <v>264</v>
      </c>
      <c r="J7" s="930" t="s">
        <v>270</v>
      </c>
      <c r="K7" s="1009" t="s">
        <v>275</v>
      </c>
      <c r="L7" s="1009" t="s">
        <v>512</v>
      </c>
      <c r="M7" s="929" t="s">
        <v>82</v>
      </c>
      <c r="N7" s="930" t="s">
        <v>266</v>
      </c>
      <c r="O7" s="930" t="s">
        <v>264</v>
      </c>
      <c r="P7" s="930" t="s">
        <v>264</v>
      </c>
      <c r="Q7" s="930" t="s">
        <v>264</v>
      </c>
      <c r="R7" s="930" t="s">
        <v>264</v>
      </c>
      <c r="S7" s="930" t="s">
        <v>270</v>
      </c>
      <c r="T7" s="1009" t="s">
        <v>275</v>
      </c>
      <c r="U7" s="1009" t="s">
        <v>512</v>
      </c>
      <c r="V7" s="1015" t="s">
        <v>82</v>
      </c>
      <c r="W7" s="1014" t="s">
        <v>259</v>
      </c>
      <c r="X7" s="1014" t="s">
        <v>264</v>
      </c>
      <c r="Y7" s="1014" t="s">
        <v>264</v>
      </c>
      <c r="Z7" s="1014" t="s">
        <v>264</v>
      </c>
      <c r="AA7" s="1014" t="s">
        <v>264</v>
      </c>
      <c r="AB7" s="1017" t="s">
        <v>270</v>
      </c>
      <c r="AC7" s="1017" t="s">
        <v>288</v>
      </c>
      <c r="AD7" s="1017" t="s">
        <v>512</v>
      </c>
    </row>
    <row r="8" spans="1:30" ht="27.95" customHeight="1">
      <c r="A8" s="70">
        <v>1</v>
      </c>
      <c r="B8" s="1166" t="s">
        <v>437</v>
      </c>
      <c r="C8" s="1166"/>
      <c r="D8" s="557">
        <v>1920000</v>
      </c>
      <c r="E8" s="557">
        <v>1920000</v>
      </c>
      <c r="F8" s="557">
        <v>1920000</v>
      </c>
      <c r="G8" s="557">
        <v>1920000</v>
      </c>
      <c r="H8" s="557">
        <v>1920000</v>
      </c>
      <c r="I8" s="557">
        <v>1920000</v>
      </c>
      <c r="J8" s="557">
        <v>1920000</v>
      </c>
      <c r="K8" s="557">
        <v>897829</v>
      </c>
      <c r="L8" s="991">
        <f t="shared" ref="L8:L21" si="0">K8/J8</f>
        <v>0.46761927083333332</v>
      </c>
      <c r="M8" s="557">
        <v>1920000</v>
      </c>
      <c r="N8" s="557">
        <v>1920000</v>
      </c>
      <c r="O8" s="557">
        <v>1920000</v>
      </c>
      <c r="P8" s="557">
        <v>1920000</v>
      </c>
      <c r="Q8" s="557">
        <v>1920000</v>
      </c>
      <c r="R8" s="557">
        <v>1920000</v>
      </c>
      <c r="S8" s="557">
        <v>1920000</v>
      </c>
      <c r="T8" s="557">
        <v>897829</v>
      </c>
      <c r="U8" s="991">
        <f t="shared" ref="U8:U21" si="1">T8/S8</f>
        <v>0.46761927083333332</v>
      </c>
      <c r="V8" s="554"/>
      <c r="W8" s="555"/>
      <c r="X8" s="555"/>
      <c r="Y8" s="555"/>
      <c r="Z8" s="555"/>
      <c r="AA8" s="555"/>
      <c r="AB8" s="1016"/>
      <c r="AC8" s="989"/>
      <c r="AD8" s="989"/>
    </row>
    <row r="9" spans="1:30" ht="27.95" customHeight="1">
      <c r="A9" s="70">
        <v>2</v>
      </c>
      <c r="B9" s="1166" t="s">
        <v>438</v>
      </c>
      <c r="C9" s="1166"/>
      <c r="D9" s="557">
        <v>1819000</v>
      </c>
      <c r="E9" s="557">
        <v>1819000</v>
      </c>
      <c r="F9" s="557">
        <v>1819000</v>
      </c>
      <c r="G9" s="557">
        <v>1819000</v>
      </c>
      <c r="H9" s="557">
        <v>1819000</v>
      </c>
      <c r="I9" s="557">
        <v>1819000</v>
      </c>
      <c r="J9" s="557">
        <v>1819000</v>
      </c>
      <c r="K9" s="557">
        <v>1335865</v>
      </c>
      <c r="L9" s="991">
        <f t="shared" si="0"/>
        <v>0.73439527212754263</v>
      </c>
      <c r="M9" s="557">
        <v>1819000</v>
      </c>
      <c r="N9" s="557">
        <v>1819000</v>
      </c>
      <c r="O9" s="557">
        <v>1819000</v>
      </c>
      <c r="P9" s="557">
        <v>1819000</v>
      </c>
      <c r="Q9" s="557">
        <v>1819000</v>
      </c>
      <c r="R9" s="557">
        <v>1819000</v>
      </c>
      <c r="S9" s="557">
        <v>1819000</v>
      </c>
      <c r="T9" s="557">
        <v>1335865</v>
      </c>
      <c r="U9" s="991">
        <f t="shared" si="1"/>
        <v>0.73439527212754263</v>
      </c>
      <c r="V9" s="556"/>
      <c r="W9" s="557"/>
      <c r="X9" s="557"/>
      <c r="Y9" s="557"/>
      <c r="Z9" s="557"/>
      <c r="AA9" s="557"/>
      <c r="AB9" s="557"/>
      <c r="AC9" s="989"/>
      <c r="AD9" s="989"/>
    </row>
    <row r="10" spans="1:30" ht="27.95" customHeight="1">
      <c r="A10" s="70">
        <v>3</v>
      </c>
      <c r="B10" s="1166" t="s">
        <v>21</v>
      </c>
      <c r="C10" s="1166"/>
      <c r="D10" s="557">
        <v>1524000</v>
      </c>
      <c r="E10" s="557">
        <v>1524000</v>
      </c>
      <c r="F10" s="557">
        <v>1524000</v>
      </c>
      <c r="G10" s="557">
        <v>1524000</v>
      </c>
      <c r="H10" s="557">
        <v>1524000</v>
      </c>
      <c r="I10" s="557">
        <v>1524000</v>
      </c>
      <c r="J10" s="557">
        <v>1524000</v>
      </c>
      <c r="K10" s="557">
        <v>706200</v>
      </c>
      <c r="L10" s="991">
        <f t="shared" si="0"/>
        <v>0.46338582677165352</v>
      </c>
      <c r="M10" s="557">
        <v>1524000</v>
      </c>
      <c r="N10" s="557">
        <v>1524000</v>
      </c>
      <c r="O10" s="557">
        <v>1524000</v>
      </c>
      <c r="P10" s="557">
        <v>1524000</v>
      </c>
      <c r="Q10" s="557">
        <v>1524000</v>
      </c>
      <c r="R10" s="557">
        <v>1524000</v>
      </c>
      <c r="S10" s="557">
        <v>1524000</v>
      </c>
      <c r="T10" s="557">
        <v>706200</v>
      </c>
      <c r="U10" s="991">
        <f t="shared" si="1"/>
        <v>0.46338582677165352</v>
      </c>
      <c r="V10" s="556"/>
      <c r="W10" s="557"/>
      <c r="X10" s="557"/>
      <c r="Y10" s="557"/>
      <c r="Z10" s="557"/>
      <c r="AA10" s="557"/>
      <c r="AB10" s="557"/>
      <c r="AC10" s="989"/>
      <c r="AD10" s="989"/>
    </row>
    <row r="11" spans="1:30" ht="27.95" customHeight="1">
      <c r="A11" s="70">
        <v>4</v>
      </c>
      <c r="B11" s="1166" t="s">
        <v>241</v>
      </c>
      <c r="C11" s="1166"/>
      <c r="D11" s="557">
        <v>2111000</v>
      </c>
      <c r="E11" s="557">
        <v>2111000</v>
      </c>
      <c r="F11" s="557">
        <v>2111000</v>
      </c>
      <c r="G11" s="557">
        <v>2111000</v>
      </c>
      <c r="H11" s="557">
        <v>2111000</v>
      </c>
      <c r="I11" s="557">
        <v>2111000</v>
      </c>
      <c r="J11" s="557">
        <v>2240071</v>
      </c>
      <c r="K11" s="557">
        <v>1168162</v>
      </c>
      <c r="L11" s="991">
        <f t="shared" si="0"/>
        <v>0.52148436366525885</v>
      </c>
      <c r="M11" s="557">
        <v>2111000</v>
      </c>
      <c r="N11" s="557">
        <v>2111000</v>
      </c>
      <c r="O11" s="557">
        <v>2111000</v>
      </c>
      <c r="P11" s="557">
        <v>2111000</v>
      </c>
      <c r="Q11" s="557">
        <v>2111000</v>
      </c>
      <c r="R11" s="557">
        <v>2111000</v>
      </c>
      <c r="S11" s="557">
        <v>2240071</v>
      </c>
      <c r="T11" s="557">
        <v>1168162</v>
      </c>
      <c r="U11" s="991">
        <f t="shared" si="1"/>
        <v>0.52148436366525885</v>
      </c>
      <c r="V11" s="556"/>
      <c r="W11" s="557"/>
      <c r="X11" s="557"/>
      <c r="Y11" s="557"/>
      <c r="Z11" s="557"/>
      <c r="AA11" s="557"/>
      <c r="AB11" s="557"/>
      <c r="AC11" s="989"/>
      <c r="AD11" s="989"/>
    </row>
    <row r="12" spans="1:30" ht="27.95" customHeight="1">
      <c r="A12" s="70">
        <v>5</v>
      </c>
      <c r="B12" s="1166" t="s">
        <v>439</v>
      </c>
      <c r="C12" s="1166"/>
      <c r="D12" s="557">
        <v>445000</v>
      </c>
      <c r="E12" s="557">
        <v>445000</v>
      </c>
      <c r="F12" s="557">
        <v>445000</v>
      </c>
      <c r="G12" s="557">
        <v>445000</v>
      </c>
      <c r="H12" s="557">
        <v>445000</v>
      </c>
      <c r="I12" s="557">
        <v>445000</v>
      </c>
      <c r="J12" s="557">
        <v>445000</v>
      </c>
      <c r="K12" s="557">
        <v>37614</v>
      </c>
      <c r="L12" s="991">
        <f t="shared" si="0"/>
        <v>8.4525842696629216E-2</v>
      </c>
      <c r="M12" s="557">
        <v>445000</v>
      </c>
      <c r="N12" s="557">
        <v>445000</v>
      </c>
      <c r="O12" s="557">
        <v>445000</v>
      </c>
      <c r="P12" s="557">
        <v>445000</v>
      </c>
      <c r="Q12" s="557">
        <v>445000</v>
      </c>
      <c r="R12" s="557">
        <v>445000</v>
      </c>
      <c r="S12" s="557">
        <v>445000</v>
      </c>
      <c r="T12" s="557">
        <v>37614</v>
      </c>
      <c r="U12" s="991">
        <f t="shared" si="1"/>
        <v>8.4525842696629216E-2</v>
      </c>
      <c r="V12" s="556"/>
      <c r="W12" s="557"/>
      <c r="X12" s="557"/>
      <c r="Y12" s="557"/>
      <c r="Z12" s="557"/>
      <c r="AA12" s="557"/>
      <c r="AB12" s="557"/>
      <c r="AC12" s="989"/>
      <c r="AD12" s="989"/>
    </row>
    <row r="13" spans="1:30" ht="27.95" customHeight="1">
      <c r="A13" s="70">
        <v>6</v>
      </c>
      <c r="B13" s="1166" t="s">
        <v>440</v>
      </c>
      <c r="C13" s="1166"/>
      <c r="D13" s="557">
        <v>1046000</v>
      </c>
      <c r="E13" s="557">
        <v>1046000</v>
      </c>
      <c r="F13" s="557">
        <v>1046000</v>
      </c>
      <c r="G13" s="557">
        <v>1046000</v>
      </c>
      <c r="H13" s="557">
        <v>1046000</v>
      </c>
      <c r="I13" s="557">
        <v>1046000</v>
      </c>
      <c r="J13" s="557">
        <v>1046000</v>
      </c>
      <c r="K13" s="557">
        <v>4641</v>
      </c>
      <c r="L13" s="991">
        <f t="shared" si="0"/>
        <v>4.4369024856596561E-3</v>
      </c>
      <c r="M13" s="557">
        <v>1046000</v>
      </c>
      <c r="N13" s="557">
        <v>1046000</v>
      </c>
      <c r="O13" s="557">
        <v>1046000</v>
      </c>
      <c r="P13" s="557">
        <v>1046000</v>
      </c>
      <c r="Q13" s="557">
        <v>1046000</v>
      </c>
      <c r="R13" s="557">
        <v>1046000</v>
      </c>
      <c r="S13" s="557">
        <v>1046000</v>
      </c>
      <c r="T13" s="557">
        <v>4641</v>
      </c>
      <c r="U13" s="991">
        <f t="shared" si="1"/>
        <v>4.4369024856596561E-3</v>
      </c>
      <c r="V13" s="556"/>
      <c r="W13" s="557"/>
      <c r="X13" s="557"/>
      <c r="Y13" s="557"/>
      <c r="Z13" s="557"/>
      <c r="AA13" s="557"/>
      <c r="AB13" s="557"/>
      <c r="AC13" s="989"/>
      <c r="AD13" s="989"/>
    </row>
    <row r="14" spans="1:30" ht="27.95" customHeight="1" thickBot="1">
      <c r="A14" s="70">
        <v>7</v>
      </c>
      <c r="B14" s="1178" t="s">
        <v>242</v>
      </c>
      <c r="C14" s="1178"/>
      <c r="D14" s="559">
        <v>890000</v>
      </c>
      <c r="E14" s="559">
        <v>890000</v>
      </c>
      <c r="F14" s="559">
        <v>890000</v>
      </c>
      <c r="G14" s="559">
        <v>890000</v>
      </c>
      <c r="H14" s="559">
        <v>890000</v>
      </c>
      <c r="I14" s="559">
        <v>890000</v>
      </c>
      <c r="J14" s="559">
        <v>890000</v>
      </c>
      <c r="K14" s="559">
        <v>80804</v>
      </c>
      <c r="L14" s="991">
        <f t="shared" si="0"/>
        <v>9.0791011235955052E-2</v>
      </c>
      <c r="M14" s="559">
        <v>890000</v>
      </c>
      <c r="N14" s="559">
        <v>890000</v>
      </c>
      <c r="O14" s="559">
        <v>890000</v>
      </c>
      <c r="P14" s="559">
        <v>890000</v>
      </c>
      <c r="Q14" s="559">
        <v>890000</v>
      </c>
      <c r="R14" s="559">
        <v>890000</v>
      </c>
      <c r="S14" s="559">
        <v>890000</v>
      </c>
      <c r="T14" s="559">
        <v>80804</v>
      </c>
      <c r="U14" s="991">
        <f t="shared" si="1"/>
        <v>9.0791011235955052E-2</v>
      </c>
      <c r="V14" s="556"/>
      <c r="W14" s="557"/>
      <c r="X14" s="557"/>
      <c r="Y14" s="557"/>
      <c r="Z14" s="557"/>
      <c r="AA14" s="557"/>
      <c r="AB14" s="557"/>
      <c r="AC14" s="989"/>
      <c r="AD14" s="989"/>
    </row>
    <row r="15" spans="1:30" ht="27.95" hidden="1" customHeight="1">
      <c r="A15" s="70">
        <v>8</v>
      </c>
      <c r="B15" s="1179"/>
      <c r="C15" s="1179"/>
      <c r="D15" s="556"/>
      <c r="E15" s="557"/>
      <c r="F15" s="557"/>
      <c r="G15" s="557"/>
      <c r="H15" s="557"/>
      <c r="I15" s="557"/>
      <c r="J15" s="557"/>
      <c r="K15" s="1010"/>
      <c r="L15" s="991" t="e">
        <f t="shared" si="0"/>
        <v>#DIV/0!</v>
      </c>
      <c r="M15" s="556"/>
      <c r="N15" s="556"/>
      <c r="O15" s="556"/>
      <c r="P15" s="556"/>
      <c r="Q15" s="556"/>
      <c r="R15" s="556"/>
      <c r="S15" s="556"/>
      <c r="T15" s="1010"/>
      <c r="U15" s="991" t="e">
        <f t="shared" si="1"/>
        <v>#DIV/0!</v>
      </c>
      <c r="V15" s="556"/>
      <c r="W15" s="557"/>
      <c r="X15" s="557"/>
      <c r="Y15" s="557"/>
      <c r="Z15" s="557"/>
      <c r="AA15" s="557"/>
      <c r="AB15" s="557"/>
      <c r="AC15" s="989"/>
      <c r="AD15" s="989"/>
    </row>
    <row r="16" spans="1:30" ht="27.95" hidden="1" customHeight="1">
      <c r="A16" s="70">
        <v>9</v>
      </c>
      <c r="B16" s="1179"/>
      <c r="C16" s="1179"/>
      <c r="D16" s="556"/>
      <c r="E16" s="557"/>
      <c r="F16" s="557"/>
      <c r="G16" s="557"/>
      <c r="H16" s="557"/>
      <c r="I16" s="557"/>
      <c r="J16" s="557"/>
      <c r="K16" s="1010"/>
      <c r="L16" s="991" t="e">
        <f t="shared" si="0"/>
        <v>#DIV/0!</v>
      </c>
      <c r="M16" s="556"/>
      <c r="N16" s="556"/>
      <c r="O16" s="556"/>
      <c r="P16" s="556"/>
      <c r="Q16" s="556"/>
      <c r="R16" s="556"/>
      <c r="S16" s="556"/>
      <c r="T16" s="1010"/>
      <c r="U16" s="991" t="e">
        <f t="shared" si="1"/>
        <v>#DIV/0!</v>
      </c>
      <c r="V16" s="556"/>
      <c r="W16" s="557"/>
      <c r="X16" s="557"/>
      <c r="Y16" s="557"/>
      <c r="Z16" s="557"/>
      <c r="AA16" s="557"/>
      <c r="AB16" s="557"/>
      <c r="AC16" s="989"/>
      <c r="AD16" s="989"/>
    </row>
    <row r="17" spans="1:31" ht="36" hidden="1" customHeight="1">
      <c r="A17" s="70">
        <v>10</v>
      </c>
      <c r="B17" s="1174"/>
      <c r="C17" s="1175"/>
      <c r="D17" s="556"/>
      <c r="E17" s="557"/>
      <c r="F17" s="557"/>
      <c r="G17" s="557"/>
      <c r="H17" s="557"/>
      <c r="I17" s="557"/>
      <c r="J17" s="557"/>
      <c r="K17" s="1010"/>
      <c r="L17" s="991" t="e">
        <f t="shared" si="0"/>
        <v>#DIV/0!</v>
      </c>
      <c r="M17" s="556"/>
      <c r="N17" s="556"/>
      <c r="O17" s="556"/>
      <c r="P17" s="556"/>
      <c r="Q17" s="556"/>
      <c r="R17" s="556"/>
      <c r="S17" s="556"/>
      <c r="T17" s="1010"/>
      <c r="U17" s="991" t="e">
        <f t="shared" si="1"/>
        <v>#DIV/0!</v>
      </c>
      <c r="V17" s="556"/>
      <c r="W17" s="557"/>
      <c r="X17" s="557"/>
      <c r="Y17" s="557"/>
      <c r="Z17" s="557"/>
      <c r="AA17" s="557"/>
      <c r="AB17" s="557"/>
      <c r="AC17" s="989"/>
      <c r="AD17" s="989"/>
    </row>
    <row r="18" spans="1:31" ht="27.95" hidden="1" customHeight="1" thickBot="1">
      <c r="A18" s="70">
        <v>11</v>
      </c>
      <c r="B18" s="1181"/>
      <c r="C18" s="1181"/>
      <c r="D18" s="558"/>
      <c r="E18" s="559"/>
      <c r="F18" s="559"/>
      <c r="G18" s="559"/>
      <c r="H18" s="559"/>
      <c r="I18" s="559"/>
      <c r="J18" s="559"/>
      <c r="K18" s="1011"/>
      <c r="L18" s="991" t="e">
        <f t="shared" si="0"/>
        <v>#DIV/0!</v>
      </c>
      <c r="M18" s="558"/>
      <c r="N18" s="558"/>
      <c r="O18" s="558"/>
      <c r="P18" s="558"/>
      <c r="Q18" s="558"/>
      <c r="R18" s="558"/>
      <c r="S18" s="558"/>
      <c r="T18" s="1011"/>
      <c r="U18" s="991" t="e">
        <f t="shared" si="1"/>
        <v>#DIV/0!</v>
      </c>
      <c r="V18" s="558"/>
      <c r="W18" s="559"/>
      <c r="X18" s="559"/>
      <c r="Y18" s="559"/>
      <c r="Z18" s="559"/>
      <c r="AA18" s="559"/>
      <c r="AB18" s="559"/>
      <c r="AC18" s="989"/>
      <c r="AD18" s="989"/>
    </row>
    <row r="19" spans="1:31" ht="27.95" hidden="1" customHeight="1">
      <c r="A19" s="70"/>
      <c r="B19" s="1182" t="s">
        <v>282</v>
      </c>
      <c r="C19" s="1181"/>
      <c r="D19" s="558"/>
      <c r="E19" s="559"/>
      <c r="F19" s="559"/>
      <c r="G19" s="559"/>
      <c r="H19" s="559"/>
      <c r="I19" s="559"/>
      <c r="J19" s="559"/>
      <c r="K19" s="1011"/>
      <c r="L19" s="991" t="e">
        <f t="shared" si="0"/>
        <v>#DIV/0!</v>
      </c>
      <c r="M19" s="558"/>
      <c r="N19" s="558"/>
      <c r="O19" s="558"/>
      <c r="P19" s="558"/>
      <c r="Q19" s="558"/>
      <c r="R19" s="558"/>
      <c r="S19" s="558"/>
      <c r="T19" s="1011"/>
      <c r="U19" s="991" t="e">
        <f t="shared" si="1"/>
        <v>#DIV/0!</v>
      </c>
      <c r="V19" s="558"/>
      <c r="W19" s="559"/>
      <c r="X19" s="559"/>
      <c r="Y19" s="559"/>
      <c r="Z19" s="559"/>
      <c r="AA19" s="559"/>
      <c r="AB19" s="559"/>
      <c r="AC19" s="989"/>
      <c r="AD19" s="989"/>
    </row>
    <row r="20" spans="1:31" ht="27.95" hidden="1" customHeight="1" thickBot="1">
      <c r="A20" s="562"/>
      <c r="B20" s="1176" t="s">
        <v>283</v>
      </c>
      <c r="C20" s="1177"/>
      <c r="D20" s="563"/>
      <c r="E20" s="564"/>
      <c r="F20" s="564"/>
      <c r="G20" s="564"/>
      <c r="H20" s="564"/>
      <c r="I20" s="564"/>
      <c r="J20" s="564"/>
      <c r="K20" s="1012"/>
      <c r="L20" s="991" t="e">
        <f t="shared" si="0"/>
        <v>#DIV/0!</v>
      </c>
      <c r="M20" s="563"/>
      <c r="N20" s="563"/>
      <c r="O20" s="563"/>
      <c r="P20" s="563"/>
      <c r="Q20" s="563"/>
      <c r="R20" s="563"/>
      <c r="S20" s="563"/>
      <c r="T20" s="1012"/>
      <c r="U20" s="991" t="e">
        <f t="shared" si="1"/>
        <v>#DIV/0!</v>
      </c>
      <c r="V20" s="563"/>
      <c r="W20" s="564"/>
      <c r="X20" s="564"/>
      <c r="Y20" s="564"/>
      <c r="Z20" s="564"/>
      <c r="AA20" s="564"/>
      <c r="AB20" s="564"/>
      <c r="AC20" s="989"/>
      <c r="AD20" s="989"/>
    </row>
    <row r="21" spans="1:31" ht="32.25" customHeight="1" thickBot="1">
      <c r="A21" s="278"/>
      <c r="B21" s="1180" t="s">
        <v>22</v>
      </c>
      <c r="C21" s="1180"/>
      <c r="D21" s="560">
        <f>SUM(D8:D18)</f>
        <v>9755000</v>
      </c>
      <c r="E21" s="561">
        <f>SUM(E8:E18)</f>
        <v>9755000</v>
      </c>
      <c r="F21" s="561">
        <f>SUM(F8:F18)</f>
        <v>9755000</v>
      </c>
      <c r="G21" s="561">
        <f t="shared" ref="G21:K21" si="2">SUM(G8:G18)</f>
        <v>9755000</v>
      </c>
      <c r="H21" s="561">
        <f t="shared" si="2"/>
        <v>9755000</v>
      </c>
      <c r="I21" s="561">
        <f t="shared" si="2"/>
        <v>9755000</v>
      </c>
      <c r="J21" s="561">
        <f t="shared" si="2"/>
        <v>9884071</v>
      </c>
      <c r="K21" s="561">
        <f t="shared" si="2"/>
        <v>4231115</v>
      </c>
      <c r="L21" s="991">
        <f t="shared" si="0"/>
        <v>0.42807412047121068</v>
      </c>
      <c r="M21" s="560">
        <f>SUM(M8:M18)</f>
        <v>9755000</v>
      </c>
      <c r="N21" s="560">
        <f>SUM(N8:N18)</f>
        <v>9755000</v>
      </c>
      <c r="O21" s="560">
        <f>SUM(O8:O18)</f>
        <v>9755000</v>
      </c>
      <c r="P21" s="560">
        <f t="shared" ref="P21:T21" si="3">SUM(P8:P18)</f>
        <v>9755000</v>
      </c>
      <c r="Q21" s="560">
        <f t="shared" si="3"/>
        <v>9755000</v>
      </c>
      <c r="R21" s="560">
        <f t="shared" si="3"/>
        <v>9755000</v>
      </c>
      <c r="S21" s="560">
        <f t="shared" si="3"/>
        <v>9884071</v>
      </c>
      <c r="T21" s="561">
        <f t="shared" si="3"/>
        <v>4231115</v>
      </c>
      <c r="U21" s="991">
        <f t="shared" si="1"/>
        <v>0.42807412047121068</v>
      </c>
      <c r="V21" s="560">
        <f>SUM(V8:V18)</f>
        <v>0</v>
      </c>
      <c r="W21" s="561">
        <f>SUM(W8:W18)</f>
        <v>0</v>
      </c>
      <c r="X21" s="561">
        <f>SUM(X8:X18)</f>
        <v>0</v>
      </c>
      <c r="Y21" s="561">
        <f t="shared" ref="Y21:AB21" si="4">SUM(Y8:Y18)</f>
        <v>0</v>
      </c>
      <c r="Z21" s="561">
        <f t="shared" si="4"/>
        <v>0</v>
      </c>
      <c r="AA21" s="561">
        <f t="shared" si="4"/>
        <v>0</v>
      </c>
      <c r="AB21" s="561">
        <f t="shared" si="4"/>
        <v>0</v>
      </c>
      <c r="AC21" s="989">
        <v>0</v>
      </c>
      <c r="AD21" s="989">
        <v>0</v>
      </c>
    </row>
    <row r="23" spans="1:31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V23" s="9"/>
      <c r="W23" s="9"/>
      <c r="AE23" s="9" t="s">
        <v>475</v>
      </c>
    </row>
    <row r="24" spans="1:31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31">
      <c r="D25" s="9"/>
      <c r="E25" s="9"/>
      <c r="F25" s="9"/>
      <c r="G25" s="9"/>
      <c r="H25" s="94">
        <f>G25-H21</f>
        <v>-9755000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31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31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31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31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3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31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31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4:2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4:23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4:23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4:23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4:2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4:2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M1:V1"/>
    <mergeCell ref="A4:V4"/>
    <mergeCell ref="B9:C9"/>
    <mergeCell ref="B10:C10"/>
    <mergeCell ref="B11:C11"/>
    <mergeCell ref="A2:V2"/>
    <mergeCell ref="A3:V3"/>
    <mergeCell ref="V6:AA6"/>
    <mergeCell ref="M6:R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6.a.sz.m.intfejl (2)</vt:lpstr>
      <vt:lpstr>6.b.sz.m.fejlesztés (2)</vt:lpstr>
      <vt:lpstr>7.sz.m.Dologi kiadás (2)</vt:lpstr>
      <vt:lpstr>8.sz.m.szociális kiadások</vt:lpstr>
      <vt:lpstr>9.sz.m.átadott pe (2)</vt:lpstr>
      <vt:lpstr>10.sz.m. Létszám (2)</vt:lpstr>
      <vt:lpstr>11.sz.maradvány</vt:lpstr>
      <vt:lpstr>12. sz.mérleg</vt:lpstr>
      <vt:lpstr>13. sz.m. közvetett tám.</vt:lpstr>
      <vt:lpstr>14. sz.m. állami</vt:lpstr>
      <vt:lpstr>15.sz.m. tartozás</vt:lpstr>
      <vt:lpstr>üres lap</vt:lpstr>
      <vt:lpstr>üres lap2</vt:lpstr>
      <vt:lpstr>'1 .sz.m.önk.össz.kiad.'!Nyomtatási_terület</vt:lpstr>
      <vt:lpstr>'1.sz.m-önk.össze.bev'!Nyomtatási_terület</vt:lpstr>
      <vt:lpstr>'10.sz.m. Létszám (2)'!Nyomtatási_terület</vt:lpstr>
      <vt:lpstr>'12. sz.mérleg'!Nyomtatási_terület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'6.b.sz.m.fejlesztés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takacs</cp:lastModifiedBy>
  <cp:lastPrinted>2017-02-15T09:06:39Z</cp:lastPrinted>
  <dcterms:created xsi:type="dcterms:W3CDTF">2000-01-07T08:44:52Z</dcterms:created>
  <dcterms:modified xsi:type="dcterms:W3CDTF">2017-05-31T07:56:51Z</dcterms:modified>
</cp:coreProperties>
</file>