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5"/>
  </bookViews>
  <sheets>
    <sheet name="1.1.sz.mell." sheetId="1" r:id="rId1"/>
    <sheet name="Bevételek 1.a" sheetId="2" r:id="rId2"/>
    <sheet name="Kiadások 1.b" sheetId="3" r:id="rId3"/>
    <sheet name="2.1.sz.mell  " sheetId="4" r:id="rId4"/>
    <sheet name="2.2.sz.mell  " sheetId="5" r:id="rId5"/>
    <sheet name="Maradványkimut. 3." sheetId="6" r:id="rId6"/>
    <sheet name="Eredmény 4." sheetId="7" r:id="rId7"/>
    <sheet name="Vagyon5.a" sheetId="8" r:id="rId8"/>
    <sheet name="Vagyon5.b" sheetId="9" r:id="rId9"/>
    <sheet name="5.c mell." sheetId="10" r:id="rId10"/>
    <sheet name="6. sz.mell." sheetId="11" r:id="rId11"/>
    <sheet name="7. sz.mell." sheetId="12" r:id="rId12"/>
    <sheet name="8. sz.mell." sheetId="13" r:id="rId13"/>
    <sheet name="9.számú" sheetId="14" r:id="rId14"/>
    <sheet name="10-11.sz. mell." sheetId="15" r:id="rId15"/>
    <sheet name="12. sz. mell." sheetId="16" r:id="rId16"/>
    <sheet name="13. sz. mell." sheetId="17" r:id="rId17"/>
    <sheet name="Munka1" sheetId="18" r:id="rId18"/>
  </sheets>
  <externalReferences>
    <externalReference r:id="rId21"/>
  </externalReferences>
  <definedNames>
    <definedName name="_xlfn.IFERROR" hidden="1">#NAME?</definedName>
    <definedName name="_xlnm.Print_Area" localSheetId="0">'1.1.sz.mell.'!$A$2:$F$159</definedName>
    <definedName name="_xlnm.Print_Area" localSheetId="3">'2.1.sz.mell  '!$A$1:$I$27</definedName>
  </definedNames>
  <calcPr fullCalcOnLoad="1"/>
</workbook>
</file>

<file path=xl/comments1.xml><?xml version="1.0" encoding="utf-8"?>
<comments xmlns="http://schemas.openxmlformats.org/spreadsheetml/2006/main">
  <authors>
    <author>csilla</author>
  </authors>
  <commentList>
    <comment ref="F158" authorId="0">
      <text>
        <r>
          <rPr>
            <b/>
            <sz val="9"/>
            <rFont val="Tahoma"/>
            <family val="2"/>
          </rPr>
          <t>csilla: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  <author>B?lint Edit</author>
    <author>Rendszergazda</author>
  </authors>
  <commentList>
    <comment ref="G9" authorId="0">
      <text>
        <r>
          <rPr>
            <b/>
            <sz val="9"/>
            <rFont val="Tahoma"/>
            <family val="2"/>
          </rPr>
          <t xml:space="preserve">közhasznú
Támop
Műv.Ház
Teleház
</t>
        </r>
        <r>
          <rPr>
            <sz val="9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rFont val="Tahoma"/>
            <family val="2"/>
          </rPr>
          <t xml:space="preserve">
Támop
Műv. Ház
Teleház
</t>
        </r>
      </text>
    </comment>
    <comment ref="G12" authorId="2">
      <text>
        <r>
          <rPr>
            <sz val="8"/>
            <rFont val="Tahoma"/>
            <family val="2"/>
          </rPr>
          <t xml:space="preserve">ápolási díj
Bursa
átmeneti segély
közgyógy
temetési segély 
első lakáshozjutók
</t>
        </r>
      </text>
    </comment>
    <comment ref="F15" authorId="0">
      <text>
        <r>
          <rPr>
            <sz val="9"/>
            <rFont val="Tahoma"/>
            <family val="2"/>
          </rPr>
          <t xml:space="preserve">Fénymásoló        300
Fűrész               135
Ásztal                300
</t>
        </r>
        <r>
          <rPr>
            <b/>
            <sz val="9"/>
            <rFont val="Tahoma"/>
            <family val="2"/>
          </rPr>
          <t>Össz:                735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<sst xmlns="http://schemas.openxmlformats.org/spreadsheetml/2006/main" count="1147" uniqueCount="773">
  <si>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</si>
  <si>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</si>
  <si>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</si>
  <si>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</si>
  <si>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</si>
  <si>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</si>
  <si>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</si>
  <si>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</si>
  <si>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</si>
  <si>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</si>
  <si>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</si>
  <si>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</si>
  <si>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</si>
  <si>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</si>
  <si>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</si>
  <si>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</si>
  <si>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</si>
  <si>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</si>
  <si>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</si>
  <si>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</si>
  <si>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</si>
  <si>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</si>
  <si>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</si>
  <si>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</si>
  <si>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</si>
  <si>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</si>
  <si>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</si>
  <si>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</si>
  <si>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</si>
  <si>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</si>
  <si>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</si>
  <si>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</si>
  <si>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</si>
  <si>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</si>
  <si>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</si>
  <si>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</si>
  <si>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</si>
  <si>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</si>
  <si>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</si>
  <si>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</si>
  <si>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</si>
  <si>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</si>
  <si>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</si>
  <si>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</si>
  <si>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</si>
  <si>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</si>
  <si>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</si>
  <si>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</si>
  <si>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</si>
  <si>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</si>
  <si>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</si>
  <si>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</si>
  <si>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</si>
  <si>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</si>
  <si>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</si>
  <si>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</si>
  <si>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</si>
  <si>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</si>
  <si>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</si>
  <si>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</si>
  <si>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</si>
  <si>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</si>
  <si>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</si>
  <si>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</si>
  <si>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</si>
  <si>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</si>
  <si>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</si>
  <si>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</si>
  <si>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</si>
  <si>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</si>
  <si>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</si>
  <si>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</si>
  <si>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</si>
  <si>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</si>
  <si>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</si>
  <si>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</si>
  <si>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</si>
  <si>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</si>
  <si>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</si>
  <si>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</si>
  <si>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</si>
  <si>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</si>
  <si>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</si>
  <si>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</si>
  <si>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</si>
  <si>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</si>
  <si>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</si>
  <si>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</si>
  <si>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</si>
  <si>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</si>
  <si>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</si>
  <si>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</si>
  <si>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</si>
  <si>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</si>
  <si>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</si>
  <si>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</si>
  <si>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</si>
  <si>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</si>
  <si>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</si>
  <si>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</si>
  <si>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</si>
  <si>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</si>
  <si>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</si>
  <si>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</si>
  <si>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</si>
  <si>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</si>
  <si>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</si>
  <si>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</si>
  <si>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</si>
  <si>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</si>
  <si>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</si>
  <si>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</si>
  <si>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</si>
  <si>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</si>
  <si>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</si>
  <si>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</si>
  <si>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</si>
  <si>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</si>
  <si>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</si>
  <si>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</si>
  <si>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</si>
  <si>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</si>
  <si>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</si>
  <si>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</si>
  <si>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</si>
  <si>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</si>
  <si>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</si>
  <si>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</si>
  <si>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</si>
  <si>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</si>
  <si>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</si>
  <si>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</si>
  <si>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</si>
  <si>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</si>
  <si>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</si>
  <si>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</si>
  <si>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</si>
  <si>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</si>
  <si>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</si>
  <si>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</si>
  <si>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</si>
  <si>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</si>
  <si>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</si>
  <si>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</si>
  <si>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</si>
  <si>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</si>
  <si>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</si>
  <si>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</si>
  <si>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</si>
  <si>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</si>
  <si>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</si>
  <si>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</si>
  <si>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</si>
  <si>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</si>
  <si>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</si>
  <si>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</si>
  <si>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</si>
  <si>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</si>
  <si>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</si>
  <si>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</si>
  <si>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</si>
  <si>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</si>
  <si>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</si>
  <si>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</si>
  <si>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</si>
  <si>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</si>
  <si>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</si>
  <si>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</si>
  <si>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</si>
  <si>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</si>
  <si>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</si>
  <si>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</si>
  <si>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</si>
  <si>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</si>
  <si>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</si>
  <si>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</si>
  <si>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</si>
  <si>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</si>
  <si>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</si>
  <si>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</si>
  <si>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</si>
  <si>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</si>
  <si>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</si>
  <si>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</si>
  <si>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</si>
  <si>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</si>
  <si>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</si>
  <si>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</si>
  <si>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</si>
  <si>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</si>
  <si>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</si>
  <si>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</si>
  <si>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</si>
  <si>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</si>
  <si>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</si>
  <si>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</si>
  <si>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</si>
  <si>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</si>
  <si>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</si>
  <si>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</si>
  <si>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</si>
  <si>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</si>
  <si>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</si>
  <si>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</si>
  <si>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</si>
  <si>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</si>
  <si>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</si>
  <si>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</si>
  <si>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</si>
  <si>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</si>
  <si>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</si>
  <si>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</si>
  <si>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</si>
  <si>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</si>
  <si>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</si>
  <si>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</si>
  <si>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</si>
  <si>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</si>
  <si>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</si>
  <si>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</si>
  <si>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</si>
  <si>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</si>
  <si>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</si>
  <si>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</si>
  <si>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</si>
  <si>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</si>
  <si>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</si>
  <si>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</si>
  <si>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</si>
  <si>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</si>
  <si>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</si>
  <si>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</si>
  <si>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</si>
  <si>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</si>
  <si>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</si>
  <si>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</si>
  <si>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</si>
  <si>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</si>
  <si>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</si>
  <si>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</si>
  <si>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</si>
  <si>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</si>
  <si>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</si>
  <si>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</si>
  <si>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</si>
  <si>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</si>
  <si>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</si>
  <si>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</si>
  <si>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</si>
  <si>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</si>
  <si>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</si>
  <si>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</si>
  <si>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</si>
  <si>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</si>
  <si>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</si>
  <si>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</si>
  <si>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</si>
  <si>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</si>
  <si>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</si>
  <si>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</si>
  <si>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</si>
  <si>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</si>
  <si>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</si>
  <si>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</si>
  <si>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</si>
  <si>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</si>
  <si>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</si>
  <si>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</si>
  <si>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</si>
  <si>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</si>
  <si>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</si>
  <si>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</si>
  <si>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</si>
  <si>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</si>
  <si>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</si>
  <si>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</si>
  <si>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</si>
  <si>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</si>
  <si>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</si>
  <si>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</si>
  <si>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</si>
  <si>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</si>
  <si>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</si>
  <si>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</si>
  <si>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</si>
  <si>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</si>
  <si>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</si>
  <si>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</si>
  <si>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</si>
  <si>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</si>
  <si>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</si>
  <si>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</si>
  <si>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</si>
  <si>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</si>
  <si>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</si>
  <si>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</si>
  <si>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</si>
  <si>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</si>
  <si>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</si>
  <si>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</si>
  <si>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</si>
  <si>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</si>
  <si>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</si>
  <si>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</si>
  <si>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</si>
  <si>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</si>
  <si>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</si>
  <si>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</si>
  <si>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</si>
  <si>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</si>
  <si>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</si>
  <si>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</si>
  <si>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</si>
  <si>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</si>
  <si>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</si>
  <si>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</si>
  <si>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</si>
  <si>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</si>
  <si>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</si>
  <si>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</si>
  <si>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</si>
  <si>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</si>
  <si>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</si>
  <si>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</si>
  <si>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</si>
  <si>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</si>
  <si>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</si>
  <si>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</si>
  <si>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</si>
  <si>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</si>
  <si>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</si>
  <si>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</si>
  <si>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</si>
  <si>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</si>
  <si>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</si>
  <si>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Forintban !</t>
  </si>
  <si>
    <t xml:space="preserve"> Forintban !</t>
  </si>
  <si>
    <t>Forintban!</t>
  </si>
  <si>
    <t>I</t>
  </si>
  <si>
    <t>Áh. Belüli megelőlegezés foly.</t>
  </si>
  <si>
    <t xml:space="preserve">  - Visszatérítendő támogatások, kölcsönök nyújtása ÁH-n belülre</t>
  </si>
  <si>
    <t>Beruházás  megnevezése</t>
  </si>
  <si>
    <t>ÖSSZESEN:</t>
  </si>
  <si>
    <t>Felújítás  megnevezése</t>
  </si>
  <si>
    <t>Összesen</t>
  </si>
  <si>
    <t>Kötelező</t>
  </si>
  <si>
    <t>6. sz. melléklet</t>
  </si>
  <si>
    <t>Teljesítés</t>
  </si>
  <si>
    <t>Teljesítés %-a</t>
  </si>
  <si>
    <t>Sorszám</t>
  </si>
  <si>
    <t>Önként vállalt</t>
  </si>
  <si>
    <t>Államigazgatási</t>
  </si>
  <si>
    <t>eredeti</t>
  </si>
  <si>
    <t>mód.</t>
  </si>
  <si>
    <t>teljesítés</t>
  </si>
  <si>
    <t>Települési önkorm. Szoc. gyermekjóléti és gyermekétk. Fel. Tám.</t>
  </si>
  <si>
    <t xml:space="preserve">Települési önkormányzatok kulturális feladatainak támogatása </t>
  </si>
  <si>
    <t>Helyi önkormányzatok kieg. támogatásai</t>
  </si>
  <si>
    <t>Egyéb működési célú támogatások bevételei államháztartáson belülről B16</t>
  </si>
  <si>
    <t>Felhalmozási célú támogatások államháztartáson belülről B2</t>
  </si>
  <si>
    <t>Közhatalmi bevételek(11+12+16) B3</t>
  </si>
  <si>
    <t xml:space="preserve">Jövedelemadók </t>
  </si>
  <si>
    <t>12.</t>
  </si>
  <si>
    <t>Működési bevételek (18+19+20) B4</t>
  </si>
  <si>
    <t>Működési célú átvett pénzeszközök B6</t>
  </si>
  <si>
    <t>Felhalmozási célú átvett pénzeszközök B7</t>
  </si>
  <si>
    <t>Költségvetési bevételek(1+9+10+17+21+22+23)</t>
  </si>
  <si>
    <t>Maradvány igénybevétele</t>
  </si>
  <si>
    <t>ÁH. Belüli megelőlegezések</t>
  </si>
  <si>
    <t>Bevételek összesen</t>
  </si>
  <si>
    <t xml:space="preserve"> forintban !</t>
  </si>
  <si>
    <t xml:space="preserve">B E V É T E L E K        </t>
  </si>
  <si>
    <t>1.a melléklet</t>
  </si>
  <si>
    <t>1.b sz. melléklet</t>
  </si>
  <si>
    <t>Sorsz.</t>
  </si>
  <si>
    <t>Kötelező feladatok</t>
  </si>
  <si>
    <t>Önként vállalt feladatok</t>
  </si>
  <si>
    <t>Államigazgatási fel.</t>
  </si>
  <si>
    <t>Eredeti</t>
  </si>
  <si>
    <t>Módosított</t>
  </si>
  <si>
    <t>5.3</t>
  </si>
  <si>
    <t>Tartalék</t>
  </si>
  <si>
    <t>6</t>
  </si>
  <si>
    <t>7</t>
  </si>
  <si>
    <t xml:space="preserve">KÖLTSÉGVETÉSI KIADÁSOK ÖSSZESEN </t>
  </si>
  <si>
    <t>Finanszírozási kiadások</t>
  </si>
  <si>
    <t>Belföldi finanszírozási kiadások</t>
  </si>
  <si>
    <t>Külföldi finanszírozási kiadások</t>
  </si>
  <si>
    <t>KIADÁSOK ÖSSZESEN</t>
  </si>
  <si>
    <t>II. Felhalmozási célú bevételek és kiadások mérlege
(Önkormányzati szinten)</t>
  </si>
  <si>
    <t>I. Működési célú bevételek és kiadások pénzügyi mérlege
(Önkormányzati szinten)</t>
  </si>
  <si>
    <t>Felújítási kiadások felújításonként</t>
  </si>
  <si>
    <t>Beruházási (felhalmozási) kiadások  beruházásonként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</si>
  <si>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</si>
  <si>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</si>
  <si>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</si>
  <si>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</si>
  <si>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</si>
  <si>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</si>
  <si>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</si>
  <si>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</si>
  <si>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</si>
  <si>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</si>
  <si>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</si>
  <si>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</si>
  <si>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</si>
  <si>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</si>
  <si>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</si>
  <si>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</si>
  <si>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</si>
  <si>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</si>
  <si>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</si>
  <si>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évi</t>
  </si>
  <si>
    <t>Tárgy évi</t>
  </si>
  <si>
    <t>Maradványkimutatás</t>
  </si>
  <si>
    <t>3. sz. melléklet</t>
  </si>
  <si>
    <t>Előző időszak</t>
  </si>
  <si>
    <t>Módosí-tások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</si>
  <si>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</si>
  <si>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</si>
  <si>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</si>
  <si>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</si>
  <si>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</si>
  <si>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</si>
  <si>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</si>
  <si>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</si>
  <si>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</si>
  <si>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</si>
  <si>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</si>
  <si>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</si>
  <si>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</si>
  <si>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</si>
  <si>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</si>
  <si>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</si>
  <si>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</si>
  <si>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</si>
  <si>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VI        Értékcsökkenési leírás</t>
  </si>
  <si>
    <t>08 Felhalmozási célú támogatások eredményszemléletű bevételei</t>
  </si>
  <si>
    <t>18        Részesedésekből származó eredményszemléletű bevételek, árfolyam nyereségek</t>
  </si>
  <si>
    <t>20        Kapott (járó) kamatok és kamatjellegű eredményszemléletű bevételek</t>
  </si>
  <si>
    <t>24        Fizetendő kamatok és kamatjellegű ráfordítások</t>
  </si>
  <si>
    <t>26        Pénzügyi műveletek egyéb ráfordításai (&gt;=21a) (31&gt;=32)</t>
  </si>
  <si>
    <t>26a        - ebből: lekötött bankbetétek mérlegfordulónapi értékelése során megállapított (nem realizált) árfolyamvesztesége</t>
  </si>
  <si>
    <t xml:space="preserve">C)        MÉRLEG SZERINTI EREDMÉNY (=±A±B) </t>
  </si>
  <si>
    <t xml:space="preserve">B)        PÉNZÜGYI MŰVELETEK EREDMÉNYE (=VIII-IX) </t>
  </si>
  <si>
    <t xml:space="preserve">IX        Pénzügyi műveletek ráfordításai (=22+23+24+25+26) </t>
  </si>
  <si>
    <t xml:space="preserve">VIII        Pénzügyi műveletek eredményszemléletű bevételei (=17+18+19+20+21) </t>
  </si>
  <si>
    <t xml:space="preserve">A) TEVÉKENYSÉGEK EREDMÉNYE (=I±II+III-IV-V-VI-VII) </t>
  </si>
  <si>
    <t xml:space="preserve">V        Személyi jellegű ráfordítások (=14+15+16) </t>
  </si>
  <si>
    <t>14        Bérköltség</t>
  </si>
  <si>
    <t>16        Bérjárulékok</t>
  </si>
  <si>
    <t>11        Igénybe vett szolgáltatások értéke</t>
  </si>
  <si>
    <t xml:space="preserve">IV        Anyagjellegű ráfordítások (=10+11+12+13) </t>
  </si>
  <si>
    <t xml:space="preserve">III        Egyéb eredményszemléletű bevételek (=06+07+08+9) </t>
  </si>
  <si>
    <t xml:space="preserve">II        Aktivált saját teljesítmények értéke (=±04+05) </t>
  </si>
  <si>
    <t xml:space="preserve">I        Tevékenység nettó eredményszemléletű bevétele (=01+02+03) </t>
  </si>
  <si>
    <t>VII       Egyéb ráfordítások</t>
  </si>
  <si>
    <t>15        Személyi jellegű egyéb kifizetések</t>
  </si>
  <si>
    <t>10        Anyagköltség</t>
  </si>
  <si>
    <t>25        Részesedések, értékpapírok, pénzeszközök értékvesztése</t>
  </si>
  <si>
    <t>ESZKÖZÖK</t>
  </si>
  <si>
    <t xml:space="preserve">A </t>
  </si>
  <si>
    <t>01.</t>
  </si>
  <si>
    <t>02.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</si>
  <si>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</si>
  <si>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</si>
  <si>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</si>
  <si>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</si>
  <si>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</si>
  <si>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</si>
  <si>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</si>
  <si>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</si>
  <si>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</si>
  <si>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08.</t>
  </si>
  <si>
    <t>2.1. Forgalomképtelen gépek, berendezések, felszerelések, járművek</t>
  </si>
  <si>
    <t>09.</t>
  </si>
  <si>
    <t>2.2. Nemzetgazdasági szempontból kiemelt jelentőségű gépek, berendezések,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</si>
  <si>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</si>
  <si>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</si>
  <si>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</si>
  <si>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</si>
  <si>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</si>
  <si>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</si>
  <si>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</si>
  <si>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</si>
  <si>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</si>
  <si>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</si>
  <si>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5.1. Forgalomképtelen tárgyi eszközök értékhelyesbítése</t>
  </si>
  <si>
    <t>5.2. Nemzetgazdasági szempontból kiemelt jelentőségű tárgyi eszközök  értékhelyesbítése</t>
  </si>
  <si>
    <t>5.3. Korlátozottan forgalomképes tárgyi eszközök értékhelyesbítése</t>
  </si>
  <si>
    <t>5.4. Üzleti tárgyi eszközök értékhelyesbítése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</si>
  <si>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</si>
  <si>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</si>
  <si>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</si>
  <si>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</si>
  <si>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</si>
  <si>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</si>
  <si>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</si>
  <si>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</si>
  <si>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</si>
  <si>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</si>
  <si>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</si>
  <si>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</si>
  <si>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</si>
  <si>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</si>
  <si>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</si>
  <si>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</si>
  <si>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</si>
  <si>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</si>
  <si>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</si>
  <si>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</si>
  <si>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</si>
  <si>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</si>
  <si>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</si>
  <si>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</si>
  <si>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</si>
  <si>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</si>
  <si>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</si>
  <si>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</si>
  <si>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</si>
  <si>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</si>
  <si>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</si>
  <si>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</si>
  <si>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</si>
  <si>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</si>
  <si>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</si>
  <si>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</si>
  <si>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</si>
  <si>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49.</t>
  </si>
  <si>
    <t>50.</t>
  </si>
  <si>
    <t>51.</t>
  </si>
  <si>
    <t>52.</t>
  </si>
  <si>
    <t>C) PÉNZESZKÖZÖK (49+50+51+52)</t>
  </si>
  <si>
    <t>53.</t>
  </si>
  <si>
    <t>54.</t>
  </si>
  <si>
    <t>55.</t>
  </si>
  <si>
    <t>56.</t>
  </si>
  <si>
    <t>D) KÖVETELÉSEK (54+55+56)</t>
  </si>
  <si>
    <t>57.</t>
  </si>
  <si>
    <t xml:space="preserve">E) EGYÉB SAJÁTOS ESZKÖZOLDALI ELSZÁMOLÁSOK 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</si>
  <si>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</si>
  <si>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</si>
  <si>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</si>
  <si>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</si>
  <si>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</si>
  <si>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</si>
  <si>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V. Eszközök értékhelyesbítésének forrása</t>
  </si>
  <si>
    <t>VI. Mérleg szerinti eredmény</t>
  </si>
  <si>
    <t>G) SAJÁT TŐKE (01+….+06)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</si>
  <si>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</si>
  <si>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</si>
  <si>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</si>
  <si>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</si>
  <si>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</si>
  <si>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Több évre kiható döntésekből származó kötelezettségek, célok szerint, évenkénti bontásban</t>
  </si>
  <si>
    <t>Kötelezettség jogcíme</t>
  </si>
  <si>
    <t>Kötelezettség-vállalás éve</t>
  </si>
  <si>
    <t>Kötelezettségek a következő években</t>
  </si>
  <si>
    <t>Összesen (6+7+8+9)</t>
  </si>
  <si>
    <t>Működési célú hiteltörlesztés (tőke+kamat)</t>
  </si>
  <si>
    <t>Felhalmozási célú hiteltörlesztés ( tőke+kamat)</t>
  </si>
  <si>
    <t>Beruházás célonként</t>
  </si>
  <si>
    <t>Ingatlan felújítás</t>
  </si>
  <si>
    <t>Összesen (1+2+3+4)</t>
  </si>
  <si>
    <t>7. számú melléklet</t>
  </si>
  <si>
    <t>Az önkormányzat által nyújtott közvetett támogatások</t>
  </si>
  <si>
    <t>Tényleges</t>
  </si>
  <si>
    <t>Ellátottak térítési díjának elengedése</t>
  </si>
  <si>
    <t>Ellátottak kártérítésének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</si>
  <si>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</si>
  <si>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</si>
  <si>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</si>
  <si>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</si>
  <si>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Adósság állomány alakulása lejárat, eszközök, bel- és külföldi hitelezők szerinti bontásban 
2014. december 31-én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</si>
  <si>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</si>
  <si>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</si>
  <si>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</si>
  <si>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</si>
  <si>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</si>
  <si>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</si>
  <si>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</si>
  <si>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</si>
  <si>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</si>
  <si>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</si>
  <si>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</si>
  <si>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</si>
  <si>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</si>
  <si>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</si>
  <si>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</si>
  <si>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</si>
  <si>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</si>
  <si>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</si>
  <si>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</si>
  <si>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</si>
  <si>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</si>
  <si>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</si>
  <si>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</si>
  <si>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</si>
  <si>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</si>
  <si>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</si>
  <si>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</si>
  <si>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</si>
  <si>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 2014. dec. 31-én</t>
  </si>
  <si>
    <t>Hitel, kölcsön állomány december 31-én</t>
  </si>
  <si>
    <t xml:space="preserve">Rövid lejáratú </t>
  </si>
  <si>
    <t>............................</t>
  </si>
  <si>
    <t>Hosszú lejáratú</t>
  </si>
  <si>
    <t>Összesen (1+6)</t>
  </si>
  <si>
    <t>13. sz. melléklet</t>
  </si>
  <si>
    <t xml:space="preserve">A/ I. Immateriális javak </t>
  </si>
  <si>
    <t>A/II. Tárgyi eszközök (03+08+13+18+23)</t>
  </si>
  <si>
    <t>A/II/1. Ingatlanok és kapcsolódó vagyoni értékű jogok   (04+05+06+07)</t>
  </si>
  <si>
    <t>A/II/2. Gépek, berendezések, felszerelések, járművek (09+10+11+12)</t>
  </si>
  <si>
    <t>A/II/3. Tenyészállatok (14+15+16+17)</t>
  </si>
  <si>
    <t>A/II/4. Beruházások, felújítások (19+20+21+22)</t>
  </si>
  <si>
    <t>A/II/5. Tárgyi eszközök értékhelyesbítése (24+25+26+27)</t>
  </si>
  <si>
    <t>A/III. Befektetett pénzügyi eszközök (29+34+39)</t>
  </si>
  <si>
    <t>A/III/1. Tartós részesedések (30+31+32+33)</t>
  </si>
  <si>
    <t>A/III/2. Tartós hitelviszonyt megtestesítő értékpapírok (35+36+37+38)</t>
  </si>
  <si>
    <t>A/III/3. Befektetett pénzügyi eszközök értékhelyesbítése (40+41+42+43)</t>
  </si>
  <si>
    <t>A/IV. Koncesszióba, vagyonkezelésbe adott eszközök</t>
  </si>
  <si>
    <t>C/I. Lekötött bankbetétek</t>
  </si>
  <si>
    <t>C/II. Pénztárak, csekkek, betétkönyvek</t>
  </si>
  <si>
    <t>C/III. Forintszámlák</t>
  </si>
  <si>
    <t>C/IV. Devizaszámlák</t>
  </si>
  <si>
    <t>D/I. Költségvetési évben esedékes követelések</t>
  </si>
  <si>
    <t>D/II. Költségvetési évet követően esedékes követelések</t>
  </si>
  <si>
    <t>D/III. Követelés jellegű sajátos elszámolások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</si>
  <si>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</si>
  <si>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</si>
  <si>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</si>
  <si>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</si>
  <si>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</si>
  <si>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</si>
  <si>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</si>
  <si>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</si>
  <si>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</si>
  <si>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</si>
  <si>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</si>
  <si>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</si>
  <si>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 Községi Önkormányzat Váralja tulajdonában álló gazdálkodó szervezetek működéséből származó kötelezettségek és részesedések alakulása</t>
  </si>
  <si>
    <t>8. sz. melléklet</t>
  </si>
  <si>
    <t>9.sz. melléklet</t>
  </si>
  <si>
    <t>12. sz. melléklet</t>
  </si>
  <si>
    <t>E S Z K Ö Z Ö 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</si>
  <si>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</si>
  <si>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</si>
  <si>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</si>
  <si>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</si>
  <si>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</si>
  <si>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</si>
  <si>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</si>
  <si>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</si>
  <si>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</si>
  <si>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</si>
  <si>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</si>
  <si>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</si>
  <si>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</si>
  <si>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</si>
  <si>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</si>
  <si>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</si>
  <si>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</si>
  <si>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</si>
  <si>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</si>
  <si>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</si>
  <si>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</si>
  <si>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</si>
  <si>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</si>
  <si>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</si>
  <si>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</si>
  <si>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</si>
  <si>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</si>
  <si>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</si>
  <si>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</si>
  <si>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</si>
  <si>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</si>
  <si>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</si>
  <si>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</si>
  <si>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forintban !</t>
  </si>
  <si>
    <t>11. sz. melléklet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</si>
  <si>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</si>
  <si>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</si>
  <si>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</si>
  <si>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</si>
  <si>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</si>
  <si>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</si>
  <si>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</si>
  <si>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</si>
  <si>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</si>
  <si>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</si>
  <si>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</si>
  <si>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</si>
  <si>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</si>
  <si>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</si>
  <si>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</si>
  <si>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</si>
  <si>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</si>
  <si>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</si>
  <si>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</si>
  <si>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</si>
  <si>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</si>
  <si>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</si>
  <si>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Gépjárműadók</t>
  </si>
  <si>
    <t>Értékesítési és forgalmi adók</t>
  </si>
  <si>
    <t>5.a. sz. melléklet</t>
  </si>
  <si>
    <t>5.b. sz. melléklet</t>
  </si>
  <si>
    <t>5.c. sz. melléklet</t>
  </si>
  <si>
    <t>Működési célú visszatér. Kölcsönök</t>
  </si>
  <si>
    <t>Parkerdő vízrendezés</t>
  </si>
  <si>
    <t>Betét megszüntetése</t>
  </si>
  <si>
    <t>2020.</t>
  </si>
  <si>
    <t>2021.</t>
  </si>
  <si>
    <t>Orvosi rendelő előleg</t>
  </si>
  <si>
    <t>Járda és út felújítása</t>
  </si>
  <si>
    <t>Szivattyú felújítás</t>
  </si>
  <si>
    <t>Orvosi rendelő felújítása</t>
  </si>
  <si>
    <t>TOP-2.1.3.-15-TL1-2016-00002</t>
  </si>
  <si>
    <t>Könyvtári számítógép beszerzés</t>
  </si>
  <si>
    <t>Mezőföldi Víziközmű Zrt.</t>
  </si>
  <si>
    <t>,</t>
  </si>
  <si>
    <t>2019. évi előirányzat</t>
  </si>
  <si>
    <t xml:space="preserve">2019. évi módosított előirányzat </t>
  </si>
  <si>
    <t>2019. évi módosított előirányzat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</si>
  <si>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</si>
  <si>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</si>
  <si>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</si>
  <si>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</si>
  <si>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</si>
  <si>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</si>
  <si>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</si>
  <si>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</si>
  <si>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</si>
  <si>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</si>
  <si>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</si>
  <si>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2.10</t>
  </si>
  <si>
    <t>2.11</t>
  </si>
  <si>
    <t>2.12</t>
  </si>
  <si>
    <t>Települési önkorm. egyes köznev. fel. tám.</t>
  </si>
  <si>
    <t>Önkormányzatok működési tám. B11</t>
  </si>
  <si>
    <t>Községi Önkormányzat Váralja 2019. évi kiadásainak bontása kötelező és nem kötelező feladatok szerint</t>
  </si>
  <si>
    <t>2019.évi előirányzat</t>
  </si>
  <si>
    <t>2019. előtt teljesítés</t>
  </si>
  <si>
    <t>2019. évi teljesítés</t>
  </si>
  <si>
    <t>2022.</t>
  </si>
  <si>
    <t>2023. év után</t>
  </si>
  <si>
    <t>Gázkazáncsere teleház</t>
  </si>
  <si>
    <t>Inforrmatikai eszközök</t>
  </si>
  <si>
    <t>Orvosi műszerek ( B.M. pály.)</t>
  </si>
  <si>
    <t>Sövényvágó</t>
  </si>
  <si>
    <t>Magyar falvak - tárgyi eszköz beszerzés</t>
  </si>
  <si>
    <t>Magyar falvak - traktorok</t>
  </si>
  <si>
    <t>Mezőföldi felújítás</t>
  </si>
  <si>
    <t>Kölcsön állomány alakulása 2019. évben</t>
  </si>
  <si>
    <t>2018.</t>
  </si>
  <si>
    <t>2019.</t>
  </si>
  <si>
    <t>2019. után</t>
  </si>
  <si>
    <t>2019. évi módosított  előirányzat</t>
  </si>
  <si>
    <t>108139203</t>
  </si>
  <si>
    <t>Magyar-Falvak tárgyi eszköz beszerzés</t>
  </si>
  <si>
    <t>2125334</t>
  </si>
  <si>
    <t>89900</t>
  </si>
  <si>
    <t>Informatikai eszközök</t>
  </si>
  <si>
    <t>87447</t>
  </si>
  <si>
    <t>Magyar-Falvak eszköz beszerzés ( traktorok)</t>
  </si>
  <si>
    <t>9804075</t>
  </si>
  <si>
    <t>Orvosi műszerek beszerzése (B.M. pály.)</t>
  </si>
  <si>
    <t>1152100</t>
  </si>
  <si>
    <t>Kazáncsere Teleház</t>
  </si>
  <si>
    <t>Víziközmű rendszer fejlesztés önerő</t>
  </si>
  <si>
    <t>Magyar -Falvak Műv. Ház felújítás</t>
  </si>
  <si>
    <t>VAGYONKIMUTATÁS 2019. év</t>
  </si>
  <si>
    <t>Felhalmozási célú finanszírozási kiadások összesen(13.+...+24.)</t>
  </si>
  <si>
    <t>Községi Önkormányzat Váralja 2019. évi bevételeinek bontása kötelező és nem kötelező feladatok szerint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</si>
</sst>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  <numFmt numFmtId="175" formatCode="00"/>
    <numFmt numFmtId="176" formatCode="#,###__;\-#,###__"/>
    <numFmt numFmtId="177" formatCode="#,###\ _F_t;\-#,###\ _F_t"/>
    <numFmt numFmtId="178" formatCode="#,###__;\-\ #,###__"/>
    <numFmt numFmtId="179" formatCode="#,###__"/>
  </numFmts>
  <fonts count="92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 CE"/>
      <family val="0"/>
    </font>
    <font>
      <b/>
      <i/>
      <sz val="11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lightHorizontal">
        <bgColor indexed="22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7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0">
    <xf numFmtId="0" fontId="0" fillId="0" borderId="0" xfId="0" applyAlignment="1">
      <alignment/>
    </xf>
    <xf numFmtId="0" fontId="10" fillId="0" borderId="10" xfId="64" applyFont="1" applyFill="1" applyBorder="1" applyAlignment="1" applyProtection="1">
      <alignment horizontal="left" vertical="center" wrapText="1" indent="1"/>
      <protection/>
    </xf>
    <xf numFmtId="0" fontId="10" fillId="0" borderId="11" xfId="64" applyFont="1" applyFill="1" applyBorder="1" applyAlignment="1" applyProtection="1">
      <alignment horizontal="left" vertical="center" wrapText="1" indent="1"/>
      <protection/>
    </xf>
    <xf numFmtId="0" fontId="10" fillId="0" borderId="12" xfId="64" applyFont="1" applyFill="1" applyBorder="1" applyAlignment="1" applyProtection="1">
      <alignment horizontal="left" vertical="center" wrapText="1" indent="1"/>
      <protection/>
    </xf>
    <xf numFmtId="0" fontId="10" fillId="0" borderId="13" xfId="64" applyFont="1" applyFill="1" applyBorder="1" applyAlignment="1" applyProtection="1">
      <alignment horizontal="left" vertical="center" wrapText="1" indent="1"/>
      <protection/>
    </xf>
    <xf numFmtId="0" fontId="10" fillId="0" borderId="14" xfId="64" applyFont="1" applyFill="1" applyBorder="1" applyAlignment="1" applyProtection="1">
      <alignment horizontal="left" vertical="center" wrapText="1" indent="1"/>
      <protection/>
    </xf>
    <xf numFmtId="0" fontId="10" fillId="0" borderId="15" xfId="64" applyFont="1" applyFill="1" applyBorder="1" applyAlignment="1" applyProtection="1">
      <alignment horizontal="left" vertical="center" wrapText="1" indent="1"/>
      <protection/>
    </xf>
    <xf numFmtId="49" fontId="10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4" applyFont="1" applyFill="1" applyBorder="1" applyAlignment="1" applyProtection="1">
      <alignment horizontal="left" vertical="center" wrapText="1" indent="1"/>
      <protection/>
    </xf>
    <xf numFmtId="0" fontId="9" fillId="0" borderId="22" xfId="64" applyFont="1" applyFill="1" applyBorder="1" applyAlignment="1" applyProtection="1">
      <alignment horizontal="left" vertical="center" wrapText="1" indent="1"/>
      <protection/>
    </xf>
    <xf numFmtId="0" fontId="9" fillId="0" borderId="23" xfId="64" applyFont="1" applyFill="1" applyBorder="1" applyAlignment="1" applyProtection="1">
      <alignment horizontal="left" vertical="center" wrapText="1" indent="1"/>
      <protection/>
    </xf>
    <xf numFmtId="0" fontId="9" fillId="0" borderId="24" xfId="64" applyFont="1" applyFill="1" applyBorder="1" applyAlignment="1" applyProtection="1">
      <alignment horizontal="left" vertical="center" wrapText="1" indent="1"/>
      <protection/>
    </xf>
    <xf numFmtId="0" fontId="4" fillId="0" borderId="22" xfId="64" applyFont="1" applyFill="1" applyBorder="1" applyAlignment="1" applyProtection="1">
      <alignment horizontal="center" vertical="center" wrapText="1"/>
      <protection/>
    </xf>
    <xf numFmtId="0" fontId="4" fillId="0" borderId="23" xfId="64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3" xfId="64" applyFont="1" applyFill="1" applyBorder="1" applyAlignment="1" applyProtection="1">
      <alignment vertical="center" wrapText="1"/>
      <protection/>
    </xf>
    <xf numFmtId="0" fontId="9" fillId="0" borderId="25" xfId="64" applyFont="1" applyFill="1" applyBorder="1" applyAlignment="1" applyProtection="1">
      <alignment vertical="center" wrapText="1"/>
      <protection/>
    </xf>
    <xf numFmtId="0" fontId="9" fillId="0" borderId="22" xfId="64" applyFont="1" applyFill="1" applyBorder="1" applyAlignment="1" applyProtection="1">
      <alignment horizontal="center" vertical="center" wrapText="1"/>
      <protection/>
    </xf>
    <xf numFmtId="0" fontId="9" fillId="0" borderId="23" xfId="64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4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164" fontId="9" fillId="0" borderId="26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5" fillId="0" borderId="0" xfId="64" applyFont="1" applyFill="1" applyProtection="1">
      <alignment/>
      <protection/>
    </xf>
    <xf numFmtId="0" fontId="5" fillId="0" borderId="0" xfId="64" applyFont="1" applyFill="1" applyAlignment="1" applyProtection="1">
      <alignment horizontal="right" vertical="center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64" applyFont="1" applyFill="1" applyBorder="1" applyAlignment="1" applyProtection="1">
      <alignment horizontal="center" vertical="center" wrapText="1"/>
      <protection/>
    </xf>
    <xf numFmtId="0" fontId="9" fillId="0" borderId="25" xfId="64" applyFont="1" applyFill="1" applyBorder="1" applyAlignment="1" applyProtection="1">
      <alignment horizontal="center" vertical="center" wrapText="1"/>
      <protection/>
    </xf>
    <xf numFmtId="0" fontId="5" fillId="0" borderId="0" xfId="64" applyFill="1" applyProtection="1">
      <alignment/>
      <protection/>
    </xf>
    <xf numFmtId="0" fontId="10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5" fillId="0" borderId="0" xfId="64" applyFill="1" applyAlignment="1" applyProtection="1">
      <alignment/>
      <protection/>
    </xf>
    <xf numFmtId="0" fontId="3" fillId="0" borderId="0" xfId="64" applyFont="1" applyFill="1" applyProtection="1">
      <alignment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 quotePrefix="1">
      <alignment horizontal="left" wrapText="1" inden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9" fillId="0" borderId="28" xfId="64" applyFont="1" applyFill="1" applyBorder="1" applyAlignment="1" applyProtection="1">
      <alignment horizontal="left" vertical="center" wrapText="1" indent="1"/>
      <protection/>
    </xf>
    <xf numFmtId="0" fontId="9" fillId="0" borderId="34" xfId="64" applyFont="1" applyFill="1" applyBorder="1" applyAlignment="1" applyProtection="1">
      <alignment vertical="center" wrapText="1"/>
      <protection/>
    </xf>
    <xf numFmtId="0" fontId="10" fillId="0" borderId="35" xfId="64" applyFont="1" applyFill="1" applyBorder="1" applyAlignment="1" applyProtection="1">
      <alignment horizontal="left" vertical="center" wrapText="1" indent="7"/>
      <protection/>
    </xf>
    <xf numFmtId="0" fontId="9" fillId="0" borderId="22" xfId="64" applyFont="1" applyFill="1" applyBorder="1" applyAlignment="1" applyProtection="1">
      <alignment horizontal="left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textRotation="180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0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1" fillId="0" borderId="37" xfId="0" applyNumberFormat="1" applyFont="1" applyFill="1" applyBorder="1" applyAlignment="1" applyProtection="1">
      <alignment vertical="center" wrapText="1"/>
      <protection/>
    </xf>
    <xf numFmtId="164" fontId="1" fillId="0" borderId="23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43" xfId="0" applyNumberFormat="1" applyFont="1" applyFill="1" applyBorder="1" applyAlignment="1" applyProtection="1">
      <alignment vertical="center" wrapText="1"/>
      <protection locked="0"/>
    </xf>
    <xf numFmtId="164" fontId="9" fillId="0" borderId="44" xfId="0" applyNumberFormat="1" applyFont="1" applyFill="1" applyBorder="1" applyAlignment="1" applyProtection="1">
      <alignment vertical="center" wrapText="1"/>
      <protection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9" fillId="0" borderId="45" xfId="64" applyFont="1" applyFill="1" applyBorder="1" applyAlignment="1" applyProtection="1">
      <alignment horizontal="center" vertical="center" wrapText="1"/>
      <protection/>
    </xf>
    <xf numFmtId="164" fontId="9" fillId="0" borderId="44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64" applyFont="1" applyFill="1" applyBorder="1" applyAlignment="1" applyProtection="1">
      <alignment horizontal="center" vertical="center" wrapText="1"/>
      <protection/>
    </xf>
    <xf numFmtId="164" fontId="9" fillId="0" borderId="23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4" xfId="64" applyFont="1" applyFill="1" applyBorder="1" applyAlignment="1" applyProtection="1">
      <alignment horizontal="center" vertical="center" wrapText="1"/>
      <protection/>
    </xf>
    <xf numFmtId="164" fontId="9" fillId="0" borderId="45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0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25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3"/>
      <protection/>
    </xf>
    <xf numFmtId="0" fontId="10" fillId="0" borderId="12" xfId="64" applyFont="1" applyFill="1" applyBorder="1" applyAlignment="1" applyProtection="1">
      <alignment horizontal="left" vertical="center" wrapText="1" indent="3"/>
      <protection/>
    </xf>
    <xf numFmtId="0" fontId="10" fillId="0" borderId="11" xfId="64" applyFont="1" applyFill="1" applyBorder="1" applyAlignment="1" applyProtection="1">
      <alignment horizontal="left" vertical="center" wrapText="1" indent="3"/>
      <protection/>
    </xf>
    <xf numFmtId="0" fontId="10" fillId="0" borderId="15" xfId="64" applyFont="1" applyFill="1" applyBorder="1" applyAlignment="1" applyProtection="1">
      <alignment horizontal="left" vertical="center" wrapText="1" indent="3"/>
      <protection/>
    </xf>
    <xf numFmtId="0" fontId="10" fillId="0" borderId="11" xfId="64" applyFont="1" applyFill="1" applyBorder="1" applyAlignment="1" applyProtection="1">
      <alignment horizontal="left" indent="3"/>
      <protection/>
    </xf>
    <xf numFmtId="0" fontId="4" fillId="0" borderId="26" xfId="64" applyFont="1" applyFill="1" applyBorder="1" applyAlignment="1" applyProtection="1">
      <alignment horizontal="center" vertical="center" wrapText="1"/>
      <protection/>
    </xf>
    <xf numFmtId="0" fontId="9" fillId="0" borderId="52" xfId="64" applyFont="1" applyFill="1" applyBorder="1" applyAlignment="1" applyProtection="1">
      <alignment horizontal="center" vertical="center" wrapText="1"/>
      <protection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9" fillId="0" borderId="53" xfId="64" applyFont="1" applyFill="1" applyBorder="1" applyAlignment="1" applyProtection="1">
      <alignment horizontal="center" vertical="center" wrapText="1"/>
      <protection/>
    </xf>
    <xf numFmtId="164" fontId="9" fillId="0" borderId="37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7" xfId="64" applyFont="1" applyFill="1" applyBorder="1" applyAlignment="1" applyProtection="1">
      <alignment horizontal="center" vertical="center" wrapText="1"/>
      <protection/>
    </xf>
    <xf numFmtId="164" fontId="9" fillId="0" borderId="53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55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6" xfId="64" applyFont="1" applyFill="1" applyBorder="1" applyAlignment="1" applyProtection="1">
      <alignment horizontal="center" vertical="center" wrapText="1"/>
      <protection/>
    </xf>
    <xf numFmtId="164" fontId="9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10" fillId="0" borderId="54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" fillId="0" borderId="26" xfId="0" applyNumberFormat="1" applyFont="1" applyFill="1" applyBorder="1" applyAlignment="1" applyProtection="1">
      <alignment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10" fillId="0" borderId="58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41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59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horizontal="right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textRotation="180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57" xfId="64" applyNumberFormat="1" applyFont="1" applyFill="1" applyBorder="1" applyAlignment="1" applyProtection="1">
      <alignment horizontal="right" vertical="center" indent="1"/>
      <protection/>
    </xf>
    <xf numFmtId="9" fontId="9" fillId="0" borderId="26" xfId="64" applyNumberFormat="1" applyFont="1" applyFill="1" applyBorder="1" applyAlignment="1" applyProtection="1">
      <alignment horizontal="right" vertical="center" wrapText="1" indent="1"/>
      <protection/>
    </xf>
    <xf numFmtId="9" fontId="10" fillId="0" borderId="60" xfId="64" applyNumberFormat="1" applyFont="1" applyFill="1" applyBorder="1" applyAlignment="1" applyProtection="1">
      <alignment horizontal="right" vertical="center" indent="1"/>
      <protection/>
    </xf>
    <xf numFmtId="9" fontId="10" fillId="0" borderId="61" xfId="64" applyNumberFormat="1" applyFont="1" applyFill="1" applyBorder="1" applyAlignment="1" applyProtection="1">
      <alignment horizontal="right" vertical="center" indent="1"/>
      <protection/>
    </xf>
    <xf numFmtId="9" fontId="10" fillId="0" borderId="26" xfId="64" applyNumberFormat="1" applyFont="1" applyFill="1" applyBorder="1" applyAlignment="1" applyProtection="1">
      <alignment horizontal="right" vertical="center" indent="1"/>
      <protection/>
    </xf>
    <xf numFmtId="9" fontId="10" fillId="0" borderId="62" xfId="64" applyNumberFormat="1" applyFont="1" applyFill="1" applyBorder="1" applyAlignment="1" applyProtection="1">
      <alignment horizontal="right" vertical="center" indent="1"/>
      <protection/>
    </xf>
    <xf numFmtId="9" fontId="9" fillId="0" borderId="63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57" xfId="64" applyNumberFormat="1" applyFont="1" applyFill="1" applyBorder="1" applyAlignment="1" applyProtection="1">
      <alignment horizontal="right" vertical="center" wrapText="1" indent="1"/>
      <protection/>
    </xf>
    <xf numFmtId="164" fontId="9" fillId="0" borderId="57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60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61" xfId="64" applyNumberFormat="1" applyFont="1" applyFill="1" applyBorder="1" applyAlignment="1" applyProtection="1">
      <alignment horizontal="right" vertical="center" wrapText="1" indent="1"/>
      <protection/>
    </xf>
    <xf numFmtId="164" fontId="9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9" fillId="0" borderId="61" xfId="64" applyNumberFormat="1" applyFont="1" applyFill="1" applyBorder="1" applyAlignment="1" applyProtection="1">
      <alignment horizontal="right" vertical="center" wrapText="1" indent="1"/>
      <protection/>
    </xf>
    <xf numFmtId="0" fontId="5" fillId="0" borderId="27" xfId="64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164" fontId="10" fillId="0" borderId="63" xfId="0" applyNumberFormat="1" applyFont="1" applyFill="1" applyBorder="1" applyAlignment="1" applyProtection="1">
      <alignment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3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4" xfId="0" applyNumberFormat="1" applyFont="1" applyFill="1" applyBorder="1" applyAlignment="1" applyProtection="1">
      <alignment vertical="center" wrapText="1"/>
      <protection locked="0"/>
    </xf>
    <xf numFmtId="164" fontId="10" fillId="0" borderId="61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4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0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vertical="top" wrapText="1"/>
      <protection/>
    </xf>
    <xf numFmtId="0" fontId="31" fillId="0" borderId="11" xfId="61" applyFont="1" applyBorder="1" applyAlignment="1">
      <alignment horizontal="center" vertical="center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left" vertical="top" wrapText="1"/>
      <protection/>
    </xf>
    <xf numFmtId="3" fontId="26" fillId="0" borderId="11" xfId="61" applyNumberFormat="1" applyFont="1" applyBorder="1" applyAlignment="1">
      <alignment horizontal="right" vertical="top" wrapText="1"/>
      <protection/>
    </xf>
    <xf numFmtId="0" fontId="27" fillId="0" borderId="11" xfId="61" applyFont="1" applyBorder="1" applyAlignment="1">
      <alignment horizontal="left" vertical="top" wrapText="1"/>
      <protection/>
    </xf>
    <xf numFmtId="3" fontId="27" fillId="0" borderId="11" xfId="61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33" fillId="0" borderId="0" xfId="67" applyFill="1" applyProtection="1">
      <alignment/>
      <protection/>
    </xf>
    <xf numFmtId="0" fontId="34" fillId="0" borderId="0" xfId="67" applyFont="1" applyFill="1" applyProtection="1">
      <alignment/>
      <protection/>
    </xf>
    <xf numFmtId="0" fontId="35" fillId="0" borderId="21" xfId="67" applyFont="1" applyFill="1" applyBorder="1" applyAlignment="1" applyProtection="1">
      <alignment horizontal="center" vertical="center" wrapText="1"/>
      <protection/>
    </xf>
    <xf numFmtId="0" fontId="35" fillId="0" borderId="35" xfId="67" applyFont="1" applyFill="1" applyBorder="1" applyAlignment="1" applyProtection="1">
      <alignment horizontal="center" vertical="center" wrapText="1"/>
      <protection/>
    </xf>
    <xf numFmtId="0" fontId="20" fillId="0" borderId="20" xfId="67" applyFont="1" applyFill="1" applyBorder="1" applyAlignment="1" applyProtection="1">
      <alignment vertical="center" wrapText="1"/>
      <protection/>
    </xf>
    <xf numFmtId="175" fontId="5" fillId="0" borderId="13" xfId="66" applyNumberFormat="1" applyFont="1" applyFill="1" applyBorder="1" applyAlignment="1" applyProtection="1">
      <alignment horizontal="center" vertical="center"/>
      <protection/>
    </xf>
    <xf numFmtId="176" fontId="20" fillId="0" borderId="13" xfId="67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67" applyFont="1" applyFill="1" applyBorder="1" applyAlignment="1" applyProtection="1">
      <alignment vertical="center" wrapText="1"/>
      <protection/>
    </xf>
    <xf numFmtId="175" fontId="5" fillId="0" borderId="11" xfId="66" applyNumberFormat="1" applyFont="1" applyFill="1" applyBorder="1" applyAlignment="1" applyProtection="1">
      <alignment horizontal="center" vertical="center"/>
      <protection/>
    </xf>
    <xf numFmtId="176" fontId="20" fillId="0" borderId="11" xfId="67" applyNumberFormat="1" applyFont="1" applyFill="1" applyBorder="1" applyAlignment="1" applyProtection="1">
      <alignment horizontal="right" vertical="center" wrapText="1"/>
      <protection/>
    </xf>
    <xf numFmtId="0" fontId="24" fillId="0" borderId="17" xfId="67" applyFont="1" applyFill="1" applyBorder="1" applyAlignment="1" applyProtection="1">
      <alignment horizontal="left" vertical="center" wrapText="1" indent="1"/>
      <protection/>
    </xf>
    <xf numFmtId="176" fontId="33" fillId="0" borderId="11" xfId="67" applyNumberFormat="1" applyFont="1" applyFill="1" applyBorder="1" applyAlignment="1" applyProtection="1">
      <alignment horizontal="right" vertical="center" wrapText="1"/>
      <protection locked="0"/>
    </xf>
    <xf numFmtId="176" fontId="33" fillId="0" borderId="11" xfId="67" applyNumberFormat="1" applyFont="1" applyFill="1" applyBorder="1" applyAlignment="1" applyProtection="1">
      <alignment horizontal="right" vertical="center" wrapText="1"/>
      <protection/>
    </xf>
    <xf numFmtId="176" fontId="20" fillId="0" borderId="11" xfId="67" applyNumberFormat="1" applyFont="1" applyFill="1" applyBorder="1" applyAlignment="1" applyProtection="1">
      <alignment horizontal="right" vertical="center" wrapText="1"/>
      <protection/>
    </xf>
    <xf numFmtId="176" fontId="20" fillId="0" borderId="11" xfId="67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7" applyFont="1" applyFill="1" applyBorder="1" applyAlignment="1" applyProtection="1">
      <alignment vertical="center" wrapText="1"/>
      <protection/>
    </xf>
    <xf numFmtId="175" fontId="5" fillId="0" borderId="35" xfId="66" applyNumberFormat="1" applyFont="1" applyFill="1" applyBorder="1" applyAlignment="1" applyProtection="1">
      <alignment horizontal="center" vertical="center"/>
      <protection/>
    </xf>
    <xf numFmtId="176" fontId="20" fillId="0" borderId="35" xfId="67" applyNumberFormat="1" applyFont="1" applyFill="1" applyBorder="1" applyAlignment="1" applyProtection="1">
      <alignment horizontal="right" vertical="center" wrapText="1"/>
      <protection/>
    </xf>
    <xf numFmtId="0" fontId="0" fillId="0" borderId="0" xfId="66" applyFill="1" applyAlignment="1" applyProtection="1">
      <alignment vertical="center" wrapText="1"/>
      <protection/>
    </xf>
    <xf numFmtId="0" fontId="19" fillId="0" borderId="0" xfId="66" applyFon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35" xfId="66" applyNumberFormat="1" applyFont="1" applyFill="1" applyBorder="1" applyAlignment="1" applyProtection="1">
      <alignment horizontal="center" vertical="center"/>
      <protection/>
    </xf>
    <xf numFmtId="49" fontId="3" fillId="0" borderId="49" xfId="66" applyNumberFormat="1" applyFont="1" applyFill="1" applyBorder="1" applyAlignment="1" applyProtection="1">
      <alignment horizontal="center" vertical="center"/>
      <protection/>
    </xf>
    <xf numFmtId="49" fontId="3" fillId="0" borderId="64" xfId="66" applyNumberFormat="1" applyFont="1" applyFill="1" applyBorder="1" applyAlignment="1" applyProtection="1">
      <alignment horizontal="center" vertical="center"/>
      <protection/>
    </xf>
    <xf numFmtId="177" fontId="5" fillId="0" borderId="63" xfId="66" applyNumberFormat="1" applyFont="1" applyFill="1" applyBorder="1" applyAlignment="1" applyProtection="1">
      <alignment vertical="center"/>
      <protection locked="0"/>
    </xf>
    <xf numFmtId="177" fontId="5" fillId="0" borderId="61" xfId="66" applyNumberFormat="1" applyFont="1" applyFill="1" applyBorder="1" applyAlignment="1" applyProtection="1">
      <alignment vertical="center"/>
      <protection locked="0"/>
    </xf>
    <xf numFmtId="177" fontId="5" fillId="0" borderId="57" xfId="66" applyNumberFormat="1" applyFont="1" applyFill="1" applyBorder="1" applyAlignment="1" applyProtection="1">
      <alignment vertical="center"/>
      <protection locked="0"/>
    </xf>
    <xf numFmtId="177" fontId="3" fillId="0" borderId="57" xfId="66" applyNumberFormat="1" applyFont="1" applyFill="1" applyBorder="1" applyAlignment="1" applyProtection="1">
      <alignment vertical="center"/>
      <protection/>
    </xf>
    <xf numFmtId="177" fontId="5" fillId="0" borderId="57" xfId="66" applyNumberFormat="1" applyFont="1" applyFill="1" applyBorder="1" applyAlignment="1" applyProtection="1">
      <alignment vertical="center"/>
      <protection locked="0"/>
    </xf>
    <xf numFmtId="177" fontId="3" fillId="0" borderId="57" xfId="66" applyNumberFormat="1" applyFont="1" applyFill="1" applyBorder="1" applyAlignment="1" applyProtection="1">
      <alignment vertical="center"/>
      <protection locked="0"/>
    </xf>
    <xf numFmtId="0" fontId="3" fillId="0" borderId="21" xfId="66" applyFont="1" applyFill="1" applyBorder="1" applyAlignment="1" applyProtection="1">
      <alignment horizontal="left" vertical="center" wrapText="1"/>
      <protection/>
    </xf>
    <xf numFmtId="177" fontId="3" fillId="0" borderId="64" xfId="66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41" xfId="0" applyFont="1" applyBorder="1" applyAlignment="1">
      <alignment horizontal="center" vertical="top" wrapText="1"/>
    </xf>
    <xf numFmtId="0" fontId="37" fillId="0" borderId="58" xfId="0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37" fillId="0" borderId="11" xfId="0" applyFont="1" applyBorder="1" applyAlignment="1">
      <alignment/>
    </xf>
    <xf numFmtId="0" fontId="0" fillId="0" borderId="0" xfId="60" applyFill="1">
      <alignment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1" xfId="60" applyFont="1" applyFill="1" applyBorder="1" applyAlignment="1" applyProtection="1">
      <alignment vertical="center" wrapText="1"/>
      <protection/>
    </xf>
    <xf numFmtId="0" fontId="10" fillId="0" borderId="11" xfId="60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/>
      <protection locked="0"/>
    </xf>
    <xf numFmtId="164" fontId="10" fillId="0" borderId="42" xfId="60" applyNumberFormat="1" applyFont="1" applyFill="1" applyBorder="1" applyAlignment="1" applyProtection="1">
      <alignment vertical="center"/>
      <protection locked="0"/>
    </xf>
    <xf numFmtId="164" fontId="9" fillId="0" borderId="42" xfId="60" applyNumberFormat="1" applyFont="1" applyFill="1" applyBorder="1" applyAlignment="1" applyProtection="1">
      <alignment vertical="center"/>
      <protection/>
    </xf>
    <xf numFmtId="164" fontId="9" fillId="0" borderId="57" xfId="60" applyNumberFormat="1" applyFont="1" applyFill="1" applyBorder="1" applyAlignment="1" applyProtection="1">
      <alignment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vertical="center" wrapText="1"/>
      <protection/>
    </xf>
    <xf numFmtId="0" fontId="10" fillId="0" borderId="15" xfId="60" applyFont="1" applyFill="1" applyBorder="1" applyAlignment="1" applyProtection="1">
      <alignment vertical="center" wrapText="1"/>
      <protection locked="0"/>
    </xf>
    <xf numFmtId="164" fontId="10" fillId="0" borderId="15" xfId="60" applyNumberFormat="1" applyFont="1" applyFill="1" applyBorder="1" applyAlignment="1" applyProtection="1">
      <alignment vertical="center"/>
      <protection locked="0"/>
    </xf>
    <xf numFmtId="164" fontId="10" fillId="0" borderId="46" xfId="60" applyNumberFormat="1" applyFont="1" applyFill="1" applyBorder="1" applyAlignment="1" applyProtection="1">
      <alignment vertical="center"/>
      <protection locked="0"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vertical="center" wrapText="1"/>
      <protection/>
    </xf>
    <xf numFmtId="0" fontId="10" fillId="0" borderId="35" xfId="60" applyFont="1" applyFill="1" applyBorder="1" applyAlignment="1" applyProtection="1">
      <alignment vertical="center" wrapText="1"/>
      <protection locked="0"/>
    </xf>
    <xf numFmtId="164" fontId="10" fillId="0" borderId="35" xfId="60" applyNumberFormat="1" applyFont="1" applyFill="1" applyBorder="1" applyAlignment="1" applyProtection="1">
      <alignment vertical="center"/>
      <protection locked="0"/>
    </xf>
    <xf numFmtId="164" fontId="10" fillId="0" borderId="49" xfId="60" applyNumberFormat="1" applyFont="1" applyFill="1" applyBorder="1" applyAlignment="1" applyProtection="1">
      <alignment vertical="center"/>
      <protection locked="0"/>
    </xf>
    <xf numFmtId="164" fontId="9" fillId="0" borderId="23" xfId="60" applyNumberFormat="1" applyFont="1" applyFill="1" applyBorder="1" applyAlignment="1" applyProtection="1">
      <alignment vertical="center"/>
      <protection/>
    </xf>
    <xf numFmtId="164" fontId="9" fillId="0" borderId="44" xfId="60" applyNumberFormat="1" applyFont="1" applyFill="1" applyBorder="1" applyAlignment="1" applyProtection="1">
      <alignment vertical="center"/>
      <protection/>
    </xf>
    <xf numFmtId="164" fontId="9" fillId="0" borderId="26" xfId="60" applyNumberFormat="1" applyFont="1" applyFill="1" applyBorder="1" applyAlignment="1" applyProtection="1">
      <alignment vertical="center"/>
      <protection/>
    </xf>
    <xf numFmtId="164" fontId="9" fillId="0" borderId="64" xfId="60" applyNumberFormat="1" applyFont="1" applyFill="1" applyBorder="1" applyAlignment="1" applyProtection="1">
      <alignment vertical="center"/>
      <protection/>
    </xf>
    <xf numFmtId="164" fontId="4" fillId="0" borderId="23" xfId="60" applyNumberFormat="1" applyFont="1" applyFill="1" applyBorder="1" applyAlignment="1" applyProtection="1">
      <alignment vertical="center"/>
      <protection/>
    </xf>
    <xf numFmtId="164" fontId="43" fillId="0" borderId="0" xfId="60" applyNumberFormat="1" applyFont="1" applyFill="1" applyAlignment="1">
      <alignment horizontal="center" vertical="center" wrapText="1"/>
      <protection/>
    </xf>
    <xf numFmtId="164" fontId="43" fillId="0" borderId="0" xfId="60" applyNumberFormat="1" applyFont="1" applyFill="1" applyAlignment="1">
      <alignment vertical="center" wrapText="1"/>
      <protection/>
    </xf>
    <xf numFmtId="164" fontId="2" fillId="0" borderId="0" xfId="60" applyNumberFormat="1" applyFont="1" applyFill="1" applyAlignment="1">
      <alignment horizontal="right" vertical="center"/>
      <protection/>
    </xf>
    <xf numFmtId="164" fontId="4" fillId="0" borderId="49" xfId="60" applyNumberFormat="1" applyFont="1" applyFill="1" applyBorder="1" applyAlignment="1">
      <alignment horizontal="center" vertical="center"/>
      <protection/>
    </xf>
    <xf numFmtId="164" fontId="4" fillId="0" borderId="35" xfId="60" applyNumberFormat="1" applyFont="1" applyFill="1" applyBorder="1" applyAlignment="1">
      <alignment horizontal="center" vertical="center"/>
      <protection/>
    </xf>
    <xf numFmtId="164" fontId="4" fillId="0" borderId="38" xfId="60" applyNumberFormat="1" applyFont="1" applyFill="1" applyBorder="1" applyAlignment="1">
      <alignment horizontal="center" vertical="center" wrapText="1"/>
      <protection/>
    </xf>
    <xf numFmtId="164" fontId="4" fillId="0" borderId="29" xfId="60" applyNumberFormat="1" applyFont="1" applyFill="1" applyBorder="1" applyAlignment="1">
      <alignment horizontal="center" vertical="center" wrapText="1"/>
      <protection/>
    </xf>
    <xf numFmtId="164" fontId="4" fillId="0" borderId="44" xfId="60" applyNumberFormat="1" applyFont="1" applyFill="1" applyBorder="1" applyAlignment="1">
      <alignment horizontal="center" vertical="center" wrapText="1"/>
      <protection/>
    </xf>
    <xf numFmtId="164" fontId="4" fillId="0" borderId="26" xfId="60" applyNumberFormat="1" applyFont="1" applyFill="1" applyBorder="1" applyAlignment="1">
      <alignment horizontal="center" vertical="center" wrapText="1"/>
      <protection/>
    </xf>
    <xf numFmtId="164" fontId="9" fillId="0" borderId="22" xfId="60" applyNumberFormat="1" applyFont="1" applyFill="1" applyBorder="1" applyAlignment="1">
      <alignment horizontal="right" vertical="center" wrapText="1" indent="1"/>
      <protection/>
    </xf>
    <xf numFmtId="164" fontId="9" fillId="0" borderId="29" xfId="60" applyNumberFormat="1" applyFont="1" applyFill="1" applyBorder="1" applyAlignment="1">
      <alignment horizontal="left" vertical="center" wrapText="1" indent="1"/>
      <protection/>
    </xf>
    <xf numFmtId="164" fontId="0" fillId="33" borderId="29" xfId="60" applyNumberFormat="1" applyFont="1" applyFill="1" applyBorder="1" applyAlignment="1">
      <alignment horizontal="left" vertical="center" wrapText="1" indent="2"/>
      <protection/>
    </xf>
    <xf numFmtId="164" fontId="0" fillId="33" borderId="36" xfId="60" applyNumberFormat="1" applyFont="1" applyFill="1" applyBorder="1" applyAlignment="1">
      <alignment horizontal="left" vertical="center" wrapText="1" indent="2"/>
      <protection/>
    </xf>
    <xf numFmtId="164" fontId="9" fillId="0" borderId="22" xfId="60" applyNumberFormat="1" applyFont="1" applyFill="1" applyBorder="1" applyAlignment="1">
      <alignment vertical="center" wrapText="1"/>
      <protection/>
    </xf>
    <xf numFmtId="164" fontId="9" fillId="0" borderId="23" xfId="60" applyNumberFormat="1" applyFont="1" applyFill="1" applyBorder="1" applyAlignment="1">
      <alignment vertical="center" wrapText="1"/>
      <protection/>
    </xf>
    <xf numFmtId="164" fontId="9" fillId="0" borderId="26" xfId="60" applyNumberFormat="1" applyFont="1" applyFill="1" applyBorder="1" applyAlignment="1">
      <alignment vertical="center" wrapText="1"/>
      <protection/>
    </xf>
    <xf numFmtId="164" fontId="9" fillId="0" borderId="17" xfId="60" applyNumberFormat="1" applyFont="1" applyFill="1" applyBorder="1" applyAlignment="1">
      <alignment horizontal="right" vertical="center" wrapText="1" indent="1"/>
      <protection/>
    </xf>
    <xf numFmtId="164" fontId="10" fillId="0" borderId="31" xfId="6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6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60" applyNumberFormat="1" applyFont="1" applyFill="1" applyBorder="1" applyAlignment="1" applyProtection="1">
      <alignment horizontal="right" vertical="center" wrapText="1" indent="2"/>
      <protection locked="0"/>
    </xf>
    <xf numFmtId="164" fontId="10" fillId="0" borderId="17" xfId="60" applyNumberFormat="1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 wrapText="1"/>
      <protection locked="0"/>
    </xf>
    <xf numFmtId="164" fontId="10" fillId="0" borderId="57" xfId="60" applyNumberFormat="1" applyFont="1" applyFill="1" applyBorder="1" applyAlignment="1" applyProtection="1">
      <alignment vertical="center" wrapText="1"/>
      <protection locked="0"/>
    </xf>
    <xf numFmtId="164" fontId="0" fillId="33" borderId="29" xfId="60" applyNumberFormat="1" applyFont="1" applyFill="1" applyBorder="1" applyAlignment="1">
      <alignment horizontal="right" vertical="center" wrapText="1" indent="2"/>
      <protection/>
    </xf>
    <xf numFmtId="164" fontId="0" fillId="33" borderId="36" xfId="60" applyNumberFormat="1" applyFont="1" applyFill="1" applyBorder="1" applyAlignment="1">
      <alignment horizontal="right" vertical="center" wrapText="1" indent="2"/>
      <protection/>
    </xf>
    <xf numFmtId="0" fontId="44" fillId="0" borderId="0" xfId="60" applyFont="1" applyAlignment="1" applyProtection="1">
      <alignment horizontal="right"/>
      <protection/>
    </xf>
    <xf numFmtId="0" fontId="0" fillId="0" borderId="0" xfId="60" applyProtection="1">
      <alignment/>
      <protection/>
    </xf>
    <xf numFmtId="0" fontId="40" fillId="0" borderId="0" xfId="60" applyFont="1" applyAlignment="1" applyProtection="1">
      <alignment horizontal="center"/>
      <protection/>
    </xf>
    <xf numFmtId="0" fontId="46" fillId="0" borderId="22" xfId="60" applyFont="1" applyBorder="1" applyAlignment="1" applyProtection="1">
      <alignment horizontal="center" vertical="center" wrapText="1"/>
      <protection/>
    </xf>
    <xf numFmtId="0" fontId="40" fillId="0" borderId="23" xfId="60" applyFont="1" applyBorder="1" applyAlignment="1" applyProtection="1">
      <alignment horizontal="center" vertical="center" wrapText="1"/>
      <protection/>
    </xf>
    <xf numFmtId="0" fontId="40" fillId="0" borderId="26" xfId="60" applyFont="1" applyBorder="1" applyAlignment="1" applyProtection="1">
      <alignment horizontal="center" vertical="center" wrapText="1"/>
      <protection/>
    </xf>
    <xf numFmtId="0" fontId="40" fillId="0" borderId="18" xfId="60" applyFont="1" applyBorder="1" applyAlignment="1" applyProtection="1">
      <alignment horizontal="center" vertical="top" wrapText="1"/>
      <protection/>
    </xf>
    <xf numFmtId="0" fontId="42" fillId="0" borderId="12" xfId="60" applyFont="1" applyBorder="1" applyAlignment="1" applyProtection="1">
      <alignment horizontal="left" vertical="top" wrapText="1"/>
      <protection locked="0"/>
    </xf>
    <xf numFmtId="9" fontId="42" fillId="0" borderId="12" xfId="75" applyFont="1" applyBorder="1" applyAlignment="1" applyProtection="1">
      <alignment horizontal="center" vertical="center" wrapText="1"/>
      <protection locked="0"/>
    </xf>
    <xf numFmtId="166" fontId="42" fillId="0" borderId="12" xfId="42" applyNumberFormat="1" applyFont="1" applyBorder="1" applyAlignment="1" applyProtection="1">
      <alignment horizontal="center" vertical="center" wrapText="1"/>
      <protection locked="0"/>
    </xf>
    <xf numFmtId="166" fontId="42" fillId="0" borderId="61" xfId="42" applyNumberFormat="1" applyFont="1" applyBorder="1" applyAlignment="1" applyProtection="1">
      <alignment horizontal="center" vertical="top" wrapText="1"/>
      <protection locked="0"/>
    </xf>
    <xf numFmtId="0" fontId="40" fillId="0" borderId="17" xfId="60" applyFont="1" applyBorder="1" applyAlignment="1" applyProtection="1">
      <alignment horizontal="center" vertical="top" wrapText="1"/>
      <protection/>
    </xf>
    <xf numFmtId="0" fontId="42" fillId="0" borderId="11" xfId="60" applyFont="1" applyBorder="1" applyAlignment="1" applyProtection="1">
      <alignment horizontal="left" vertical="top" wrapText="1"/>
      <protection locked="0"/>
    </xf>
    <xf numFmtId="9" fontId="42" fillId="0" borderId="11" xfId="75" applyFont="1" applyBorder="1" applyAlignment="1" applyProtection="1">
      <alignment horizontal="center" vertical="center" wrapText="1"/>
      <protection locked="0"/>
    </xf>
    <xf numFmtId="166" fontId="42" fillId="0" borderId="11" xfId="42" applyNumberFormat="1" applyFont="1" applyBorder="1" applyAlignment="1" applyProtection="1">
      <alignment horizontal="center" vertical="center" wrapText="1"/>
      <protection locked="0"/>
    </xf>
    <xf numFmtId="166" fontId="42" fillId="0" borderId="57" xfId="42" applyNumberFormat="1" applyFont="1" applyBorder="1" applyAlignment="1" applyProtection="1">
      <alignment horizontal="center" vertical="top" wrapText="1"/>
      <protection locked="0"/>
    </xf>
    <xf numFmtId="0" fontId="40" fillId="0" borderId="19" xfId="60" applyFont="1" applyBorder="1" applyAlignment="1" applyProtection="1">
      <alignment horizontal="center" vertical="top" wrapText="1"/>
      <protection/>
    </xf>
    <xf numFmtId="0" fontId="42" fillId="0" borderId="15" xfId="60" applyFont="1" applyBorder="1" applyAlignment="1" applyProtection="1">
      <alignment horizontal="left" vertical="top" wrapText="1"/>
      <protection locked="0"/>
    </xf>
    <xf numFmtId="9" fontId="42" fillId="0" borderId="15" xfId="75" applyFont="1" applyBorder="1" applyAlignment="1" applyProtection="1">
      <alignment horizontal="center" vertical="center" wrapText="1"/>
      <protection locked="0"/>
    </xf>
    <xf numFmtId="166" fontId="42" fillId="0" borderId="15" xfId="42" applyNumberFormat="1" applyFont="1" applyBorder="1" applyAlignment="1" applyProtection="1">
      <alignment horizontal="center" vertical="center" wrapText="1"/>
      <protection locked="0"/>
    </xf>
    <xf numFmtId="166" fontId="42" fillId="0" borderId="60" xfId="42" applyNumberFormat="1" applyFont="1" applyBorder="1" applyAlignment="1" applyProtection="1">
      <alignment horizontal="center" vertical="top" wrapText="1"/>
      <protection locked="0"/>
    </xf>
    <xf numFmtId="0" fontId="40" fillId="34" borderId="23" xfId="60" applyFont="1" applyFill="1" applyBorder="1" applyAlignment="1" applyProtection="1">
      <alignment horizontal="center" vertical="top" wrapText="1"/>
      <protection/>
    </xf>
    <xf numFmtId="166" fontId="42" fillId="0" borderId="23" xfId="42" applyNumberFormat="1" applyFont="1" applyBorder="1" applyAlignment="1" applyProtection="1">
      <alignment horizontal="center" vertical="center" wrapText="1"/>
      <protection/>
    </xf>
    <xf numFmtId="166" fontId="42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60" applyFont="1" applyAlignment="1" applyProtection="1">
      <alignment horizontal="right"/>
      <protection/>
    </xf>
    <xf numFmtId="0" fontId="3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>
      <alignment/>
      <protection/>
    </xf>
    <xf numFmtId="0" fontId="23" fillId="0" borderId="0" xfId="65" applyFill="1">
      <alignment/>
      <protection/>
    </xf>
    <xf numFmtId="164" fontId="23" fillId="0" borderId="0" xfId="65" applyNumberFormat="1" applyFill="1" applyAlignment="1">
      <alignment vertical="center"/>
      <protection/>
    </xf>
    <xf numFmtId="0" fontId="33" fillId="0" borderId="0" xfId="67" applyFill="1">
      <alignment/>
      <protection/>
    </xf>
    <xf numFmtId="0" fontId="11" fillId="0" borderId="24" xfId="67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 applyProtection="1">
      <alignment horizontal="center" vertical="center" textRotation="90"/>
      <protection/>
    </xf>
    <xf numFmtId="0" fontId="11" fillId="0" borderId="25" xfId="67" applyFont="1" applyFill="1" applyBorder="1" applyAlignment="1">
      <alignment horizontal="center" vertical="center" wrapText="1"/>
      <protection/>
    </xf>
    <xf numFmtId="0" fontId="11" fillId="0" borderId="52" xfId="67" applyFont="1" applyFill="1" applyBorder="1" applyAlignment="1">
      <alignment horizontal="center" vertical="center" wrapText="1"/>
      <protection/>
    </xf>
    <xf numFmtId="0" fontId="11" fillId="0" borderId="22" xfId="67" applyFont="1" applyFill="1" applyBorder="1" applyAlignment="1">
      <alignment horizontal="center" vertical="center"/>
      <protection/>
    </xf>
    <xf numFmtId="0" fontId="11" fillId="0" borderId="23" xfId="67" applyFont="1" applyFill="1" applyBorder="1" applyAlignment="1">
      <alignment horizontal="center" vertical="center" wrapText="1"/>
      <protection/>
    </xf>
    <xf numFmtId="0" fontId="11" fillId="0" borderId="26" xfId="67" applyFont="1" applyFill="1" applyBorder="1" applyAlignment="1">
      <alignment horizontal="center" vertical="center" wrapText="1"/>
      <protection/>
    </xf>
    <xf numFmtId="0" fontId="12" fillId="0" borderId="17" xfId="67" applyFont="1" applyFill="1" applyBorder="1" applyProtection="1">
      <alignment/>
      <protection locked="0"/>
    </xf>
    <xf numFmtId="0" fontId="12" fillId="0" borderId="12" xfId="67" applyFont="1" applyFill="1" applyBorder="1" applyAlignment="1">
      <alignment horizontal="right" indent="1"/>
      <protection/>
    </xf>
    <xf numFmtId="3" fontId="12" fillId="0" borderId="12" xfId="67" applyNumberFormat="1" applyFont="1" applyFill="1" applyBorder="1" applyProtection="1">
      <alignment/>
      <protection locked="0"/>
    </xf>
    <xf numFmtId="3" fontId="12" fillId="0" borderId="61" xfId="67" applyNumberFormat="1" applyFont="1" applyFill="1" applyBorder="1" applyProtection="1">
      <alignment/>
      <protection locked="0"/>
    </xf>
    <xf numFmtId="0" fontId="12" fillId="0" borderId="11" xfId="67" applyFont="1" applyFill="1" applyBorder="1" applyAlignment="1">
      <alignment horizontal="right" indent="1"/>
      <protection/>
    </xf>
    <xf numFmtId="3" fontId="12" fillId="0" borderId="11" xfId="67" applyNumberFormat="1" applyFont="1" applyFill="1" applyBorder="1" applyProtection="1">
      <alignment/>
      <protection locked="0"/>
    </xf>
    <xf numFmtId="3" fontId="12" fillId="0" borderId="57" xfId="67" applyNumberFormat="1" applyFont="1" applyFill="1" applyBorder="1" applyProtection="1">
      <alignment/>
      <protection locked="0"/>
    </xf>
    <xf numFmtId="0" fontId="12" fillId="0" borderId="19" xfId="67" applyFont="1" applyFill="1" applyBorder="1" applyProtection="1">
      <alignment/>
      <protection locked="0"/>
    </xf>
    <xf numFmtId="0" fontId="12" fillId="0" borderId="15" xfId="67" applyFont="1" applyFill="1" applyBorder="1" applyAlignment="1">
      <alignment horizontal="right" indent="1"/>
      <protection/>
    </xf>
    <xf numFmtId="3" fontId="12" fillId="0" borderId="15" xfId="67" applyNumberFormat="1" applyFont="1" applyFill="1" applyBorder="1" applyProtection="1">
      <alignment/>
      <protection locked="0"/>
    </xf>
    <xf numFmtId="3" fontId="12" fillId="0" borderId="60" xfId="67" applyNumberFormat="1" applyFont="1" applyFill="1" applyBorder="1" applyProtection="1">
      <alignment/>
      <protection locked="0"/>
    </xf>
    <xf numFmtId="0" fontId="12" fillId="0" borderId="23" xfId="67" applyFont="1" applyFill="1" applyBorder="1" applyAlignment="1">
      <alignment horizontal="right" indent="1"/>
      <protection/>
    </xf>
    <xf numFmtId="3" fontId="12" fillId="0" borderId="23" xfId="67" applyNumberFormat="1" applyFont="1" applyFill="1" applyBorder="1" applyProtection="1">
      <alignment/>
      <protection locked="0"/>
    </xf>
    <xf numFmtId="177" fontId="9" fillId="0" borderId="26" xfId="66" applyNumberFormat="1" applyFont="1" applyFill="1" applyBorder="1" applyAlignment="1" applyProtection="1">
      <alignment vertical="center"/>
      <protection/>
    </xf>
    <xf numFmtId="3" fontId="12" fillId="0" borderId="65" xfId="67" applyNumberFormat="1" applyFont="1" applyFill="1" applyBorder="1">
      <alignment/>
      <protection/>
    </xf>
    <xf numFmtId="0" fontId="47" fillId="0" borderId="0" xfId="67" applyFont="1" applyFill="1">
      <alignment/>
      <protection/>
    </xf>
    <xf numFmtId="0" fontId="12" fillId="0" borderId="0" xfId="67" applyFont="1" applyFill="1">
      <alignment/>
      <protection/>
    </xf>
    <xf numFmtId="0" fontId="33" fillId="0" borderId="0" xfId="67" applyFont="1" applyFill="1">
      <alignment/>
      <protection/>
    </xf>
    <xf numFmtId="3" fontId="33" fillId="0" borderId="0" xfId="67" applyNumberFormat="1" applyFont="1" applyFill="1" applyAlignment="1">
      <alignment horizontal="center"/>
      <protection/>
    </xf>
    <xf numFmtId="0" fontId="33" fillId="0" borderId="0" xfId="67" applyFont="1" applyFill="1" applyAlignment="1">
      <alignment/>
      <protection/>
    </xf>
    <xf numFmtId="0" fontId="33" fillId="0" borderId="0" xfId="67" applyFill="1" applyAlignment="1">
      <alignment horizontal="right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49" fillId="0" borderId="0" xfId="0" applyFont="1" applyAlignment="1">
      <alignment horizontal="right"/>
    </xf>
    <xf numFmtId="37" fontId="9" fillId="0" borderId="22" xfId="65" applyNumberFormat="1" applyFont="1" applyFill="1" applyBorder="1" applyAlignment="1">
      <alignment horizontal="left" vertical="center" wrapText="1"/>
      <protection/>
    </xf>
    <xf numFmtId="37" fontId="10" fillId="0" borderId="20" xfId="65" applyNumberFormat="1" applyFont="1" applyFill="1" applyBorder="1" applyAlignment="1">
      <alignment horizontal="left" wrapText="1"/>
      <protection/>
    </xf>
    <xf numFmtId="37" fontId="10" fillId="0" borderId="17" xfId="65" applyNumberFormat="1" applyFont="1" applyFill="1" applyBorder="1" applyAlignment="1">
      <alignment horizontal="left" wrapText="1"/>
      <protection/>
    </xf>
    <xf numFmtId="37" fontId="10" fillId="0" borderId="19" xfId="65" applyNumberFormat="1" applyFont="1" applyFill="1" applyBorder="1" applyAlignment="1">
      <alignment horizontal="left" wrapText="1"/>
      <protection/>
    </xf>
    <xf numFmtId="37" fontId="10" fillId="0" borderId="22" xfId="65" applyNumberFormat="1" applyFont="1" applyFill="1" applyBorder="1" applyAlignment="1">
      <alignment horizontal="left" wrapText="1"/>
      <protection/>
    </xf>
    <xf numFmtId="0" fontId="9" fillId="0" borderId="44" xfId="65" applyFont="1" applyFill="1" applyBorder="1" applyAlignment="1">
      <alignment horizontal="left" vertical="center" wrapText="1"/>
      <protection/>
    </xf>
    <xf numFmtId="37" fontId="10" fillId="0" borderId="18" xfId="65" applyNumberFormat="1" applyFont="1" applyFill="1" applyBorder="1" applyAlignment="1">
      <alignment horizontal="left" wrapText="1"/>
      <protection/>
    </xf>
    <xf numFmtId="0" fontId="10" fillId="0" borderId="43" xfId="65" applyFont="1" applyFill="1" applyBorder="1" applyAlignment="1">
      <alignment horizontal="left" wrapText="1"/>
      <protection/>
    </xf>
    <xf numFmtId="0" fontId="10" fillId="0" borderId="46" xfId="65" applyFont="1" applyFill="1" applyBorder="1" applyAlignment="1">
      <alignment horizontal="left" wrapText="1"/>
      <protection/>
    </xf>
    <xf numFmtId="0" fontId="9" fillId="0" borderId="22" xfId="65" applyFont="1" applyFill="1" applyBorder="1" applyAlignment="1">
      <alignment horizontal="left" vertical="center" wrapText="1"/>
      <protection/>
    </xf>
    <xf numFmtId="0" fontId="9" fillId="0" borderId="44" xfId="65" applyFont="1" applyFill="1" applyBorder="1" applyAlignment="1" quotePrefix="1">
      <alignment horizontal="left" vertical="center" wrapText="1"/>
      <protection/>
    </xf>
    <xf numFmtId="0" fontId="10" fillId="0" borderId="17" xfId="65" applyFont="1" applyFill="1" applyBorder="1" applyAlignment="1">
      <alignment horizontal="left" wrapText="1"/>
      <protection/>
    </xf>
    <xf numFmtId="0" fontId="10" fillId="0" borderId="42" xfId="65" applyFont="1" applyFill="1" applyBorder="1" applyAlignment="1">
      <alignment horizontal="left" wrapText="1"/>
      <protection/>
    </xf>
    <xf numFmtId="0" fontId="10" fillId="0" borderId="66" xfId="65" applyFont="1" applyFill="1" applyBorder="1" applyAlignment="1">
      <alignment horizontal="left" wrapText="1"/>
      <protection/>
    </xf>
    <xf numFmtId="0" fontId="10" fillId="0" borderId="19" xfId="65" applyFont="1" applyFill="1" applyBorder="1" applyAlignment="1">
      <alignment horizontal="left" wrapText="1"/>
      <protection/>
    </xf>
    <xf numFmtId="0" fontId="9" fillId="0" borderId="22" xfId="65" applyFont="1" applyFill="1" applyBorder="1" applyAlignment="1">
      <alignment horizontal="left" wrapText="1"/>
      <protection/>
    </xf>
    <xf numFmtId="0" fontId="9" fillId="0" borderId="18" xfId="65" applyFont="1" applyFill="1" applyBorder="1" applyAlignment="1">
      <alignment horizontal="left" wrapText="1"/>
      <protection/>
    </xf>
    <xf numFmtId="0" fontId="9" fillId="0" borderId="50" xfId="60" applyFont="1" applyBorder="1" applyAlignment="1">
      <alignment horizontal="left" vertical="center" wrapText="1"/>
      <protection/>
    </xf>
    <xf numFmtId="0" fontId="4" fillId="0" borderId="44" xfId="65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0" fontId="12" fillId="0" borderId="17" xfId="67" applyFont="1" applyFill="1" applyBorder="1" applyAlignment="1" applyProtection="1">
      <alignment wrapText="1"/>
      <protection locked="0"/>
    </xf>
    <xf numFmtId="0" fontId="12" fillId="0" borderId="19" xfId="67" applyFont="1" applyFill="1" applyBorder="1" applyAlignment="1" applyProtection="1">
      <alignment wrapText="1"/>
      <protection locked="0"/>
    </xf>
    <xf numFmtId="0" fontId="13" fillId="0" borderId="22" xfId="67" applyFont="1" applyFill="1" applyBorder="1" applyAlignment="1" applyProtection="1">
      <alignment wrapText="1"/>
      <protection locked="0"/>
    </xf>
    <xf numFmtId="0" fontId="12" fillId="0" borderId="18" xfId="67" applyFont="1" applyFill="1" applyBorder="1" applyAlignment="1" applyProtection="1">
      <alignment wrapText="1"/>
      <protection locked="0"/>
    </xf>
    <xf numFmtId="0" fontId="5" fillId="0" borderId="0" xfId="64" applyFill="1" applyAlignment="1" applyProtection="1">
      <alignment vertical="top"/>
      <protection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9" xfId="0" applyNumberFormat="1" applyFont="1" applyBorder="1" applyAlignment="1">
      <alignment vertical="top" wrapText="1"/>
    </xf>
    <xf numFmtId="0" fontId="22" fillId="0" borderId="29" xfId="0" applyFont="1" applyBorder="1" applyAlignment="1">
      <alignment horizontal="left" wrapText="1"/>
    </xf>
    <xf numFmtId="49" fontId="22" fillId="0" borderId="67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29" xfId="0" applyFont="1" applyBorder="1" applyAlignment="1">
      <alignment horizontal="center"/>
    </xf>
    <xf numFmtId="49" fontId="21" fillId="0" borderId="29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22" fillId="35" borderId="29" xfId="0" applyFont="1" applyFill="1" applyBorder="1" applyAlignment="1">
      <alignment horizontal="right" vertical="top" wrapText="1"/>
    </xf>
    <xf numFmtId="0" fontId="26" fillId="0" borderId="29" xfId="0" applyFont="1" applyBorder="1" applyAlignment="1">
      <alignment horizontal="center"/>
    </xf>
    <xf numFmtId="0" fontId="22" fillId="35" borderId="67" xfId="0" applyFont="1" applyFill="1" applyBorder="1" applyAlignment="1">
      <alignment horizontal="center" wrapText="1"/>
    </xf>
    <xf numFmtId="0" fontId="22" fillId="35" borderId="33" xfId="0" applyFont="1" applyFill="1" applyBorder="1" applyAlignment="1">
      <alignment horizontal="center" wrapText="1"/>
    </xf>
    <xf numFmtId="0" fontId="22" fillId="36" borderId="29" xfId="0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 vertical="center"/>
    </xf>
    <xf numFmtId="3" fontId="22" fillId="37" borderId="29" xfId="0" applyNumberFormat="1" applyFont="1" applyFill="1" applyBorder="1" applyAlignment="1">
      <alignment horizontal="right" vertical="top" wrapText="1"/>
    </xf>
    <xf numFmtId="3" fontId="21" fillId="37" borderId="29" xfId="0" applyNumberFormat="1" applyFont="1" applyFill="1" applyBorder="1" applyAlignment="1">
      <alignment horizontal="right" vertical="top" wrapText="1"/>
    </xf>
    <xf numFmtId="3" fontId="22" fillId="37" borderId="67" xfId="0" applyNumberFormat="1" applyFont="1" applyFill="1" applyBorder="1" applyAlignment="1">
      <alignment horizontal="right" wrapText="1"/>
    </xf>
    <xf numFmtId="3" fontId="21" fillId="37" borderId="29" xfId="0" applyNumberFormat="1" applyFont="1" applyFill="1" applyBorder="1" applyAlignment="1">
      <alignment horizontal="right" wrapText="1"/>
    </xf>
    <xf numFmtId="3" fontId="22" fillId="37" borderId="68" xfId="0" applyNumberFormat="1" applyFont="1" applyFill="1" applyBorder="1" applyAlignment="1">
      <alignment horizontal="right" wrapText="1"/>
    </xf>
    <xf numFmtId="3" fontId="21" fillId="37" borderId="67" xfId="0" applyNumberFormat="1" applyFont="1" applyFill="1" applyBorder="1" applyAlignment="1">
      <alignment horizontal="right" wrapText="1"/>
    </xf>
    <xf numFmtId="3" fontId="22" fillId="37" borderId="29" xfId="0" applyNumberFormat="1" applyFont="1" applyFill="1" applyBorder="1" applyAlignment="1">
      <alignment horizontal="right" wrapText="1"/>
    </xf>
    <xf numFmtId="3" fontId="22" fillId="37" borderId="29" xfId="0" applyNumberFormat="1" applyFont="1" applyFill="1" applyBorder="1" applyAlignment="1">
      <alignment horizontal="right" vertical="center" wrapText="1"/>
    </xf>
    <xf numFmtId="3" fontId="21" fillId="37" borderId="29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center" vertical="center" wrapText="1"/>
    </xf>
    <xf numFmtId="0" fontId="11" fillId="0" borderId="0" xfId="64" applyFont="1" applyFill="1" applyBorder="1" applyAlignment="1" applyProtection="1">
      <alignment horizontal="center" vertical="center"/>
      <protection/>
    </xf>
    <xf numFmtId="0" fontId="11" fillId="0" borderId="0" xfId="64" applyFont="1" applyFill="1" applyBorder="1" applyAlignment="1" applyProtection="1">
      <alignment vertical="center" wrapText="1"/>
      <protection/>
    </xf>
    <xf numFmtId="164" fontId="11" fillId="0" borderId="0" xfId="64" applyNumberFormat="1" applyFont="1" applyFill="1" applyBorder="1" applyAlignment="1" applyProtection="1">
      <alignment horizontal="right" vertical="center" wrapText="1"/>
      <protection/>
    </xf>
    <xf numFmtId="0" fontId="11" fillId="0" borderId="0" xfId="64" applyFont="1" applyFill="1" applyBorder="1" applyAlignment="1">
      <alignment wrapText="1"/>
      <protection/>
    </xf>
    <xf numFmtId="164" fontId="51" fillId="0" borderId="0" xfId="64" applyNumberFormat="1" applyFont="1" applyFill="1" applyBorder="1" applyAlignment="1" applyProtection="1">
      <alignment vertical="center"/>
      <protection/>
    </xf>
    <xf numFmtId="164" fontId="51" fillId="0" borderId="0" xfId="64" applyNumberFormat="1" applyFont="1" applyFill="1" applyBorder="1" applyAlignment="1" applyProtection="1">
      <alignment vertical="center" wrapText="1"/>
      <protection/>
    </xf>
    <xf numFmtId="164" fontId="51" fillId="0" borderId="0" xfId="64" applyNumberFormat="1" applyFont="1" applyFill="1" applyBorder="1" applyAlignment="1" applyProtection="1">
      <alignment horizontal="left" vertical="center"/>
      <protection/>
    </xf>
    <xf numFmtId="0" fontId="52" fillId="0" borderId="0" xfId="64" applyFont="1" applyFill="1" applyBorder="1">
      <alignment/>
      <protection/>
    </xf>
    <xf numFmtId="0" fontId="11" fillId="0" borderId="0" xfId="64" applyFont="1" applyFill="1" applyBorder="1" applyAlignment="1" applyProtection="1">
      <alignment horizontal="justify" vertical="justify"/>
      <protection/>
    </xf>
    <xf numFmtId="3" fontId="11" fillId="0" borderId="0" xfId="64" applyNumberFormat="1" applyFont="1" applyFill="1" applyBorder="1" applyAlignment="1" applyProtection="1">
      <alignment horizontal="right" vertical="center" wrapText="1"/>
      <protection/>
    </xf>
    <xf numFmtId="49" fontId="52" fillId="0" borderId="0" xfId="64" applyNumberFormat="1" applyFont="1" applyFill="1" applyBorder="1" applyAlignment="1" applyProtection="1">
      <alignment horizontal="justify" vertical="justify"/>
      <protection/>
    </xf>
    <xf numFmtId="0" fontId="52" fillId="0" borderId="0" xfId="64" applyFont="1" applyFill="1" applyBorder="1" applyAlignment="1" applyProtection="1">
      <alignment horizontal="left" vertical="center" wrapText="1"/>
      <protection/>
    </xf>
    <xf numFmtId="0" fontId="52" fillId="0" borderId="0" xfId="64" applyFont="1" applyFill="1" applyBorder="1" applyAlignment="1" applyProtection="1">
      <alignment horizontal="left" vertical="center" wrapText="1" indent="1"/>
      <protection/>
    </xf>
    <xf numFmtId="3" fontId="52" fillId="0" borderId="0" xfId="64" applyNumberFormat="1" applyFont="1" applyFill="1" applyBorder="1" applyAlignment="1" applyProtection="1">
      <alignment horizontal="right" vertical="center" wrapText="1"/>
      <protection/>
    </xf>
    <xf numFmtId="0" fontId="52" fillId="0" borderId="0" xfId="64" applyFont="1" applyFill="1" applyBorder="1" applyAlignment="1" applyProtection="1">
      <alignment horizontal="justify" vertical="justify" wrapText="1"/>
      <protection/>
    </xf>
    <xf numFmtId="0" fontId="52" fillId="0" borderId="0" xfId="64" applyFont="1" applyFill="1" applyBorder="1" applyAlignment="1" applyProtection="1">
      <alignment horizontal="justify" vertical="justify"/>
      <protection/>
    </xf>
    <xf numFmtId="0" fontId="52" fillId="0" borderId="0" xfId="64" applyFont="1" applyFill="1" applyBorder="1" applyAlignment="1" applyProtection="1">
      <alignment horizontal="left" indent="5"/>
      <protection/>
    </xf>
    <xf numFmtId="49" fontId="22" fillId="0" borderId="29" xfId="0" applyNumberFormat="1" applyFont="1" applyBorder="1" applyAlignment="1">
      <alignment wrapText="1"/>
    </xf>
    <xf numFmtId="0" fontId="22" fillId="35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/>
    </xf>
    <xf numFmtId="0" fontId="10" fillId="0" borderId="48" xfId="65" applyFont="1" applyFill="1" applyBorder="1" applyAlignment="1">
      <alignment horizontal="left" wrapText="1"/>
      <protection/>
    </xf>
    <xf numFmtId="0" fontId="9" fillId="0" borderId="44" xfId="60" applyFont="1" applyBorder="1" applyAlignment="1">
      <alignment horizontal="left" vertical="center" wrapText="1"/>
      <protection/>
    </xf>
    <xf numFmtId="0" fontId="4" fillId="0" borderId="25" xfId="65" applyFont="1" applyFill="1" applyBorder="1" applyAlignment="1">
      <alignment horizontal="center" vertical="center" wrapText="1"/>
      <protection/>
    </xf>
    <xf numFmtId="0" fontId="9" fillId="0" borderId="52" xfId="65" applyFont="1" applyFill="1" applyBorder="1" applyAlignment="1">
      <alignment horizontal="center" vertical="center" wrapText="1"/>
      <protection/>
    </xf>
    <xf numFmtId="178" fontId="10" fillId="0" borderId="11" xfId="65" applyNumberFormat="1" applyFont="1" applyFill="1" applyBorder="1">
      <alignment/>
      <protection/>
    </xf>
    <xf numFmtId="178" fontId="10" fillId="0" borderId="11" xfId="42" applyNumberFormat="1" applyFont="1" applyFill="1" applyBorder="1" applyAlignment="1" applyProtection="1">
      <alignment vertical="center"/>
      <protection locked="0"/>
    </xf>
    <xf numFmtId="178" fontId="10" fillId="0" borderId="57" xfId="65" applyNumberFormat="1" applyFont="1" applyFill="1" applyBorder="1">
      <alignment/>
      <protection/>
    </xf>
    <xf numFmtId="178" fontId="10" fillId="0" borderId="11" xfId="65" applyNumberFormat="1" applyFont="1" applyFill="1" applyBorder="1" applyAlignment="1" applyProtection="1">
      <alignment vertical="center"/>
      <protection locked="0"/>
    </xf>
    <xf numFmtId="178" fontId="10" fillId="0" borderId="12" xfId="65" applyNumberFormat="1" applyFont="1" applyFill="1" applyBorder="1">
      <alignment/>
      <protection/>
    </xf>
    <xf numFmtId="178" fontId="10" fillId="0" borderId="12" xfId="42" applyNumberFormat="1" applyFont="1" applyFill="1" applyBorder="1" applyAlignment="1" applyProtection="1">
      <alignment vertical="center"/>
      <protection locked="0"/>
    </xf>
    <xf numFmtId="178" fontId="10" fillId="0" borderId="61" xfId="65" applyNumberFormat="1" applyFont="1" applyFill="1" applyBorder="1">
      <alignment/>
      <protection/>
    </xf>
    <xf numFmtId="178" fontId="9" fillId="0" borderId="23" xfId="65" applyNumberFormat="1" applyFont="1" applyFill="1" applyBorder="1" applyAlignment="1">
      <alignment horizontal="right" vertical="center"/>
      <protection/>
    </xf>
    <xf numFmtId="178" fontId="9" fillId="0" borderId="26" xfId="65" applyNumberFormat="1" applyFont="1" applyFill="1" applyBorder="1" applyAlignment="1">
      <alignment horizontal="right" vertical="center"/>
      <protection/>
    </xf>
    <xf numFmtId="178" fontId="10" fillId="0" borderId="15" xfId="65" applyNumberFormat="1" applyFont="1" applyFill="1" applyBorder="1">
      <alignment/>
      <protection/>
    </xf>
    <xf numFmtId="178" fontId="10" fillId="0" borderId="15" xfId="65" applyNumberFormat="1" applyFont="1" applyFill="1" applyBorder="1" applyAlignment="1" applyProtection="1">
      <alignment vertical="center"/>
      <protection locked="0"/>
    </xf>
    <xf numFmtId="178" fontId="10" fillId="0" borderId="60" xfId="65" applyNumberFormat="1" applyFont="1" applyFill="1" applyBorder="1">
      <alignment/>
      <protection/>
    </xf>
    <xf numFmtId="178" fontId="10" fillId="0" borderId="12" xfId="65" applyNumberFormat="1" applyFont="1" applyFill="1" applyBorder="1" applyAlignment="1" applyProtection="1">
      <alignment vertical="center"/>
      <protection locked="0"/>
    </xf>
    <xf numFmtId="178" fontId="9" fillId="0" borderId="23" xfId="65" applyNumberFormat="1" applyFont="1" applyFill="1" applyBorder="1" applyProtection="1">
      <alignment/>
      <protection locked="0"/>
    </xf>
    <xf numFmtId="178" fontId="9" fillId="0" borderId="26" xfId="65" applyNumberFormat="1" applyFont="1" applyFill="1" applyBorder="1" applyProtection="1">
      <alignment/>
      <protection locked="0"/>
    </xf>
    <xf numFmtId="178" fontId="9" fillId="0" borderId="23" xfId="65" applyNumberFormat="1" applyFont="1" applyFill="1" applyBorder="1">
      <alignment/>
      <protection/>
    </xf>
    <xf numFmtId="178" fontId="9" fillId="0" borderId="23" xfId="65" applyNumberFormat="1" applyFont="1" applyFill="1" applyBorder="1" applyAlignment="1" applyProtection="1">
      <alignment vertical="center"/>
      <protection locked="0"/>
    </xf>
    <xf numFmtId="178" fontId="9" fillId="0" borderId="26" xfId="65" applyNumberFormat="1" applyFont="1" applyFill="1" applyBorder="1">
      <alignment/>
      <protection/>
    </xf>
    <xf numFmtId="178" fontId="9" fillId="0" borderId="23" xfId="65" applyNumberFormat="1" applyFont="1" applyFill="1" applyBorder="1" applyAlignment="1">
      <alignment vertical="center"/>
      <protection/>
    </xf>
    <xf numFmtId="178" fontId="9" fillId="0" borderId="26" xfId="65" applyNumberFormat="1" applyFont="1" applyFill="1" applyBorder="1" applyAlignment="1">
      <alignment vertical="center"/>
      <protection/>
    </xf>
    <xf numFmtId="0" fontId="9" fillId="0" borderId="23" xfId="65" applyFont="1" applyFill="1" applyBorder="1" applyAlignment="1">
      <alignment horizontal="center" vertical="center" wrapText="1"/>
      <protection/>
    </xf>
    <xf numFmtId="0" fontId="4" fillId="0" borderId="23" xfId="65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right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3" fillId="0" borderId="28" xfId="0" applyNumberFormat="1" applyFont="1" applyFill="1" applyBorder="1" applyAlignment="1" applyProtection="1">
      <alignment horizontal="center" vertical="center" wrapText="1"/>
      <protection/>
    </xf>
    <xf numFmtId="164" fontId="3" fillId="0" borderId="34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164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3" fontId="10" fillId="0" borderId="35" xfId="60" applyNumberFormat="1" applyFont="1" applyFill="1" applyBorder="1" applyAlignment="1" applyProtection="1">
      <alignment vertical="center" wrapText="1"/>
      <protection locked="0"/>
    </xf>
    <xf numFmtId="3" fontId="9" fillId="0" borderId="23" xfId="60" applyNumberFormat="1" applyFont="1" applyFill="1" applyBorder="1" applyAlignment="1" applyProtection="1">
      <alignment vertical="center"/>
      <protection/>
    </xf>
    <xf numFmtId="0" fontId="27" fillId="0" borderId="23" xfId="61" applyFont="1" applyBorder="1" applyAlignment="1">
      <alignment horizontal="left" vertical="center" wrapText="1"/>
      <protection/>
    </xf>
    <xf numFmtId="0" fontId="27" fillId="0" borderId="22" xfId="61" applyFont="1" applyBorder="1" applyAlignment="1">
      <alignment horizontal="center" vertical="center" wrapText="1"/>
      <protection/>
    </xf>
    <xf numFmtId="166" fontId="27" fillId="0" borderId="44" xfId="40" applyNumberFormat="1" applyFont="1" applyBorder="1" applyAlignment="1">
      <alignment horizontal="right" vertical="center" wrapText="1"/>
    </xf>
    <xf numFmtId="166" fontId="27" fillId="0" borderId="23" xfId="40" applyNumberFormat="1" applyFont="1" applyBorder="1" applyAlignment="1">
      <alignment horizontal="right" vertical="center" wrapText="1"/>
    </xf>
    <xf numFmtId="166" fontId="27" fillId="0" borderId="26" xfId="40" applyNumberFormat="1" applyFont="1" applyBorder="1" applyAlignment="1">
      <alignment horizontal="right" vertical="center" wrapText="1"/>
    </xf>
    <xf numFmtId="166" fontId="27" fillId="0" borderId="44" xfId="40" applyNumberFormat="1" applyFont="1" applyFill="1" applyBorder="1" applyAlignment="1">
      <alignment horizontal="right" vertical="center" wrapText="1"/>
    </xf>
    <xf numFmtId="166" fontId="27" fillId="0" borderId="26" xfId="4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18" xfId="61" applyFont="1" applyBorder="1" applyAlignment="1">
      <alignment horizontal="center" vertical="center" wrapText="1"/>
      <protection/>
    </xf>
    <xf numFmtId="0" fontId="26" fillId="0" borderId="12" xfId="61" applyFont="1" applyBorder="1" applyAlignment="1">
      <alignment horizontal="left" vertical="center" wrapText="1"/>
      <protection/>
    </xf>
    <xf numFmtId="166" fontId="26" fillId="0" borderId="43" xfId="40" applyNumberFormat="1" applyFont="1" applyBorder="1" applyAlignment="1">
      <alignment horizontal="right" vertical="center" wrapText="1"/>
    </xf>
    <xf numFmtId="166" fontId="26" fillId="0" borderId="13" xfId="40" applyNumberFormat="1" applyFont="1" applyBorder="1" applyAlignment="1">
      <alignment horizontal="right" vertical="center" wrapText="1"/>
    </xf>
    <xf numFmtId="166" fontId="26" fillId="0" borderId="61" xfId="40" applyNumberFormat="1" applyFont="1" applyBorder="1" applyAlignment="1">
      <alignment horizontal="right" vertical="center" wrapText="1"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left" vertical="center" wrapText="1"/>
      <protection/>
    </xf>
    <xf numFmtId="166" fontId="26" fillId="0" borderId="42" xfId="40" applyNumberFormat="1" applyFont="1" applyBorder="1" applyAlignment="1">
      <alignment horizontal="right" vertical="center" wrapText="1"/>
    </xf>
    <xf numFmtId="166" fontId="26" fillId="0" borderId="11" xfId="40" applyNumberFormat="1" applyFont="1" applyBorder="1" applyAlignment="1">
      <alignment horizontal="right" vertical="center" wrapText="1"/>
    </xf>
    <xf numFmtId="166" fontId="26" fillId="0" borderId="57" xfId="40" applyNumberFormat="1" applyFont="1" applyBorder="1" applyAlignment="1">
      <alignment horizontal="right" vertical="center" wrapText="1"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15" xfId="61" applyFont="1" applyBorder="1" applyAlignment="1">
      <alignment horizontal="left" vertical="center" wrapText="1"/>
      <protection/>
    </xf>
    <xf numFmtId="166" fontId="26" fillId="0" borderId="46" xfId="40" applyNumberFormat="1" applyFont="1" applyBorder="1" applyAlignment="1">
      <alignment horizontal="right" vertical="center" wrapText="1"/>
    </xf>
    <xf numFmtId="166" fontId="26" fillId="0" borderId="15" xfId="40" applyNumberFormat="1" applyFont="1" applyBorder="1" applyAlignment="1">
      <alignment horizontal="right" vertical="center" wrapText="1"/>
    </xf>
    <xf numFmtId="166" fontId="26" fillId="0" borderId="60" xfId="40" applyNumberFormat="1" applyFont="1" applyBorder="1" applyAlignment="1">
      <alignment horizontal="right" vertical="center" wrapText="1"/>
    </xf>
    <xf numFmtId="166" fontId="27" fillId="0" borderId="0" xfId="40" applyNumberFormat="1" applyFont="1" applyFill="1" applyBorder="1" applyAlignment="1">
      <alignment horizontal="right" vertical="center" wrapText="1"/>
    </xf>
    <xf numFmtId="166" fontId="26" fillId="0" borderId="12" xfId="40" applyNumberFormat="1" applyFont="1" applyBorder="1" applyAlignment="1">
      <alignment horizontal="right" vertical="center" wrapText="1"/>
    </xf>
    <xf numFmtId="0" fontId="30" fillId="0" borderId="0" xfId="61" applyAlignment="1">
      <alignment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1" fillId="0" borderId="0" xfId="0" applyFont="1" applyFill="1" applyBorder="1" applyAlignment="1" applyProtection="1">
      <alignment horizontal="right"/>
      <protection/>
    </xf>
    <xf numFmtId="0" fontId="11" fillId="0" borderId="11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center" vertical="center"/>
      <protection/>
    </xf>
    <xf numFmtId="0" fontId="52" fillId="0" borderId="11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justify" vertical="center" wrapText="1"/>
      <protection/>
    </xf>
    <xf numFmtId="3" fontId="52" fillId="0" borderId="11" xfId="64" applyNumberFormat="1" applyFont="1" applyFill="1" applyBorder="1" applyAlignment="1" applyProtection="1">
      <alignment vertical="center" wrapText="1"/>
      <protection/>
    </xf>
    <xf numFmtId="0" fontId="52" fillId="0" borderId="11" xfId="64" applyNumberFormat="1" applyFont="1" applyFill="1" applyBorder="1" applyAlignment="1" applyProtection="1">
      <alignment horizontal="center" vertical="center"/>
      <protection/>
    </xf>
    <xf numFmtId="3" fontId="52" fillId="0" borderId="11" xfId="64" applyNumberFormat="1" applyFont="1" applyFill="1" applyBorder="1" applyAlignment="1" applyProtection="1">
      <alignment vertical="center" wrapText="1"/>
      <protection locked="0"/>
    </xf>
    <xf numFmtId="49" fontId="52" fillId="0" borderId="11" xfId="64" applyNumberFormat="1" applyFont="1" applyFill="1" applyBorder="1" applyAlignment="1" applyProtection="1">
      <alignment horizontal="center" vertical="center"/>
      <protection/>
    </xf>
    <xf numFmtId="3" fontId="52" fillId="0" borderId="11" xfId="64" applyNumberFormat="1" applyFont="1" applyFill="1" applyBorder="1" applyAlignment="1" applyProtection="1">
      <alignment vertical="center"/>
      <protection/>
    </xf>
    <xf numFmtId="0" fontId="11" fillId="0" borderId="11" xfId="64" applyFont="1" applyFill="1" applyBorder="1" applyAlignment="1" applyProtection="1">
      <alignment horizontal="center" vertical="center"/>
      <protection/>
    </xf>
    <xf numFmtId="0" fontId="51" fillId="0" borderId="11" xfId="64" applyFont="1" applyFill="1" applyBorder="1" applyAlignment="1" applyProtection="1">
      <alignment horizontal="left" vertical="center" wrapText="1"/>
      <protection/>
    </xf>
    <xf numFmtId="3" fontId="51" fillId="0" borderId="11" xfId="64" applyNumberFormat="1" applyFont="1" applyFill="1" applyBorder="1" applyAlignment="1" applyProtection="1">
      <alignment vertical="center" wrapText="1"/>
      <protection/>
    </xf>
    <xf numFmtId="3" fontId="11" fillId="0" borderId="11" xfId="64" applyNumberFormat="1" applyFont="1" applyFill="1" applyBorder="1" applyAlignment="1" applyProtection="1">
      <alignment vertical="center" wrapText="1"/>
      <protection/>
    </xf>
    <xf numFmtId="0" fontId="52" fillId="0" borderId="11" xfId="64" applyFont="1" applyFill="1" applyBorder="1" applyAlignment="1" applyProtection="1">
      <alignment horizontal="left" vertical="center" wrapText="1"/>
      <protection/>
    </xf>
    <xf numFmtId="3" fontId="53" fillId="0" borderId="11" xfId="64" applyNumberFormat="1" applyFont="1" applyFill="1" applyBorder="1" applyAlignment="1" applyProtection="1">
      <alignment vertical="center" wrapText="1"/>
      <protection/>
    </xf>
    <xf numFmtId="16" fontId="52" fillId="0" borderId="11" xfId="64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/>
    </xf>
    <xf numFmtId="164" fontId="51" fillId="0" borderId="11" xfId="64" applyNumberFormat="1" applyFont="1" applyFill="1" applyBorder="1" applyAlignment="1" applyProtection="1">
      <alignment horizontal="left" vertical="center" wrapText="1"/>
      <protection/>
    </xf>
    <xf numFmtId="3" fontId="51" fillId="0" borderId="11" xfId="64" applyNumberFormat="1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52" fillId="0" borderId="58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3" fontId="52" fillId="0" borderId="15" xfId="0" applyNumberFormat="1" applyFont="1" applyFill="1" applyBorder="1" applyAlignment="1">
      <alignment/>
    </xf>
    <xf numFmtId="0" fontId="52" fillId="0" borderId="23" xfId="0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0" fontId="52" fillId="0" borderId="23" xfId="0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11" fillId="0" borderId="23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3" fontId="52" fillId="0" borderId="15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52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/>
    </xf>
    <xf numFmtId="0" fontId="52" fillId="0" borderId="36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0" fontId="52" fillId="0" borderId="59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6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6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/>
    </xf>
    <xf numFmtId="3" fontId="11" fillId="0" borderId="44" xfId="0" applyNumberFormat="1" applyFont="1" applyBorder="1" applyAlignment="1">
      <alignment/>
    </xf>
    <xf numFmtId="3" fontId="52" fillId="0" borderId="43" xfId="0" applyNumberFormat="1" applyFont="1" applyBorder="1" applyAlignment="1">
      <alignment/>
    </xf>
    <xf numFmtId="3" fontId="52" fillId="0" borderId="42" xfId="0" applyNumberFormat="1" applyFont="1" applyBorder="1" applyAlignment="1">
      <alignment/>
    </xf>
    <xf numFmtId="3" fontId="52" fillId="0" borderId="46" xfId="0" applyNumberFormat="1" applyFont="1" applyBorder="1" applyAlignment="1">
      <alignment/>
    </xf>
    <xf numFmtId="3" fontId="11" fillId="0" borderId="44" xfId="0" applyNumberFormat="1" applyFont="1" applyFill="1" applyBorder="1" applyAlignment="1">
      <alignment/>
    </xf>
    <xf numFmtId="3" fontId="52" fillId="0" borderId="42" xfId="0" applyNumberFormat="1" applyFont="1" applyFill="1" applyBorder="1" applyAlignment="1">
      <alignment/>
    </xf>
    <xf numFmtId="3" fontId="52" fillId="0" borderId="46" xfId="0" applyNumberFormat="1" applyFont="1" applyFill="1" applyBorder="1" applyAlignment="1">
      <alignment/>
    </xf>
    <xf numFmtId="3" fontId="52" fillId="0" borderId="43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3" fontId="11" fillId="0" borderId="22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52" fillId="0" borderId="18" xfId="0" applyNumberFormat="1" applyFont="1" applyFill="1" applyBorder="1" applyAlignment="1">
      <alignment/>
    </xf>
    <xf numFmtId="3" fontId="52" fillId="0" borderId="61" xfId="0" applyNumberFormat="1" applyFont="1" applyFill="1" applyBorder="1" applyAlignment="1">
      <alignment/>
    </xf>
    <xf numFmtId="3" fontId="52" fillId="0" borderId="17" xfId="0" applyNumberFormat="1" applyFont="1" applyFill="1" applyBorder="1" applyAlignment="1">
      <alignment/>
    </xf>
    <xf numFmtId="3" fontId="52" fillId="0" borderId="57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3" fontId="52" fillId="0" borderId="60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3" fontId="11" fillId="0" borderId="60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3" fontId="52" fillId="0" borderId="37" xfId="0" applyNumberFormat="1" applyFont="1" applyFill="1" applyBorder="1" applyAlignment="1">
      <alignment/>
    </xf>
    <xf numFmtId="3" fontId="52" fillId="0" borderId="54" xfId="0" applyNumberFormat="1" applyFont="1" applyFill="1" applyBorder="1" applyAlignment="1">
      <alignment/>
    </xf>
    <xf numFmtId="3" fontId="52" fillId="0" borderId="41" xfId="0" applyNumberFormat="1" applyFont="1" applyFill="1" applyBorder="1" applyAlignment="1">
      <alignment/>
    </xf>
    <xf numFmtId="3" fontId="52" fillId="0" borderId="51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54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57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64" fontId="15" fillId="0" borderId="27" xfId="64" applyNumberFormat="1" applyFont="1" applyFill="1" applyBorder="1" applyAlignment="1" applyProtection="1">
      <alignment horizontal="left" vertical="center"/>
      <protection/>
    </xf>
    <xf numFmtId="164" fontId="15" fillId="0" borderId="27" xfId="64" applyNumberFormat="1" applyFont="1" applyFill="1" applyBorder="1" applyAlignment="1" applyProtection="1">
      <alignment horizontal="left"/>
      <protection/>
    </xf>
    <xf numFmtId="0" fontId="1" fillId="0" borderId="0" xfId="64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64" applyNumberFormat="1" applyFont="1" applyFill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 vertical="center"/>
      <protection/>
    </xf>
    <xf numFmtId="164" fontId="1" fillId="0" borderId="0" xfId="64" applyNumberFormat="1" applyFont="1" applyFill="1" applyBorder="1" applyAlignment="1" applyProtection="1">
      <alignment horizontal="center" vertical="center"/>
      <protection/>
    </xf>
    <xf numFmtId="164" fontId="3" fillId="0" borderId="53" xfId="64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33" fillId="0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11" fillId="0" borderId="54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5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164" fontId="20" fillId="0" borderId="0" xfId="64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164" fontId="51" fillId="0" borderId="0" xfId="64" applyNumberFormat="1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>
      <alignment horizontal="right"/>
    </xf>
    <xf numFmtId="0" fontId="11" fillId="0" borderId="11" xfId="64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180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164" fontId="4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71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2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5" fillId="0" borderId="13" xfId="61" applyFont="1" applyFill="1" applyBorder="1" applyAlignment="1">
      <alignment horizontal="center" vertical="center" wrapText="1"/>
      <protection/>
    </xf>
    <xf numFmtId="0" fontId="25" fillId="0" borderId="35" xfId="61" applyFont="1" applyFill="1" applyBorder="1" applyAlignment="1">
      <alignment horizontal="center" vertical="center" wrapText="1"/>
      <protection/>
    </xf>
    <xf numFmtId="0" fontId="25" fillId="0" borderId="45" xfId="61" applyFont="1" applyFill="1" applyBorder="1" applyAlignment="1">
      <alignment horizontal="center" vertical="center" wrapText="1"/>
      <protection/>
    </xf>
    <xf numFmtId="0" fontId="25" fillId="0" borderId="50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5" fillId="0" borderId="52" xfId="61" applyFont="1" applyFill="1" applyBorder="1" applyAlignment="1">
      <alignment horizontal="center" vertical="center" wrapText="1"/>
      <protection/>
    </xf>
    <xf numFmtId="0" fontId="25" fillId="0" borderId="72" xfId="61" applyFont="1" applyFill="1" applyBorder="1" applyAlignment="1">
      <alignment horizontal="center" vertical="center" wrapText="1"/>
      <protection/>
    </xf>
    <xf numFmtId="0" fontId="20" fillId="0" borderId="0" xfId="67" applyFont="1" applyFill="1" applyAlignment="1" applyProtection="1">
      <alignment horizontal="center" vertical="center" wrapText="1"/>
      <protection/>
    </xf>
    <xf numFmtId="0" fontId="20" fillId="0" borderId="0" xfId="67" applyFont="1" applyFill="1" applyAlignment="1" applyProtection="1">
      <alignment horizontal="center" vertical="center"/>
      <protection/>
    </xf>
    <xf numFmtId="0" fontId="35" fillId="0" borderId="0" xfId="67" applyFont="1" applyFill="1" applyBorder="1" applyAlignment="1" applyProtection="1">
      <alignment horizontal="right"/>
      <protection/>
    </xf>
    <xf numFmtId="0" fontId="20" fillId="0" borderId="24" xfId="67" applyFont="1" applyFill="1" applyBorder="1" applyAlignment="1" applyProtection="1">
      <alignment horizontal="center" vertical="center" wrapText="1"/>
      <protection/>
    </xf>
    <xf numFmtId="0" fontId="20" fillId="0" borderId="16" xfId="67" applyFont="1" applyFill="1" applyBorder="1" applyAlignment="1" applyProtection="1">
      <alignment horizontal="center" vertical="center" wrapText="1"/>
      <protection/>
    </xf>
    <xf numFmtId="0" fontId="20" fillId="0" borderId="18" xfId="67" applyFont="1" applyFill="1" applyBorder="1" applyAlignment="1" applyProtection="1">
      <alignment horizontal="center" vertical="center" wrapText="1"/>
      <protection/>
    </xf>
    <xf numFmtId="0" fontId="36" fillId="0" borderId="2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12" xfId="66" applyFont="1" applyFill="1" applyBorder="1" applyAlignment="1" applyProtection="1">
      <alignment horizontal="center" vertical="center" textRotation="90"/>
      <protection/>
    </xf>
    <xf numFmtId="0" fontId="35" fillId="0" borderId="13" xfId="67" applyFont="1" applyFill="1" applyBorder="1" applyAlignment="1" applyProtection="1">
      <alignment horizontal="center" vertical="center" wrapText="1"/>
      <protection/>
    </xf>
    <xf numFmtId="0" fontId="35" fillId="0" borderId="11" xfId="67" applyFont="1" applyFill="1" applyBorder="1" applyAlignment="1" applyProtection="1">
      <alignment horizontal="center" vertical="center" wrapText="1"/>
      <protection/>
    </xf>
    <xf numFmtId="0" fontId="35" fillId="0" borderId="11" xfId="67" applyFont="1" applyFill="1" applyBorder="1" applyAlignment="1" applyProtection="1">
      <alignment horizontal="center" wrapText="1"/>
      <protection/>
    </xf>
    <xf numFmtId="0" fontId="3" fillId="0" borderId="20" xfId="66" applyFont="1" applyFill="1" applyBorder="1" applyAlignment="1" applyProtection="1">
      <alignment horizontal="center" vertical="center" wrapText="1"/>
      <protection/>
    </xf>
    <xf numFmtId="0" fontId="3" fillId="0" borderId="17" xfId="66" applyFont="1" applyFill="1" applyBorder="1" applyAlignment="1" applyProtection="1">
      <alignment horizontal="center" vertical="center" wrapText="1"/>
      <protection/>
    </xf>
    <xf numFmtId="0" fontId="36" fillId="0" borderId="13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36" fillId="0" borderId="48" xfId="66" applyFont="1" applyFill="1" applyBorder="1" applyAlignment="1" applyProtection="1">
      <alignment horizontal="center" vertical="center" wrapText="1"/>
      <protection/>
    </xf>
    <xf numFmtId="0" fontId="36" fillId="0" borderId="42" xfId="66" applyFont="1" applyFill="1" applyBorder="1" applyAlignment="1" applyProtection="1">
      <alignment horizontal="center" vertical="center"/>
      <protection/>
    </xf>
    <xf numFmtId="0" fontId="36" fillId="0" borderId="63" xfId="66" applyFont="1" applyFill="1" applyBorder="1" applyAlignment="1" applyProtection="1">
      <alignment horizontal="center" vertical="center" wrapText="1"/>
      <protection/>
    </xf>
    <xf numFmtId="0" fontId="36" fillId="0" borderId="57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6" fillId="0" borderId="27" xfId="66" applyFont="1" applyFill="1" applyBorder="1" applyAlignment="1" applyProtection="1">
      <alignment horizontal="right" vertical="center"/>
      <protection/>
    </xf>
    <xf numFmtId="0" fontId="37" fillId="0" borderId="27" xfId="0" applyFont="1" applyBorder="1" applyAlignment="1">
      <alignment/>
    </xf>
    <xf numFmtId="0" fontId="20" fillId="0" borderId="0" xfId="67" applyFont="1" applyFill="1" applyAlignment="1">
      <alignment horizontal="center" vertical="center" wrapText="1"/>
      <protection/>
    </xf>
    <xf numFmtId="0" fontId="20" fillId="0" borderId="0" xfId="67" applyFont="1" applyFill="1" applyAlignment="1">
      <alignment horizontal="center" vertical="center"/>
      <protection/>
    </xf>
    <xf numFmtId="0" fontId="11" fillId="0" borderId="38" xfId="67" applyFont="1" applyFill="1" applyBorder="1" applyAlignment="1">
      <alignment horizontal="left"/>
      <protection/>
    </xf>
    <xf numFmtId="0" fontId="11" fillId="0" borderId="36" xfId="67" applyFont="1" applyFill="1" applyBorder="1" applyAlignment="1">
      <alignment horizontal="left"/>
      <protection/>
    </xf>
    <xf numFmtId="3" fontId="33" fillId="0" borderId="0" xfId="67" applyNumberFormat="1" applyFont="1" applyFill="1" applyAlignment="1">
      <alignment horizontal="center"/>
      <protection/>
    </xf>
    <xf numFmtId="3" fontId="22" fillId="37" borderId="67" xfId="0" applyNumberFormat="1" applyFont="1" applyFill="1" applyBorder="1" applyAlignment="1">
      <alignment horizontal="right" wrapText="1"/>
    </xf>
    <xf numFmtId="3" fontId="22" fillId="37" borderId="68" xfId="0" applyNumberFormat="1" applyFont="1" applyFill="1" applyBorder="1" applyAlignment="1">
      <alignment horizontal="right" wrapText="1"/>
    </xf>
    <xf numFmtId="3" fontId="21" fillId="37" borderId="29" xfId="0" applyNumberFormat="1" applyFont="1" applyFill="1" applyBorder="1" applyAlignment="1">
      <alignment horizontal="right" wrapText="1"/>
    </xf>
    <xf numFmtId="3" fontId="22" fillId="0" borderId="67" xfId="0" applyNumberFormat="1" applyFont="1" applyBorder="1" applyAlignment="1">
      <alignment horizontal="right" wrapText="1"/>
    </xf>
    <xf numFmtId="3" fontId="22" fillId="0" borderId="33" xfId="0" applyNumberFormat="1" applyFont="1" applyBorder="1" applyAlignment="1">
      <alignment horizontal="right" wrapText="1"/>
    </xf>
    <xf numFmtId="3" fontId="22" fillId="0" borderId="68" xfId="0" applyNumberFormat="1" applyFont="1" applyBorder="1" applyAlignment="1">
      <alignment horizontal="right" wrapText="1"/>
    </xf>
    <xf numFmtId="3" fontId="22" fillId="0" borderId="29" xfId="0" applyNumberFormat="1" applyFont="1" applyBorder="1" applyAlignment="1">
      <alignment horizontal="right" wrapText="1"/>
    </xf>
    <xf numFmtId="3" fontId="21" fillId="37" borderId="67" xfId="0" applyNumberFormat="1" applyFont="1" applyFill="1" applyBorder="1" applyAlignment="1">
      <alignment horizontal="right" wrapText="1"/>
    </xf>
    <xf numFmtId="3" fontId="21" fillId="37" borderId="33" xfId="0" applyNumberFormat="1" applyFont="1" applyFill="1" applyBorder="1" applyAlignment="1">
      <alignment horizontal="right" wrapText="1"/>
    </xf>
    <xf numFmtId="3" fontId="21" fillId="37" borderId="68" xfId="0" applyNumberFormat="1" applyFont="1" applyFill="1" applyBorder="1" applyAlignment="1">
      <alignment horizontal="right" wrapText="1"/>
    </xf>
    <xf numFmtId="0" fontId="22" fillId="0" borderId="2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49" fontId="21" fillId="0" borderId="29" xfId="0" applyNumberFormat="1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2" fillId="35" borderId="67" xfId="0" applyFont="1" applyFill="1" applyBorder="1" applyAlignment="1">
      <alignment horizontal="center" wrapText="1"/>
    </xf>
    <xf numFmtId="0" fontId="22" fillId="35" borderId="68" xfId="0" applyFont="1" applyFill="1" applyBorder="1" applyAlignment="1">
      <alignment horizontal="center" wrapText="1"/>
    </xf>
    <xf numFmtId="0" fontId="22" fillId="0" borderId="67" xfId="0" applyFont="1" applyBorder="1" applyAlignment="1">
      <alignment horizontal="left" wrapText="1"/>
    </xf>
    <xf numFmtId="0" fontId="22" fillId="0" borderId="33" xfId="0" applyFont="1" applyBorder="1" applyAlignment="1">
      <alignment horizontal="left" wrapText="1"/>
    </xf>
    <xf numFmtId="0" fontId="22" fillId="35" borderId="33" xfId="0" applyFont="1" applyFill="1" applyBorder="1" applyAlignment="1">
      <alignment horizontal="center" wrapText="1"/>
    </xf>
    <xf numFmtId="3" fontId="22" fillId="37" borderId="33" xfId="0" applyNumberFormat="1" applyFont="1" applyFill="1" applyBorder="1" applyAlignment="1">
      <alignment horizontal="right" wrapText="1"/>
    </xf>
    <xf numFmtId="0" fontId="21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2" fillId="35" borderId="67" xfId="0" applyFont="1" applyFill="1" applyBorder="1" applyAlignment="1">
      <alignment horizontal="center" vertical="top" wrapText="1"/>
    </xf>
    <xf numFmtId="0" fontId="22" fillId="35" borderId="33" xfId="0" applyFont="1" applyFill="1" applyBorder="1" applyAlignment="1">
      <alignment horizontal="center" vertical="top" wrapText="1"/>
    </xf>
    <xf numFmtId="0" fontId="22" fillId="35" borderId="68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9" fillId="0" borderId="38" xfId="60" applyFont="1" applyFill="1" applyBorder="1" applyAlignment="1" applyProtection="1">
      <alignment horizontal="left" vertical="center"/>
      <protection/>
    </xf>
    <xf numFmtId="0" fontId="9" fillId="0" borderId="36" xfId="60" applyFont="1" applyFill="1" applyBorder="1" applyAlignment="1" applyProtection="1">
      <alignment horizontal="left" vertical="center"/>
      <protection/>
    </xf>
    <xf numFmtId="0" fontId="4" fillId="0" borderId="73" xfId="60" applyFont="1" applyFill="1" applyBorder="1" applyAlignment="1" applyProtection="1">
      <alignment horizontal="left" vertical="center" wrapText="1"/>
      <protection/>
    </xf>
    <xf numFmtId="0" fontId="4" fillId="0" borderId="53" xfId="60" applyFont="1" applyFill="1" applyBorder="1" applyAlignment="1" applyProtection="1">
      <alignment horizontal="left" vertical="center" wrapText="1"/>
      <protection/>
    </xf>
    <xf numFmtId="0" fontId="4" fillId="0" borderId="74" xfId="60" applyFont="1" applyFill="1" applyBorder="1" applyAlignment="1" applyProtection="1">
      <alignment horizontal="left" vertical="center" wrapText="1"/>
      <protection/>
    </xf>
    <xf numFmtId="0" fontId="3" fillId="0" borderId="0" xfId="60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1" fillId="0" borderId="38" xfId="60" applyFont="1" applyFill="1" applyBorder="1" applyAlignment="1" applyProtection="1">
      <alignment horizontal="left" vertical="center"/>
      <protection/>
    </xf>
    <xf numFmtId="0" fontId="1" fillId="0" borderId="36" xfId="60" applyFont="1" applyFill="1" applyBorder="1" applyAlignment="1" applyProtection="1">
      <alignment horizontal="left" vertical="center"/>
      <protection/>
    </xf>
    <xf numFmtId="0" fontId="2" fillId="0" borderId="27" xfId="60" applyFont="1" applyFill="1" applyBorder="1" applyAlignment="1">
      <alignment horizontal="right"/>
      <protection/>
    </xf>
    <xf numFmtId="0" fontId="4" fillId="0" borderId="73" xfId="60" applyFont="1" applyFill="1" applyBorder="1" applyAlignment="1">
      <alignment horizontal="center" vertical="center" wrapText="1"/>
      <protection/>
    </xf>
    <xf numFmtId="0" fontId="4" fillId="0" borderId="75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37" xfId="60" applyFont="1" applyFill="1" applyBorder="1" applyAlignment="1">
      <alignment horizontal="center"/>
      <protection/>
    </xf>
    <xf numFmtId="0" fontId="4" fillId="0" borderId="52" xfId="60" applyFont="1" applyFill="1" applyBorder="1" applyAlignment="1">
      <alignment horizontal="center" vertical="center" wrapText="1"/>
      <protection/>
    </xf>
    <xf numFmtId="0" fontId="4" fillId="0" borderId="72" xfId="60" applyFont="1" applyFill="1" applyBorder="1" applyAlignment="1">
      <alignment horizontal="center" vertical="center" wrapText="1"/>
      <protection/>
    </xf>
    <xf numFmtId="0" fontId="4" fillId="0" borderId="73" xfId="60" applyFont="1" applyFill="1" applyBorder="1" applyAlignment="1">
      <alignment horizontal="left" vertical="center" wrapText="1"/>
      <protection/>
    </xf>
    <xf numFmtId="0" fontId="4" fillId="0" borderId="53" xfId="60" applyFont="1" applyFill="1" applyBorder="1" applyAlignment="1">
      <alignment horizontal="left" vertical="center" wrapText="1"/>
      <protection/>
    </xf>
    <xf numFmtId="0" fontId="4" fillId="0" borderId="74" xfId="6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164" fontId="4" fillId="0" borderId="67" xfId="60" applyNumberFormat="1" applyFont="1" applyFill="1" applyBorder="1" applyAlignment="1">
      <alignment horizontal="center" vertical="center" wrapText="1"/>
      <protection/>
    </xf>
    <xf numFmtId="164" fontId="4" fillId="0" borderId="68" xfId="60" applyNumberFormat="1" applyFont="1" applyFill="1" applyBorder="1" applyAlignment="1">
      <alignment horizontal="center" vertical="center" wrapText="1"/>
      <protection/>
    </xf>
    <xf numFmtId="164" fontId="4" fillId="0" borderId="67" xfId="60" applyNumberFormat="1" applyFont="1" applyFill="1" applyBorder="1" applyAlignment="1">
      <alignment horizontal="center" vertical="center"/>
      <protection/>
    </xf>
    <xf numFmtId="164" fontId="4" fillId="0" borderId="68" xfId="60" applyNumberFormat="1" applyFont="1" applyFill="1" applyBorder="1" applyAlignment="1">
      <alignment horizontal="center" vertical="center"/>
      <protection/>
    </xf>
    <xf numFmtId="164" fontId="4" fillId="0" borderId="73" xfId="60" applyNumberFormat="1" applyFont="1" applyFill="1" applyBorder="1" applyAlignment="1">
      <alignment horizontal="center" vertical="center" wrapText="1"/>
      <protection/>
    </xf>
    <xf numFmtId="164" fontId="4" fillId="0" borderId="75" xfId="60" applyNumberFormat="1" applyFont="1" applyFill="1" applyBorder="1" applyAlignment="1">
      <alignment horizontal="center" vertical="center" wrapText="1"/>
      <protection/>
    </xf>
    <xf numFmtId="164" fontId="4" fillId="0" borderId="48" xfId="60" applyNumberFormat="1" applyFont="1" applyFill="1" applyBorder="1" applyAlignment="1">
      <alignment horizontal="center" vertical="center" wrapText="1"/>
      <protection/>
    </xf>
    <xf numFmtId="164" fontId="4" fillId="0" borderId="76" xfId="60" applyNumberFormat="1" applyFont="1" applyFill="1" applyBorder="1" applyAlignment="1">
      <alignment horizontal="center" vertical="center" wrapText="1"/>
      <protection/>
    </xf>
    <xf numFmtId="164" fontId="4" fillId="0" borderId="74" xfId="60" applyNumberFormat="1" applyFont="1" applyFill="1" applyBorder="1" applyAlignment="1">
      <alignment horizontal="center" vertical="center" wrapText="1"/>
      <protection/>
    </xf>
    <xf numFmtId="164" fontId="4" fillId="0" borderId="77" xfId="60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45" fillId="0" borderId="0" xfId="60" applyFont="1" applyAlignment="1" applyProtection="1">
      <alignment horizontal="center" vertical="center" wrapText="1"/>
      <protection locked="0"/>
    </xf>
    <xf numFmtId="0" fontId="40" fillId="0" borderId="22" xfId="60" applyFont="1" applyBorder="1" applyAlignment="1" applyProtection="1">
      <alignment wrapText="1"/>
      <protection/>
    </xf>
    <xf numFmtId="0" fontId="40" fillId="0" borderId="23" xfId="60" applyFont="1" applyBorder="1" applyAlignment="1" applyProtection="1">
      <alignment wrapText="1"/>
      <protection/>
    </xf>
    <xf numFmtId="0" fontId="5" fillId="0" borderId="0" xfId="65" applyFont="1" applyFill="1" applyAlignment="1" applyProtection="1">
      <alignment horizontal="right"/>
      <protection locked="0"/>
    </xf>
    <xf numFmtId="0" fontId="3" fillId="0" borderId="0" xfId="65" applyFont="1" applyFill="1" applyAlignment="1">
      <alignment horizontal="center" wrapText="1"/>
      <protection/>
    </xf>
    <xf numFmtId="0" fontId="3" fillId="0" borderId="0" xfId="65" applyFont="1" applyFill="1" applyAlignment="1">
      <alignment horizontal="center"/>
      <protection/>
    </xf>
    <xf numFmtId="0" fontId="3" fillId="0" borderId="38" xfId="65" applyFont="1" applyFill="1" applyBorder="1" applyAlignment="1">
      <alignment horizontal="center" vertical="center"/>
      <protection/>
    </xf>
    <xf numFmtId="0" fontId="3" fillId="0" borderId="37" xfId="65" applyFont="1" applyFill="1" applyBorder="1" applyAlignment="1">
      <alignment horizontal="center" vertical="center"/>
      <protection/>
    </xf>
    <xf numFmtId="0" fontId="3" fillId="0" borderId="38" xfId="65" applyFont="1" applyFill="1" applyBorder="1" applyAlignment="1">
      <alignment horizontal="center" vertical="center" wrapText="1"/>
      <protection/>
    </xf>
    <xf numFmtId="0" fontId="3" fillId="0" borderId="37" xfId="65" applyFont="1" applyFill="1" applyBorder="1" applyAlignment="1">
      <alignment horizontal="center" vertic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_SZÖT Zárszámadás 2014." xfId="61"/>
    <cellStyle name="Normál 4" xfId="62"/>
    <cellStyle name="Normál 5" xfId="63"/>
    <cellStyle name="Normál_KVRENMUNKA" xfId="64"/>
    <cellStyle name="Normál_minta" xfId="65"/>
    <cellStyle name="Normál_VAGYONK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Normal="130" zoomScaleSheetLayoutView="100" workbookViewId="0" topLeftCell="A1">
      <selection activeCell="I158" sqref="I158"/>
    </sheetView>
  </sheetViews>
  <sheetFormatPr defaultColWidth="9.00390625" defaultRowHeight="12.75"/>
  <cols>
    <col min="1" max="1" width="7.125" style="68" bestFit="1" customWidth="1"/>
    <col min="2" max="2" width="44.375" style="68" customWidth="1"/>
    <col min="3" max="3" width="13.375" style="69" customWidth="1"/>
    <col min="4" max="4" width="13.50390625" style="75" customWidth="1"/>
    <col min="5" max="5" width="13.50390625" style="75" bestFit="1" customWidth="1"/>
    <col min="6" max="6" width="13.00390625" style="75" customWidth="1"/>
    <col min="7" max="16384" width="9.375" style="75" customWidth="1"/>
  </cols>
  <sheetData>
    <row r="1" spans="1:6" ht="15">
      <c r="A1" s="703"/>
      <c r="B1" s="704"/>
      <c r="C1" s="705"/>
      <c r="D1" s="704"/>
      <c r="E1" s="702"/>
      <c r="F1" s="702"/>
    </row>
    <row r="2" spans="1:6" ht="15.75" customHeight="1">
      <c r="A2" s="706" t="s">
        <v>1</v>
      </c>
      <c r="B2" s="706"/>
      <c r="C2" s="706"/>
      <c r="D2" s="701"/>
      <c r="E2" s="702"/>
      <c r="F2" s="702"/>
    </row>
    <row r="3" spans="1:6" ht="15.75" customHeight="1" thickBot="1">
      <c r="A3" s="698" t="s">
        <v>69</v>
      </c>
      <c r="B3" s="698"/>
      <c r="C3" s="40"/>
      <c r="D3" s="40"/>
      <c r="F3" s="40" t="s">
        <v>335</v>
      </c>
    </row>
    <row r="4" spans="1:11" ht="56.25" customHeight="1" thickBot="1">
      <c r="A4" s="17" t="s">
        <v>37</v>
      </c>
      <c r="B4" s="18" t="s">
        <v>2</v>
      </c>
      <c r="C4" s="125" t="s">
        <v>720</v>
      </c>
      <c r="D4" s="18" t="s">
        <v>721</v>
      </c>
      <c r="E4" s="171" t="s">
        <v>347</v>
      </c>
      <c r="F4" s="169" t="s">
        <v>348</v>
      </c>
      <c r="K4" s="466"/>
    </row>
    <row r="5" spans="1:6" s="76" customFormat="1" ht="12" customHeight="1" thickBot="1">
      <c r="A5" s="73" t="s">
        <v>327</v>
      </c>
      <c r="B5" s="74" t="s">
        <v>328</v>
      </c>
      <c r="C5" s="126" t="s">
        <v>329</v>
      </c>
      <c r="D5" s="74" t="s">
        <v>331</v>
      </c>
      <c r="E5" s="172" t="s">
        <v>330</v>
      </c>
      <c r="F5" s="170" t="s">
        <v>332</v>
      </c>
    </row>
    <row r="6" spans="1:6" s="77" customFormat="1" ht="13.5" thickBot="1">
      <c r="A6" s="14" t="s">
        <v>3</v>
      </c>
      <c r="B6" s="15" t="s">
        <v>121</v>
      </c>
      <c r="C6" s="127">
        <f>+C7+C8+C9+C10+C11+C12</f>
        <v>61096923</v>
      </c>
      <c r="D6" s="138">
        <f>+D7+D8+D9+D10+D11+D12</f>
        <v>75192106</v>
      </c>
      <c r="E6" s="173">
        <f>+E7+E8+E9+E10+E11+E12</f>
        <v>75192106</v>
      </c>
      <c r="F6" s="245"/>
    </row>
    <row r="7" spans="1:6" s="77" customFormat="1" ht="23.25" customHeight="1">
      <c r="A7" s="9" t="s">
        <v>49</v>
      </c>
      <c r="B7" s="78" t="s">
        <v>122</v>
      </c>
      <c r="C7" s="128">
        <v>19294907</v>
      </c>
      <c r="D7" s="139">
        <v>19537313</v>
      </c>
      <c r="E7" s="174">
        <v>19537313</v>
      </c>
      <c r="F7" s="244">
        <f>E7/D7</f>
        <v>1</v>
      </c>
    </row>
    <row r="8" spans="1:6" s="77" customFormat="1" ht="23.25" customHeight="1">
      <c r="A8" s="8" t="s">
        <v>50</v>
      </c>
      <c r="B8" s="79" t="s">
        <v>123</v>
      </c>
      <c r="C8" s="129"/>
      <c r="D8" s="72"/>
      <c r="E8" s="174"/>
      <c r="F8" s="244"/>
    </row>
    <row r="9" spans="1:6" s="77" customFormat="1" ht="23.25" customHeight="1">
      <c r="A9" s="8" t="s">
        <v>51</v>
      </c>
      <c r="B9" s="79" t="s">
        <v>124</v>
      </c>
      <c r="C9" s="129">
        <v>40002016</v>
      </c>
      <c r="D9" s="72">
        <v>53854793</v>
      </c>
      <c r="E9" s="174">
        <v>53854793</v>
      </c>
      <c r="F9" s="244">
        <f>E9/D9</f>
        <v>1</v>
      </c>
    </row>
    <row r="10" spans="1:6" s="77" customFormat="1" ht="12" customHeight="1">
      <c r="A10" s="8" t="s">
        <v>52</v>
      </c>
      <c r="B10" s="79" t="s">
        <v>125</v>
      </c>
      <c r="C10" s="129">
        <v>1800000</v>
      </c>
      <c r="D10" s="72">
        <v>1800000</v>
      </c>
      <c r="E10" s="174">
        <v>1800000</v>
      </c>
      <c r="F10" s="244">
        <f>E10/D10</f>
        <v>1</v>
      </c>
    </row>
    <row r="11" spans="1:6" s="77" customFormat="1" ht="12.75">
      <c r="A11" s="8" t="s">
        <v>66</v>
      </c>
      <c r="B11" s="36" t="s">
        <v>274</v>
      </c>
      <c r="C11" s="129"/>
      <c r="D11" s="72"/>
      <c r="E11" s="174"/>
      <c r="F11" s="244"/>
    </row>
    <row r="12" spans="1:6" s="77" customFormat="1" ht="12" customHeight="1" thickBot="1">
      <c r="A12" s="10" t="s">
        <v>53</v>
      </c>
      <c r="B12" s="37" t="s">
        <v>275</v>
      </c>
      <c r="C12" s="129"/>
      <c r="D12" s="72"/>
      <c r="E12" s="174"/>
      <c r="F12" s="246"/>
    </row>
    <row r="13" spans="1:6" s="77" customFormat="1" ht="24" customHeight="1" thickBot="1">
      <c r="A13" s="14" t="s">
        <v>4</v>
      </c>
      <c r="B13" s="35" t="s">
        <v>126</v>
      </c>
      <c r="C13" s="127">
        <f>+C14+C15+C16+C17+C18</f>
        <v>3682556</v>
      </c>
      <c r="D13" s="138">
        <f>+D14+D15+D16+D17+D18</f>
        <v>4905291</v>
      </c>
      <c r="E13" s="173">
        <f>+E14+E15+E16+E17+E18</f>
        <v>4905291</v>
      </c>
      <c r="F13" s="248">
        <f>E13/D13</f>
        <v>1</v>
      </c>
    </row>
    <row r="14" spans="1:6" s="77" customFormat="1" ht="12" customHeight="1">
      <c r="A14" s="9" t="s">
        <v>55</v>
      </c>
      <c r="B14" s="78" t="s">
        <v>127</v>
      </c>
      <c r="C14" s="128"/>
      <c r="D14" s="139"/>
      <c r="E14" s="174"/>
      <c r="F14" s="247"/>
    </row>
    <row r="15" spans="1:6" s="77" customFormat="1" ht="23.25" customHeight="1">
      <c r="A15" s="8" t="s">
        <v>56</v>
      </c>
      <c r="B15" s="79" t="s">
        <v>128</v>
      </c>
      <c r="C15" s="129"/>
      <c r="D15" s="72"/>
      <c r="E15" s="152"/>
      <c r="F15" s="244"/>
    </row>
    <row r="16" spans="1:6" s="77" customFormat="1" ht="24" customHeight="1">
      <c r="A16" s="8" t="s">
        <v>57</v>
      </c>
      <c r="B16" s="79" t="s">
        <v>267</v>
      </c>
      <c r="C16" s="129"/>
      <c r="D16" s="72"/>
      <c r="E16" s="152"/>
      <c r="F16" s="244"/>
    </row>
    <row r="17" spans="1:6" s="77" customFormat="1" ht="21" customHeight="1" thickBot="1">
      <c r="A17" s="8" t="s">
        <v>58</v>
      </c>
      <c r="B17" s="79" t="s">
        <v>268</v>
      </c>
      <c r="C17" s="129"/>
      <c r="D17" s="72"/>
      <c r="E17" s="152"/>
      <c r="F17" s="244"/>
    </row>
    <row r="18" spans="1:6" s="77" customFormat="1" ht="12" customHeight="1" thickBot="1">
      <c r="A18" s="8" t="s">
        <v>59</v>
      </c>
      <c r="B18" s="79" t="s">
        <v>129</v>
      </c>
      <c r="C18" s="129">
        <v>3682556</v>
      </c>
      <c r="D18" s="72">
        <v>4905291</v>
      </c>
      <c r="E18" s="152">
        <v>4905291</v>
      </c>
      <c r="F18" s="248">
        <f>E18/D18</f>
        <v>1</v>
      </c>
    </row>
    <row r="19" spans="1:6" s="77" customFormat="1" ht="12" customHeight="1" thickBot="1">
      <c r="A19" s="10" t="s">
        <v>63</v>
      </c>
      <c r="B19" s="37" t="s">
        <v>130</v>
      </c>
      <c r="C19" s="130"/>
      <c r="D19" s="140"/>
      <c r="E19" s="153"/>
      <c r="F19" s="248"/>
    </row>
    <row r="20" spans="1:6" s="77" customFormat="1" ht="22.5" customHeight="1" thickBot="1">
      <c r="A20" s="14" t="s">
        <v>5</v>
      </c>
      <c r="B20" s="15" t="s">
        <v>131</v>
      </c>
      <c r="C20" s="127">
        <f>+C21+C22+C23+C24+C25</f>
        <v>9891285</v>
      </c>
      <c r="D20" s="138">
        <f>+D21+D22+D23+D24+D25</f>
        <v>58068955</v>
      </c>
      <c r="E20" s="173">
        <f>+E21+E22+E23+E24+E25</f>
        <v>58068955</v>
      </c>
      <c r="F20" s="248">
        <f>E20/D20</f>
        <v>1</v>
      </c>
    </row>
    <row r="21" spans="1:6" s="77" customFormat="1" ht="12" customHeight="1">
      <c r="A21" s="9" t="s">
        <v>38</v>
      </c>
      <c r="B21" s="78" t="s">
        <v>132</v>
      </c>
      <c r="C21" s="128">
        <v>9891285</v>
      </c>
      <c r="D21" s="139"/>
      <c r="E21" s="174"/>
      <c r="F21" s="247"/>
    </row>
    <row r="22" spans="1:6" s="77" customFormat="1" ht="22.5" customHeight="1">
      <c r="A22" s="8" t="s">
        <v>39</v>
      </c>
      <c r="B22" s="79" t="s">
        <v>133</v>
      </c>
      <c r="C22" s="129"/>
      <c r="D22" s="72"/>
      <c r="E22" s="152"/>
      <c r="F22" s="247"/>
    </row>
    <row r="23" spans="1:6" s="77" customFormat="1" ht="21" customHeight="1">
      <c r="A23" s="8" t="s">
        <v>40</v>
      </c>
      <c r="B23" s="79" t="s">
        <v>269</v>
      </c>
      <c r="C23" s="129"/>
      <c r="D23" s="72"/>
      <c r="E23" s="152"/>
      <c r="F23" s="247"/>
    </row>
    <row r="24" spans="1:6" s="77" customFormat="1" ht="21" customHeight="1">
      <c r="A24" s="8" t="s">
        <v>41</v>
      </c>
      <c r="B24" s="79" t="s">
        <v>270</v>
      </c>
      <c r="C24" s="129"/>
      <c r="D24" s="72"/>
      <c r="E24" s="152"/>
      <c r="F24" s="247"/>
    </row>
    <row r="25" spans="1:6" s="77" customFormat="1" ht="12" customHeight="1">
      <c r="A25" s="8" t="s">
        <v>76</v>
      </c>
      <c r="B25" s="79" t="s">
        <v>134</v>
      </c>
      <c r="C25" s="129"/>
      <c r="D25" s="72">
        <v>58068955</v>
      </c>
      <c r="E25" s="152">
        <v>58068955</v>
      </c>
      <c r="F25" s="247">
        <v>1</v>
      </c>
    </row>
    <row r="26" spans="1:6" s="77" customFormat="1" ht="12" customHeight="1" thickBot="1">
      <c r="A26" s="10" t="s">
        <v>77</v>
      </c>
      <c r="B26" s="80" t="s">
        <v>135</v>
      </c>
      <c r="C26" s="130"/>
      <c r="D26" s="140"/>
      <c r="E26" s="153"/>
      <c r="F26" s="246"/>
    </row>
    <row r="27" spans="1:6" s="77" customFormat="1" ht="12" customHeight="1" thickBot="1">
      <c r="A27" s="14" t="s">
        <v>78</v>
      </c>
      <c r="B27" s="15" t="s">
        <v>136</v>
      </c>
      <c r="C27" s="131">
        <f>+C28+C32+C33+C34</f>
        <v>5720000</v>
      </c>
      <c r="D27" s="141">
        <f>+D28+D32+D33+D34</f>
        <v>6169877</v>
      </c>
      <c r="E27" s="175">
        <f>+E28+E32+E33+E34</f>
        <v>5812307</v>
      </c>
      <c r="F27" s="248">
        <f aca="true" t="shared" si="0" ref="F27:F46">E27/D27</f>
        <v>0.9420458462948289</v>
      </c>
    </row>
    <row r="28" spans="1:6" s="77" customFormat="1" ht="12" customHeight="1">
      <c r="A28" s="9" t="s">
        <v>137</v>
      </c>
      <c r="B28" s="78" t="s">
        <v>281</v>
      </c>
      <c r="C28" s="132">
        <f>+C29+C30+C31</f>
        <v>4000000</v>
      </c>
      <c r="D28" s="142">
        <f>+D29+D30+D31</f>
        <v>3690528</v>
      </c>
      <c r="E28" s="142">
        <f>+E29+E30+E31</f>
        <v>3574452</v>
      </c>
      <c r="F28" s="247">
        <f t="shared" si="0"/>
        <v>0.9685475899383503</v>
      </c>
    </row>
    <row r="29" spans="1:6" s="77" customFormat="1" ht="12.75">
      <c r="A29" s="8" t="s">
        <v>138</v>
      </c>
      <c r="B29" s="79" t="s">
        <v>143</v>
      </c>
      <c r="C29" s="129"/>
      <c r="D29" s="72">
        <v>4654</v>
      </c>
      <c r="E29" s="152">
        <v>4654</v>
      </c>
      <c r="F29" s="247">
        <f t="shared" si="0"/>
        <v>1</v>
      </c>
    </row>
    <row r="30" spans="1:6" s="77" customFormat="1" ht="12.75">
      <c r="A30" s="8" t="s">
        <v>139</v>
      </c>
      <c r="B30" s="79" t="s">
        <v>144</v>
      </c>
      <c r="C30" s="129"/>
      <c r="D30" s="72"/>
      <c r="E30" s="152"/>
      <c r="F30" s="247"/>
    </row>
    <row r="31" spans="1:6" s="77" customFormat="1" ht="12.75">
      <c r="A31" s="8" t="s">
        <v>279</v>
      </c>
      <c r="B31" s="89" t="s">
        <v>280</v>
      </c>
      <c r="C31" s="129">
        <v>4000000</v>
      </c>
      <c r="D31" s="72">
        <v>3685874</v>
      </c>
      <c r="E31" s="152">
        <v>3569798</v>
      </c>
      <c r="F31" s="247">
        <f t="shared" si="0"/>
        <v>0.9685078762866012</v>
      </c>
    </row>
    <row r="32" spans="1:6" s="77" customFormat="1" ht="12" customHeight="1">
      <c r="A32" s="8" t="s">
        <v>140</v>
      </c>
      <c r="B32" s="79" t="s">
        <v>145</v>
      </c>
      <c r="C32" s="129">
        <v>1500000</v>
      </c>
      <c r="D32" s="72">
        <v>2011901</v>
      </c>
      <c r="E32" s="152">
        <v>1811898</v>
      </c>
      <c r="F32" s="247">
        <f t="shared" si="0"/>
        <v>0.9005900389730906</v>
      </c>
    </row>
    <row r="33" spans="1:6" s="77" customFormat="1" ht="12" customHeight="1">
      <c r="A33" s="8" t="s">
        <v>141</v>
      </c>
      <c r="B33" s="79" t="s">
        <v>146</v>
      </c>
      <c r="C33" s="129">
        <v>70000</v>
      </c>
      <c r="D33" s="72">
        <v>207200</v>
      </c>
      <c r="E33" s="152">
        <v>207200</v>
      </c>
      <c r="F33" s="247">
        <f t="shared" si="0"/>
        <v>1</v>
      </c>
    </row>
    <row r="34" spans="1:6" s="77" customFormat="1" ht="12" customHeight="1" thickBot="1">
      <c r="A34" s="10" t="s">
        <v>142</v>
      </c>
      <c r="B34" s="80" t="s">
        <v>147</v>
      </c>
      <c r="C34" s="130">
        <v>150000</v>
      </c>
      <c r="D34" s="140">
        <v>260248</v>
      </c>
      <c r="E34" s="153">
        <v>218757</v>
      </c>
      <c r="F34" s="247">
        <f t="shared" si="0"/>
        <v>0.8405713012203744</v>
      </c>
    </row>
    <row r="35" spans="1:6" s="77" customFormat="1" ht="12" customHeight="1" thickBot="1">
      <c r="A35" s="14" t="s">
        <v>7</v>
      </c>
      <c r="B35" s="15" t="s">
        <v>276</v>
      </c>
      <c r="C35" s="127">
        <f>SUM(C36:C46)</f>
        <v>2920000</v>
      </c>
      <c r="D35" s="138">
        <f>SUM(D36:D46)</f>
        <v>3479094</v>
      </c>
      <c r="E35" s="173">
        <f>SUM(E36:E46)</f>
        <v>3163459</v>
      </c>
      <c r="F35" s="248">
        <f t="shared" si="0"/>
        <v>0.9092766680060959</v>
      </c>
    </row>
    <row r="36" spans="1:6" s="77" customFormat="1" ht="12" customHeight="1">
      <c r="A36" s="9" t="s">
        <v>42</v>
      </c>
      <c r="B36" s="78" t="s">
        <v>150</v>
      </c>
      <c r="C36" s="128"/>
      <c r="D36" s="139">
        <v>654749</v>
      </c>
      <c r="E36" s="174">
        <v>654749</v>
      </c>
      <c r="F36" s="247">
        <f t="shared" si="0"/>
        <v>1</v>
      </c>
    </row>
    <row r="37" spans="1:6" s="77" customFormat="1" ht="12" customHeight="1">
      <c r="A37" s="8" t="s">
        <v>43</v>
      </c>
      <c r="B37" s="79" t="s">
        <v>151</v>
      </c>
      <c r="C37" s="129">
        <v>988000</v>
      </c>
      <c r="D37" s="72">
        <v>788000</v>
      </c>
      <c r="E37" s="152">
        <v>108261</v>
      </c>
      <c r="F37" s="247">
        <f t="shared" si="0"/>
        <v>0.13738705583756344</v>
      </c>
    </row>
    <row r="38" spans="1:6" s="77" customFormat="1" ht="12" customHeight="1">
      <c r="A38" s="8" t="s">
        <v>44</v>
      </c>
      <c r="B38" s="79" t="s">
        <v>152</v>
      </c>
      <c r="C38" s="129"/>
      <c r="D38" s="72"/>
      <c r="E38" s="152"/>
      <c r="F38" s="247"/>
    </row>
    <row r="39" spans="1:6" s="77" customFormat="1" ht="12" customHeight="1">
      <c r="A39" s="8" t="s">
        <v>80</v>
      </c>
      <c r="B39" s="79" t="s">
        <v>153</v>
      </c>
      <c r="C39" s="129">
        <v>1686000</v>
      </c>
      <c r="D39" s="72">
        <v>1458721</v>
      </c>
      <c r="E39" s="152">
        <v>1908734</v>
      </c>
      <c r="F39" s="247">
        <f t="shared" si="0"/>
        <v>1.3084983351854125</v>
      </c>
    </row>
    <row r="40" spans="1:6" s="77" customFormat="1" ht="12" customHeight="1">
      <c r="A40" s="8" t="s">
        <v>81</v>
      </c>
      <c r="B40" s="79" t="s">
        <v>154</v>
      </c>
      <c r="C40" s="129"/>
      <c r="D40" s="72"/>
      <c r="E40" s="152"/>
      <c r="F40" s="247"/>
    </row>
    <row r="41" spans="1:6" s="77" customFormat="1" ht="12" customHeight="1">
      <c r="A41" s="8" t="s">
        <v>82</v>
      </c>
      <c r="B41" s="79" t="s">
        <v>155</v>
      </c>
      <c r="C41" s="129">
        <v>179000</v>
      </c>
      <c r="D41" s="72">
        <v>424948</v>
      </c>
      <c r="E41" s="152">
        <v>404555</v>
      </c>
      <c r="F41" s="247">
        <f t="shared" si="0"/>
        <v>0.9520105989438707</v>
      </c>
    </row>
    <row r="42" spans="1:6" s="77" customFormat="1" ht="12" customHeight="1">
      <c r="A42" s="8" t="s">
        <v>83</v>
      </c>
      <c r="B42" s="79" t="s">
        <v>156</v>
      </c>
      <c r="C42" s="129"/>
      <c r="D42" s="72"/>
      <c r="E42" s="152"/>
      <c r="F42" s="247"/>
    </row>
    <row r="43" spans="1:6" s="77" customFormat="1" ht="12" customHeight="1">
      <c r="A43" s="8" t="s">
        <v>84</v>
      </c>
      <c r="B43" s="79" t="s">
        <v>157</v>
      </c>
      <c r="C43" s="129">
        <v>67000</v>
      </c>
      <c r="D43" s="72">
        <v>79664</v>
      </c>
      <c r="E43" s="152">
        <v>14148</v>
      </c>
      <c r="F43" s="247">
        <f t="shared" si="0"/>
        <v>0.17759590279172524</v>
      </c>
    </row>
    <row r="44" spans="1:6" s="77" customFormat="1" ht="12" customHeight="1">
      <c r="A44" s="8" t="s">
        <v>148</v>
      </c>
      <c r="B44" s="79" t="s">
        <v>158</v>
      </c>
      <c r="C44" s="133"/>
      <c r="D44" s="143"/>
      <c r="E44" s="176"/>
      <c r="F44" s="247"/>
    </row>
    <row r="45" spans="1:6" s="77" customFormat="1" ht="12" customHeight="1">
      <c r="A45" s="10" t="s">
        <v>149</v>
      </c>
      <c r="B45" s="80" t="s">
        <v>278</v>
      </c>
      <c r="C45" s="134"/>
      <c r="D45" s="144"/>
      <c r="E45" s="177"/>
      <c r="F45" s="247"/>
    </row>
    <row r="46" spans="1:6" s="77" customFormat="1" ht="12" customHeight="1" thickBot="1">
      <c r="A46" s="10" t="s">
        <v>277</v>
      </c>
      <c r="B46" s="37" t="s">
        <v>159</v>
      </c>
      <c r="C46" s="134"/>
      <c r="D46" s="144">
        <v>73012</v>
      </c>
      <c r="E46" s="177">
        <v>73012</v>
      </c>
      <c r="F46" s="247">
        <f t="shared" si="0"/>
        <v>1</v>
      </c>
    </row>
    <row r="47" spans="1:6" s="77" customFormat="1" ht="12" customHeight="1" thickBot="1">
      <c r="A47" s="14" t="s">
        <v>8</v>
      </c>
      <c r="B47" s="15" t="s">
        <v>160</v>
      </c>
      <c r="C47" s="127">
        <f>SUM(C48:C52)</f>
        <v>0</v>
      </c>
      <c r="D47" s="138">
        <f>SUM(D48:D52)</f>
        <v>635000</v>
      </c>
      <c r="E47" s="173">
        <f>SUM(E48:E52)</f>
        <v>635000</v>
      </c>
      <c r="F47" s="248">
        <v>1</v>
      </c>
    </row>
    <row r="48" spans="1:6" s="77" customFormat="1" ht="12" customHeight="1">
      <c r="A48" s="9" t="s">
        <v>45</v>
      </c>
      <c r="B48" s="78" t="s">
        <v>164</v>
      </c>
      <c r="C48" s="135"/>
      <c r="D48" s="145"/>
      <c r="E48" s="178"/>
      <c r="F48" s="247"/>
    </row>
    <row r="49" spans="1:6" s="77" customFormat="1" ht="12" customHeight="1">
      <c r="A49" s="8" t="s">
        <v>46</v>
      </c>
      <c r="B49" s="79" t="s">
        <v>165</v>
      </c>
      <c r="C49" s="133"/>
      <c r="D49" s="143">
        <v>635000</v>
      </c>
      <c r="E49" s="176">
        <v>635000</v>
      </c>
      <c r="F49" s="244">
        <v>1</v>
      </c>
    </row>
    <row r="50" spans="1:6" s="77" customFormat="1" ht="12" customHeight="1">
      <c r="A50" s="8" t="s">
        <v>161</v>
      </c>
      <c r="B50" s="79" t="s">
        <v>166</v>
      </c>
      <c r="C50" s="133"/>
      <c r="D50" s="143"/>
      <c r="E50" s="176"/>
      <c r="F50" s="244"/>
    </row>
    <row r="51" spans="1:6" s="77" customFormat="1" ht="12" customHeight="1">
      <c r="A51" s="8" t="s">
        <v>162</v>
      </c>
      <c r="B51" s="79" t="s">
        <v>167</v>
      </c>
      <c r="C51" s="133"/>
      <c r="D51" s="143"/>
      <c r="E51" s="176"/>
      <c r="F51" s="244"/>
    </row>
    <row r="52" spans="1:6" s="77" customFormat="1" ht="12" customHeight="1" thickBot="1">
      <c r="A52" s="10" t="s">
        <v>163</v>
      </c>
      <c r="B52" s="37" t="s">
        <v>168</v>
      </c>
      <c r="C52" s="134"/>
      <c r="D52" s="144"/>
      <c r="E52" s="177"/>
      <c r="F52" s="246"/>
    </row>
    <row r="53" spans="1:6" s="77" customFormat="1" ht="13.5" thickBot="1">
      <c r="A53" s="14" t="s">
        <v>85</v>
      </c>
      <c r="B53" s="15" t="s">
        <v>169</v>
      </c>
      <c r="C53" s="127">
        <f>SUM(C54:C56)</f>
        <v>110000</v>
      </c>
      <c r="D53" s="138">
        <f>SUM(D54:D56)</f>
        <v>200000</v>
      </c>
      <c r="E53" s="173">
        <f>SUM(E54:E56)</f>
        <v>200000</v>
      </c>
      <c r="F53" s="248">
        <f>E53/D53</f>
        <v>1</v>
      </c>
    </row>
    <row r="54" spans="1:6" s="77" customFormat="1" ht="22.5" customHeight="1">
      <c r="A54" s="9" t="s">
        <v>47</v>
      </c>
      <c r="B54" s="78" t="s">
        <v>170</v>
      </c>
      <c r="C54" s="128"/>
      <c r="D54" s="139"/>
      <c r="E54" s="174"/>
      <c r="F54" s="247"/>
    </row>
    <row r="55" spans="1:6" s="77" customFormat="1" ht="24" customHeight="1">
      <c r="A55" s="8" t="s">
        <v>48</v>
      </c>
      <c r="B55" s="79" t="s">
        <v>271</v>
      </c>
      <c r="C55" s="129"/>
      <c r="D55" s="72"/>
      <c r="E55" s="152"/>
      <c r="F55" s="244"/>
    </row>
    <row r="56" spans="1:6" s="77" customFormat="1" ht="12" customHeight="1">
      <c r="A56" s="8" t="s">
        <v>173</v>
      </c>
      <c r="B56" s="79" t="s">
        <v>171</v>
      </c>
      <c r="C56" s="129">
        <v>110000</v>
      </c>
      <c r="D56" s="72">
        <v>200000</v>
      </c>
      <c r="E56" s="152">
        <v>200000</v>
      </c>
      <c r="F56" s="244">
        <f>E56/D56</f>
        <v>1</v>
      </c>
    </row>
    <row r="57" spans="1:6" s="77" customFormat="1" ht="12" customHeight="1" thickBot="1">
      <c r="A57" s="10" t="s">
        <v>174</v>
      </c>
      <c r="B57" s="37" t="s">
        <v>172</v>
      </c>
      <c r="C57" s="130"/>
      <c r="D57" s="140"/>
      <c r="E57" s="153"/>
      <c r="F57" s="246"/>
    </row>
    <row r="58" spans="1:6" s="77" customFormat="1" ht="13.5" thickBot="1">
      <c r="A58" s="14" t="s">
        <v>10</v>
      </c>
      <c r="B58" s="35" t="s">
        <v>175</v>
      </c>
      <c r="C58" s="127">
        <f>SUM(C59:C61)</f>
        <v>0</v>
      </c>
      <c r="D58" s="138">
        <f>SUM(D59:D61)</f>
        <v>0</v>
      </c>
      <c r="E58" s="173">
        <f>SUM(E59:E61)</f>
        <v>0</v>
      </c>
      <c r="F58" s="248"/>
    </row>
    <row r="59" spans="1:6" s="77" customFormat="1" ht="25.5" customHeight="1">
      <c r="A59" s="9" t="s">
        <v>86</v>
      </c>
      <c r="B59" s="78" t="s">
        <v>177</v>
      </c>
      <c r="C59" s="133"/>
      <c r="D59" s="143"/>
      <c r="E59" s="176"/>
      <c r="F59" s="247"/>
    </row>
    <row r="60" spans="1:6" s="77" customFormat="1" ht="24.75" customHeight="1">
      <c r="A60" s="8" t="s">
        <v>87</v>
      </c>
      <c r="B60" s="79" t="s">
        <v>272</v>
      </c>
      <c r="C60" s="133"/>
      <c r="D60" s="143"/>
      <c r="E60" s="176"/>
      <c r="F60" s="244"/>
    </row>
    <row r="61" spans="1:6" s="77" customFormat="1" ht="12" customHeight="1">
      <c r="A61" s="8" t="s">
        <v>101</v>
      </c>
      <c r="B61" s="79" t="s">
        <v>178</v>
      </c>
      <c r="C61" s="133"/>
      <c r="D61" s="143"/>
      <c r="E61" s="176"/>
      <c r="F61" s="244"/>
    </row>
    <row r="62" spans="1:6" s="77" customFormat="1" ht="12" customHeight="1" thickBot="1">
      <c r="A62" s="10" t="s">
        <v>176</v>
      </c>
      <c r="B62" s="37" t="s">
        <v>179</v>
      </c>
      <c r="C62" s="133"/>
      <c r="D62" s="143"/>
      <c r="E62" s="176"/>
      <c r="F62" s="246"/>
    </row>
    <row r="63" spans="1:6" s="77" customFormat="1" ht="13.5" thickBot="1">
      <c r="A63" s="94" t="s">
        <v>316</v>
      </c>
      <c r="B63" s="15" t="s">
        <v>180</v>
      </c>
      <c r="C63" s="131">
        <f>+C6+C13+C20+C27+C35+C47+C53+C58</f>
        <v>83420764</v>
      </c>
      <c r="D63" s="141">
        <f>+D6+D13+D20+D27+D35+D47+D53+D58</f>
        <v>148650323</v>
      </c>
      <c r="E63" s="175">
        <f>+E6+E13+E20+E27+E35+E47+E53+E58</f>
        <v>147977118</v>
      </c>
      <c r="F63" s="248">
        <f>E63/D63</f>
        <v>0.9954712173750204</v>
      </c>
    </row>
    <row r="64" spans="1:6" s="77" customFormat="1" ht="22.5" customHeight="1" thickBot="1">
      <c r="A64" s="88" t="s">
        <v>181</v>
      </c>
      <c r="B64" s="35" t="s">
        <v>182</v>
      </c>
      <c r="C64" s="127">
        <f>SUM(C65:C67)</f>
        <v>0</v>
      </c>
      <c r="D64" s="138">
        <f>SUM(D65:D67)</f>
        <v>0</v>
      </c>
      <c r="E64" s="173">
        <f>SUM(E65:E67)</f>
        <v>0</v>
      </c>
      <c r="F64" s="248"/>
    </row>
    <row r="65" spans="1:6" s="77" customFormat="1" ht="12" customHeight="1">
      <c r="A65" s="9" t="s">
        <v>212</v>
      </c>
      <c r="B65" s="78" t="s">
        <v>183</v>
      </c>
      <c r="C65" s="133"/>
      <c r="D65" s="143"/>
      <c r="E65" s="176"/>
      <c r="F65" s="247"/>
    </row>
    <row r="66" spans="1:6" s="77" customFormat="1" ht="21.75" customHeight="1">
      <c r="A66" s="8" t="s">
        <v>221</v>
      </c>
      <c r="B66" s="79" t="s">
        <v>184</v>
      </c>
      <c r="C66" s="133"/>
      <c r="D66" s="143"/>
      <c r="E66" s="176"/>
      <c r="F66" s="244"/>
    </row>
    <row r="67" spans="1:6" s="77" customFormat="1" ht="12" customHeight="1" thickBot="1">
      <c r="A67" s="10" t="s">
        <v>222</v>
      </c>
      <c r="B67" s="90" t="s">
        <v>301</v>
      </c>
      <c r="C67" s="133"/>
      <c r="D67" s="143"/>
      <c r="E67" s="176"/>
      <c r="F67" s="246"/>
    </row>
    <row r="68" spans="1:6" s="77" customFormat="1" ht="12" customHeight="1" thickBot="1">
      <c r="A68" s="88" t="s">
        <v>185</v>
      </c>
      <c r="B68" s="35" t="s">
        <v>186</v>
      </c>
      <c r="C68" s="127">
        <f>SUM(C69:C72)</f>
        <v>0</v>
      </c>
      <c r="D68" s="138">
        <f>SUM(D69:D72)</f>
        <v>0</v>
      </c>
      <c r="E68" s="173">
        <f>SUM(E69:E72)</f>
        <v>0</v>
      </c>
      <c r="F68" s="248"/>
    </row>
    <row r="69" spans="1:6" s="77" customFormat="1" ht="21.75" customHeight="1">
      <c r="A69" s="9" t="s">
        <v>67</v>
      </c>
      <c r="B69" s="78" t="s">
        <v>187</v>
      </c>
      <c r="C69" s="133"/>
      <c r="D69" s="143"/>
      <c r="E69" s="176"/>
      <c r="F69" s="247"/>
    </row>
    <row r="70" spans="1:6" s="77" customFormat="1" ht="12" customHeight="1">
      <c r="A70" s="8" t="s">
        <v>68</v>
      </c>
      <c r="B70" s="79" t="s">
        <v>188</v>
      </c>
      <c r="C70" s="133"/>
      <c r="D70" s="143"/>
      <c r="E70" s="176"/>
      <c r="F70" s="244"/>
    </row>
    <row r="71" spans="1:6" s="77" customFormat="1" ht="23.25" customHeight="1">
      <c r="A71" s="8" t="s">
        <v>213</v>
      </c>
      <c r="B71" s="79" t="s">
        <v>189</v>
      </c>
      <c r="C71" s="133"/>
      <c r="D71" s="143"/>
      <c r="E71" s="176"/>
      <c r="F71" s="244"/>
    </row>
    <row r="72" spans="1:6" s="77" customFormat="1" ht="12" customHeight="1" thickBot="1">
      <c r="A72" s="10" t="s">
        <v>214</v>
      </c>
      <c r="B72" s="37" t="s">
        <v>190</v>
      </c>
      <c r="C72" s="133"/>
      <c r="D72" s="143"/>
      <c r="E72" s="176"/>
      <c r="F72" s="246"/>
    </row>
    <row r="73" spans="1:6" s="77" customFormat="1" ht="12" customHeight="1" thickBot="1">
      <c r="A73" s="88" t="s">
        <v>191</v>
      </c>
      <c r="B73" s="35" t="s">
        <v>192</v>
      </c>
      <c r="C73" s="127">
        <f>SUM(C74:C75)</f>
        <v>196893431</v>
      </c>
      <c r="D73" s="138">
        <f>SUM(D74:D75)</f>
        <v>196893431</v>
      </c>
      <c r="E73" s="173">
        <f>SUM(E74:E75)</f>
        <v>196893431</v>
      </c>
      <c r="F73" s="248">
        <f>E73/D73</f>
        <v>1</v>
      </c>
    </row>
    <row r="74" spans="1:6" s="77" customFormat="1" ht="12" customHeight="1">
      <c r="A74" s="9" t="s">
        <v>215</v>
      </c>
      <c r="B74" s="78" t="s">
        <v>193</v>
      </c>
      <c r="C74" s="133">
        <v>196893431</v>
      </c>
      <c r="D74" s="143">
        <v>196893431</v>
      </c>
      <c r="E74" s="176">
        <v>196893431</v>
      </c>
      <c r="F74" s="247">
        <f>E74/D74</f>
        <v>1</v>
      </c>
    </row>
    <row r="75" spans="1:6" s="77" customFormat="1" ht="12" customHeight="1" thickBot="1">
      <c r="A75" s="10" t="s">
        <v>216</v>
      </c>
      <c r="B75" s="37" t="s">
        <v>194</v>
      </c>
      <c r="C75" s="133"/>
      <c r="D75" s="143"/>
      <c r="E75" s="176"/>
      <c r="F75" s="246"/>
    </row>
    <row r="76" spans="1:6" s="77" customFormat="1" ht="13.5" thickBot="1">
      <c r="A76" s="88" t="s">
        <v>195</v>
      </c>
      <c r="B76" s="35" t="s">
        <v>196</v>
      </c>
      <c r="C76" s="127">
        <f>SUM(C77:C79)</f>
        <v>0</v>
      </c>
      <c r="D76" s="138">
        <f>SUM(D77:D79)</f>
        <v>2905982</v>
      </c>
      <c r="E76" s="173">
        <f>SUM(E77:E79)</f>
        <v>2905982</v>
      </c>
      <c r="F76" s="248">
        <f>E76/D76</f>
        <v>1</v>
      </c>
    </row>
    <row r="77" spans="1:6" s="77" customFormat="1" ht="12" customHeight="1">
      <c r="A77" s="9" t="s">
        <v>217</v>
      </c>
      <c r="B77" s="78" t="s">
        <v>197</v>
      </c>
      <c r="C77" s="133"/>
      <c r="D77" s="143">
        <v>2905982</v>
      </c>
      <c r="E77" s="176">
        <v>2905982</v>
      </c>
      <c r="F77" s="247">
        <f>E77/D77</f>
        <v>1</v>
      </c>
    </row>
    <row r="78" spans="1:6" s="77" customFormat="1" ht="12" customHeight="1">
      <c r="A78" s="8" t="s">
        <v>218</v>
      </c>
      <c r="B78" s="79" t="s">
        <v>198</v>
      </c>
      <c r="C78" s="133"/>
      <c r="D78" s="143"/>
      <c r="E78" s="176"/>
      <c r="F78" s="247"/>
    </row>
    <row r="79" spans="1:6" s="77" customFormat="1" ht="12" customHeight="1" thickBot="1">
      <c r="A79" s="10" t="s">
        <v>219</v>
      </c>
      <c r="B79" s="37" t="s">
        <v>199</v>
      </c>
      <c r="C79" s="133"/>
      <c r="D79" s="143"/>
      <c r="E79" s="176"/>
      <c r="F79" s="247"/>
    </row>
    <row r="80" spans="1:6" s="77" customFormat="1" ht="12" customHeight="1" thickBot="1">
      <c r="A80" s="88" t="s">
        <v>200</v>
      </c>
      <c r="B80" s="35" t="s">
        <v>220</v>
      </c>
      <c r="C80" s="127">
        <f>SUM(C81:C84)</f>
        <v>0</v>
      </c>
      <c r="D80" s="138">
        <f>SUM(D81:D84)</f>
        <v>0</v>
      </c>
      <c r="E80" s="173">
        <f>SUM(E81:E84)</f>
        <v>0</v>
      </c>
      <c r="F80" s="248"/>
    </row>
    <row r="81" spans="1:6" s="77" customFormat="1" ht="24" customHeight="1">
      <c r="A81" s="81" t="s">
        <v>201</v>
      </c>
      <c r="B81" s="78" t="s">
        <v>202</v>
      </c>
      <c r="C81" s="133"/>
      <c r="D81" s="143"/>
      <c r="E81" s="176"/>
      <c r="F81" s="247"/>
    </row>
    <row r="82" spans="1:6" s="77" customFormat="1" ht="24" customHeight="1">
      <c r="A82" s="82" t="s">
        <v>203</v>
      </c>
      <c r="B82" s="79" t="s">
        <v>204</v>
      </c>
      <c r="C82" s="133"/>
      <c r="D82" s="143"/>
      <c r="E82" s="176"/>
      <c r="F82" s="244"/>
    </row>
    <row r="83" spans="1:6" s="77" customFormat="1" ht="12" customHeight="1">
      <c r="A83" s="82" t="s">
        <v>205</v>
      </c>
      <c r="B83" s="79" t="s">
        <v>206</v>
      </c>
      <c r="C83" s="133"/>
      <c r="D83" s="143"/>
      <c r="E83" s="176"/>
      <c r="F83" s="244"/>
    </row>
    <row r="84" spans="1:6" s="77" customFormat="1" ht="12" customHeight="1" thickBot="1">
      <c r="A84" s="83" t="s">
        <v>207</v>
      </c>
      <c r="B84" s="37" t="s">
        <v>208</v>
      </c>
      <c r="C84" s="133"/>
      <c r="D84" s="143"/>
      <c r="E84" s="176"/>
      <c r="F84" s="246"/>
    </row>
    <row r="85" spans="1:6" s="77" customFormat="1" ht="12" customHeight="1" thickBot="1">
      <c r="A85" s="88" t="s">
        <v>209</v>
      </c>
      <c r="B85" s="35" t="s">
        <v>315</v>
      </c>
      <c r="C85" s="136"/>
      <c r="D85" s="146"/>
      <c r="E85" s="179"/>
      <c r="F85" s="248"/>
    </row>
    <row r="86" spans="1:6" s="77" customFormat="1" ht="27" customHeight="1" thickBot="1">
      <c r="A86" s="88" t="s">
        <v>211</v>
      </c>
      <c r="B86" s="35" t="s">
        <v>210</v>
      </c>
      <c r="C86" s="136"/>
      <c r="D86" s="146"/>
      <c r="E86" s="179"/>
      <c r="F86" s="249"/>
    </row>
    <row r="87" spans="1:6" s="77" customFormat="1" ht="27.75" customHeight="1" thickBot="1">
      <c r="A87" s="88" t="s">
        <v>223</v>
      </c>
      <c r="B87" s="84" t="s">
        <v>318</v>
      </c>
      <c r="C87" s="131">
        <f>+C64+C68+C73+C76+C80+C86+C85</f>
        <v>196893431</v>
      </c>
      <c r="D87" s="141">
        <f>+D64+D68+D73+D76+D80+D86+D85</f>
        <v>199799413</v>
      </c>
      <c r="E87" s="175">
        <f>+E64+E68+E73+E76+E80+E86+E85</f>
        <v>199799413</v>
      </c>
      <c r="F87" s="248">
        <f>E87/D87</f>
        <v>1</v>
      </c>
    </row>
    <row r="88" spans="1:6" s="77" customFormat="1" ht="29.25" customHeight="1" thickBot="1">
      <c r="A88" s="88" t="s">
        <v>317</v>
      </c>
      <c r="B88" s="84" t="s">
        <v>319</v>
      </c>
      <c r="C88" s="131">
        <f>+C63+C87</f>
        <v>280314195</v>
      </c>
      <c r="D88" s="141">
        <f>+D63+D87</f>
        <v>348449736</v>
      </c>
      <c r="E88" s="175">
        <f>+E63+E87</f>
        <v>347776531</v>
      </c>
      <c r="F88" s="248">
        <f>E88/D88</f>
        <v>0.9980679996841783</v>
      </c>
    </row>
    <row r="89" spans="1:6" s="77" customFormat="1" ht="19.5" customHeight="1">
      <c r="A89" s="707" t="s">
        <v>29</v>
      </c>
      <c r="B89" s="707"/>
      <c r="C89" s="707"/>
      <c r="D89" s="708"/>
      <c r="E89" s="708"/>
      <c r="F89" s="708"/>
    </row>
    <row r="90" spans="1:6" ht="16.5" customHeight="1" thickBot="1">
      <c r="A90" s="699" t="s">
        <v>70</v>
      </c>
      <c r="B90" s="699"/>
      <c r="C90" s="31"/>
      <c r="D90" s="31"/>
      <c r="E90" s="257"/>
      <c r="F90" s="31" t="s">
        <v>337</v>
      </c>
    </row>
    <row r="91" spans="1:6" s="85" customFormat="1" ht="48" customHeight="1" thickBot="1">
      <c r="A91" s="17" t="s">
        <v>37</v>
      </c>
      <c r="B91" s="18" t="s">
        <v>30</v>
      </c>
      <c r="C91" s="125" t="s">
        <v>720</v>
      </c>
      <c r="D91" s="18" t="s">
        <v>722</v>
      </c>
      <c r="E91" s="171" t="s">
        <v>347</v>
      </c>
      <c r="F91" s="137" t="s">
        <v>348</v>
      </c>
    </row>
    <row r="92" spans="1:6" ht="18" customHeight="1" thickBot="1">
      <c r="A92" s="22" t="s">
        <v>327</v>
      </c>
      <c r="B92" s="23" t="s">
        <v>328</v>
      </c>
      <c r="C92" s="147" t="s">
        <v>329</v>
      </c>
      <c r="D92" s="23" t="s">
        <v>331</v>
      </c>
      <c r="E92" s="180" t="s">
        <v>330</v>
      </c>
      <c r="F92" s="188" t="s">
        <v>332</v>
      </c>
    </row>
    <row r="93" spans="1:6" s="76" customFormat="1" ht="27.75" customHeight="1" thickBot="1">
      <c r="A93" s="16" t="s">
        <v>3</v>
      </c>
      <c r="B93" s="21" t="s">
        <v>282</v>
      </c>
      <c r="C93" s="148">
        <f>C94+C95+C96+C97+C98+C111</f>
        <v>109099304</v>
      </c>
      <c r="D93" s="157">
        <f>D94+D95+D96+D97+D98+D111</f>
        <v>191860353</v>
      </c>
      <c r="E93" s="181">
        <f>E94+E95+E96+E97+E98+E111</f>
        <v>126889058</v>
      </c>
      <c r="F93" s="245">
        <f aca="true" t="shared" si="1" ref="F93:F99">E93/D93</f>
        <v>0.6613615372635117</v>
      </c>
    </row>
    <row r="94" spans="1:6" ht="12" customHeight="1">
      <c r="A94" s="11" t="s">
        <v>49</v>
      </c>
      <c r="B94" s="4" t="s">
        <v>31</v>
      </c>
      <c r="C94" s="149">
        <v>15366863</v>
      </c>
      <c r="D94" s="158">
        <v>18570923</v>
      </c>
      <c r="E94" s="182">
        <v>16223004</v>
      </c>
      <c r="F94" s="250">
        <f t="shared" si="1"/>
        <v>0.873570150498174</v>
      </c>
    </row>
    <row r="95" spans="1:6" ht="19.5" customHeight="1">
      <c r="A95" s="8" t="s">
        <v>50</v>
      </c>
      <c r="B95" s="2" t="s">
        <v>88</v>
      </c>
      <c r="C95" s="129">
        <v>2882907</v>
      </c>
      <c r="D95" s="72">
        <v>3590483</v>
      </c>
      <c r="E95" s="152">
        <v>2721317</v>
      </c>
      <c r="F95" s="251">
        <f t="shared" si="1"/>
        <v>0.757925047967084</v>
      </c>
    </row>
    <row r="96" spans="1:6" ht="12" customHeight="1">
      <c r="A96" s="8" t="s">
        <v>51</v>
      </c>
      <c r="B96" s="2" t="s">
        <v>65</v>
      </c>
      <c r="C96" s="130">
        <v>18628050</v>
      </c>
      <c r="D96" s="140">
        <v>57938903</v>
      </c>
      <c r="E96" s="153">
        <v>53939913</v>
      </c>
      <c r="F96" s="251">
        <f t="shared" si="1"/>
        <v>0.9309791902687561</v>
      </c>
    </row>
    <row r="97" spans="1:6" ht="12" customHeight="1">
      <c r="A97" s="8" t="s">
        <v>52</v>
      </c>
      <c r="B97" s="5" t="s">
        <v>89</v>
      </c>
      <c r="C97" s="130">
        <v>8486000</v>
      </c>
      <c r="D97" s="140">
        <v>7223500</v>
      </c>
      <c r="E97" s="153">
        <v>5938500</v>
      </c>
      <c r="F97" s="251">
        <f t="shared" si="1"/>
        <v>0.822108396206825</v>
      </c>
    </row>
    <row r="98" spans="1:6" ht="12" customHeight="1">
      <c r="A98" s="8" t="s">
        <v>60</v>
      </c>
      <c r="B98" s="13" t="s">
        <v>90</v>
      </c>
      <c r="C98" s="130">
        <f>SUM(C99,C100,C101,C102,C103,C104,C105,C106,C107,C108,C109,C110)</f>
        <v>36119193</v>
      </c>
      <c r="D98" s="140">
        <f>SUM(D99,D100,D101,D102,D103,D104,D105,D106,D107,D108,D109,D110)</f>
        <v>49099626</v>
      </c>
      <c r="E98" s="140">
        <f>SUM(E99,E100,E101,E102,E103,E104,E105,E106,E107,E108,E109,E110)</f>
        <v>48066324</v>
      </c>
      <c r="F98" s="251">
        <f t="shared" si="1"/>
        <v>0.9789549924473967</v>
      </c>
    </row>
    <row r="99" spans="1:6" ht="23.25" customHeight="1">
      <c r="A99" s="8" t="s">
        <v>53</v>
      </c>
      <c r="B99" s="166" t="s">
        <v>285</v>
      </c>
      <c r="C99" s="130"/>
      <c r="D99" s="140">
        <v>85421</v>
      </c>
      <c r="E99" s="153">
        <v>85421</v>
      </c>
      <c r="F99" s="251">
        <f t="shared" si="1"/>
        <v>1</v>
      </c>
    </row>
    <row r="100" spans="1:6" ht="12" customHeight="1">
      <c r="A100" s="8" t="s">
        <v>54</v>
      </c>
      <c r="B100" s="167" t="s">
        <v>284</v>
      </c>
      <c r="C100" s="130"/>
      <c r="D100" s="140"/>
      <c r="E100" s="153"/>
      <c r="F100" s="251"/>
    </row>
    <row r="101" spans="1:6" ht="12" customHeight="1">
      <c r="A101" s="8" t="s">
        <v>61</v>
      </c>
      <c r="B101" s="167" t="s">
        <v>283</v>
      </c>
      <c r="C101" s="130"/>
      <c r="D101" s="140"/>
      <c r="E101" s="153"/>
      <c r="F101" s="251"/>
    </row>
    <row r="102" spans="1:6" ht="12" customHeight="1">
      <c r="A102" s="8" t="s">
        <v>62</v>
      </c>
      <c r="B102" s="168" t="s">
        <v>224</v>
      </c>
      <c r="C102" s="130"/>
      <c r="D102" s="140"/>
      <c r="E102" s="153"/>
      <c r="F102" s="251"/>
    </row>
    <row r="103" spans="1:6" ht="21" customHeight="1">
      <c r="A103" s="8" t="s">
        <v>723</v>
      </c>
      <c r="B103" s="166" t="s">
        <v>225</v>
      </c>
      <c r="C103" s="130"/>
      <c r="D103" s="140"/>
      <c r="E103" s="153"/>
      <c r="F103" s="251"/>
    </row>
    <row r="104" spans="1:6" ht="21.75" customHeight="1">
      <c r="A104" s="8" t="s">
        <v>724</v>
      </c>
      <c r="B104" s="166" t="s">
        <v>226</v>
      </c>
      <c r="C104" s="130"/>
      <c r="D104" s="140"/>
      <c r="E104" s="153"/>
      <c r="F104" s="251"/>
    </row>
    <row r="105" spans="1:6" ht="18" customHeight="1">
      <c r="A105" s="8" t="s">
        <v>725</v>
      </c>
      <c r="B105" s="168" t="s">
        <v>227</v>
      </c>
      <c r="C105" s="130">
        <v>35469193</v>
      </c>
      <c r="D105" s="140">
        <v>47964845</v>
      </c>
      <c r="E105" s="153">
        <v>47176543</v>
      </c>
      <c r="F105" s="251">
        <f>E105/D105</f>
        <v>0.9835650047446207</v>
      </c>
    </row>
    <row r="106" spans="1:6" ht="17.25" customHeight="1">
      <c r="A106" s="8" t="s">
        <v>726</v>
      </c>
      <c r="B106" s="168" t="s">
        <v>228</v>
      </c>
      <c r="C106" s="130"/>
      <c r="D106" s="140"/>
      <c r="E106" s="153"/>
      <c r="F106" s="251"/>
    </row>
    <row r="107" spans="1:6" ht="21.75" customHeight="1">
      <c r="A107" s="8" t="s">
        <v>727</v>
      </c>
      <c r="B107" s="166" t="s">
        <v>229</v>
      </c>
      <c r="C107" s="130"/>
      <c r="D107" s="140"/>
      <c r="E107" s="153"/>
      <c r="F107" s="251"/>
    </row>
    <row r="108" spans="1:6" ht="18" customHeight="1">
      <c r="A108" s="7" t="s">
        <v>728</v>
      </c>
      <c r="B108" s="167" t="s">
        <v>230</v>
      </c>
      <c r="C108" s="130"/>
      <c r="D108" s="140"/>
      <c r="E108" s="153"/>
      <c r="F108" s="251"/>
    </row>
    <row r="109" spans="1:6" ht="12" customHeight="1">
      <c r="A109" s="8" t="s">
        <v>729</v>
      </c>
      <c r="B109" s="167" t="s">
        <v>231</v>
      </c>
      <c r="C109" s="130"/>
      <c r="D109" s="140"/>
      <c r="E109" s="153"/>
      <c r="F109" s="251"/>
    </row>
    <row r="110" spans="1:6" ht="22.5" customHeight="1">
      <c r="A110" s="10" t="s">
        <v>730</v>
      </c>
      <c r="B110" s="167" t="s">
        <v>232</v>
      </c>
      <c r="C110" s="130">
        <v>650000</v>
      </c>
      <c r="D110" s="140">
        <v>1049360</v>
      </c>
      <c r="E110" s="153">
        <v>804360</v>
      </c>
      <c r="F110" s="251">
        <f>E110/D110</f>
        <v>0.7665243577037433</v>
      </c>
    </row>
    <row r="111" spans="1:6" ht="12" customHeight="1">
      <c r="A111" s="8" t="s">
        <v>731</v>
      </c>
      <c r="B111" s="5" t="s">
        <v>32</v>
      </c>
      <c r="C111" s="129">
        <v>27616291</v>
      </c>
      <c r="D111" s="129">
        <f>SUM(D112,D113)</f>
        <v>55436918</v>
      </c>
      <c r="E111" s="72"/>
      <c r="F111" s="251"/>
    </row>
    <row r="112" spans="1:6" ht="12" customHeight="1">
      <c r="A112" s="8" t="s">
        <v>732</v>
      </c>
      <c r="B112" s="2" t="s">
        <v>286</v>
      </c>
      <c r="C112" s="129">
        <v>5616291</v>
      </c>
      <c r="D112" s="72">
        <v>4289482</v>
      </c>
      <c r="E112" s="152"/>
      <c r="F112" s="251"/>
    </row>
    <row r="113" spans="1:6" ht="12" customHeight="1" thickBot="1">
      <c r="A113" s="12" t="s">
        <v>733</v>
      </c>
      <c r="B113" s="93" t="s">
        <v>287</v>
      </c>
      <c r="C113" s="150">
        <v>22000000</v>
      </c>
      <c r="D113" s="159">
        <v>51147436</v>
      </c>
      <c r="E113" s="183"/>
      <c r="F113" s="251"/>
    </row>
    <row r="114" spans="1:6" ht="27" customHeight="1" thickBot="1">
      <c r="A114" s="91" t="s">
        <v>4</v>
      </c>
      <c r="B114" s="92" t="s">
        <v>233</v>
      </c>
      <c r="C114" s="151">
        <f>+C115+C117+C119</f>
        <v>168771015</v>
      </c>
      <c r="D114" s="160">
        <f>+D115+D117+D119</f>
        <v>154145507</v>
      </c>
      <c r="E114" s="184">
        <f>+E115+E117+E119</f>
        <v>138746369</v>
      </c>
      <c r="F114" s="245">
        <f>E114/D114</f>
        <v>0.9000999879938116</v>
      </c>
    </row>
    <row r="115" spans="1:6" ht="12" customHeight="1">
      <c r="A115" s="9" t="s">
        <v>55</v>
      </c>
      <c r="B115" s="2" t="s">
        <v>100</v>
      </c>
      <c r="C115" s="128">
        <v>149524484</v>
      </c>
      <c r="D115" s="139">
        <v>121398059</v>
      </c>
      <c r="E115" s="174">
        <v>121398059</v>
      </c>
      <c r="F115" s="250">
        <f>E115/D115</f>
        <v>1</v>
      </c>
    </row>
    <row r="116" spans="1:6" ht="12" customHeight="1">
      <c r="A116" s="9" t="s">
        <v>56</v>
      </c>
      <c r="B116" s="6" t="s">
        <v>235</v>
      </c>
      <c r="C116" s="128"/>
      <c r="D116" s="139"/>
      <c r="E116" s="174"/>
      <c r="F116" s="251"/>
    </row>
    <row r="117" spans="1:6" ht="12" customHeight="1">
      <c r="A117" s="9" t="s">
        <v>57</v>
      </c>
      <c r="B117" s="6" t="s">
        <v>91</v>
      </c>
      <c r="C117" s="129">
        <v>19246531</v>
      </c>
      <c r="D117" s="72">
        <v>32747448</v>
      </c>
      <c r="E117" s="152">
        <v>17348310</v>
      </c>
      <c r="F117" s="251">
        <f>E117/D117</f>
        <v>0.5297606702055073</v>
      </c>
    </row>
    <row r="118" spans="1:6" ht="12" customHeight="1">
      <c r="A118" s="9" t="s">
        <v>58</v>
      </c>
      <c r="B118" s="6" t="s">
        <v>236</v>
      </c>
      <c r="C118" s="152"/>
      <c r="D118" s="72"/>
      <c r="E118" s="152"/>
      <c r="F118" s="251"/>
    </row>
    <row r="119" spans="1:6" ht="12" customHeight="1">
      <c r="A119" s="9" t="s">
        <v>59</v>
      </c>
      <c r="B119" s="37" t="s">
        <v>102</v>
      </c>
      <c r="C119" s="152"/>
      <c r="D119" s="72"/>
      <c r="E119" s="152"/>
      <c r="F119" s="252"/>
    </row>
    <row r="120" spans="1:6" ht="21.75" customHeight="1">
      <c r="A120" s="9" t="s">
        <v>63</v>
      </c>
      <c r="B120" s="164" t="s">
        <v>273</v>
      </c>
      <c r="C120" s="152"/>
      <c r="D120" s="72"/>
      <c r="E120" s="152"/>
      <c r="F120" s="252"/>
    </row>
    <row r="121" spans="1:6" ht="21.75" customHeight="1">
      <c r="A121" s="9" t="s">
        <v>64</v>
      </c>
      <c r="B121" s="165" t="s">
        <v>340</v>
      </c>
      <c r="C121" s="152"/>
      <c r="D121" s="72"/>
      <c r="E121" s="152"/>
      <c r="F121" s="252"/>
    </row>
    <row r="122" spans="1:6" ht="23.25" customHeight="1">
      <c r="A122" s="9" t="s">
        <v>92</v>
      </c>
      <c r="B122" s="166" t="s">
        <v>226</v>
      </c>
      <c r="C122" s="152"/>
      <c r="D122" s="72"/>
      <c r="E122" s="152"/>
      <c r="F122" s="251"/>
    </row>
    <row r="123" spans="1:6" ht="15">
      <c r="A123" s="9" t="s">
        <v>93</v>
      </c>
      <c r="B123" s="166" t="s">
        <v>240</v>
      </c>
      <c r="C123" s="152"/>
      <c r="D123" s="72"/>
      <c r="E123" s="152"/>
      <c r="F123" s="251"/>
    </row>
    <row r="124" spans="1:6" ht="23.25" customHeight="1">
      <c r="A124" s="9" t="s">
        <v>734</v>
      </c>
      <c r="B124" s="166" t="s">
        <v>239</v>
      </c>
      <c r="C124" s="152"/>
      <c r="D124" s="72"/>
      <c r="E124" s="152"/>
      <c r="F124" s="252"/>
    </row>
    <row r="125" spans="1:6" ht="27.75" customHeight="1">
      <c r="A125" s="9" t="s">
        <v>735</v>
      </c>
      <c r="B125" s="166" t="s">
        <v>229</v>
      </c>
      <c r="C125" s="152"/>
      <c r="D125" s="72"/>
      <c r="E125" s="152"/>
      <c r="F125" s="252"/>
    </row>
    <row r="126" spans="1:6" ht="12" customHeight="1">
      <c r="A126" s="9" t="s">
        <v>736</v>
      </c>
      <c r="B126" s="166" t="s">
        <v>238</v>
      </c>
      <c r="C126" s="152"/>
      <c r="D126" s="72"/>
      <c r="E126" s="152"/>
      <c r="F126" s="252"/>
    </row>
    <row r="127" spans="1:6" ht="26.25" customHeight="1" thickBot="1">
      <c r="A127" s="7" t="s">
        <v>234</v>
      </c>
      <c r="B127" s="166" t="s">
        <v>237</v>
      </c>
      <c r="C127" s="153"/>
      <c r="D127" s="140"/>
      <c r="E127" s="153"/>
      <c r="F127" s="253"/>
    </row>
    <row r="128" spans="1:6" ht="15.75" thickBot="1">
      <c r="A128" s="14" t="s">
        <v>5</v>
      </c>
      <c r="B128" s="29" t="s">
        <v>288</v>
      </c>
      <c r="C128" s="127">
        <f>+C93+C114</f>
        <v>277870319</v>
      </c>
      <c r="D128" s="138">
        <f>+D93+D114</f>
        <v>346005860</v>
      </c>
      <c r="E128" s="173">
        <f>+E93+E114</f>
        <v>265635427</v>
      </c>
      <c r="F128" s="245">
        <f>E128/D128</f>
        <v>0.7677194455608353</v>
      </c>
    </row>
    <row r="129" spans="1:6" ht="25.5" customHeight="1" thickBot="1">
      <c r="A129" s="14" t="s">
        <v>6</v>
      </c>
      <c r="B129" s="29" t="s">
        <v>289</v>
      </c>
      <c r="C129" s="127">
        <f>+C130+C131+C132</f>
        <v>0</v>
      </c>
      <c r="D129" s="138">
        <f>+D130+D131+D132</f>
        <v>0</v>
      </c>
      <c r="E129" s="173">
        <f>+E130+E131+E132</f>
        <v>0</v>
      </c>
      <c r="F129" s="39"/>
    </row>
    <row r="130" spans="1:6" ht="22.5" customHeight="1">
      <c r="A130" s="9" t="s">
        <v>137</v>
      </c>
      <c r="B130" s="6" t="s">
        <v>296</v>
      </c>
      <c r="C130" s="152"/>
      <c r="D130" s="72"/>
      <c r="E130" s="152"/>
      <c r="F130" s="256"/>
    </row>
    <row r="131" spans="1:6" ht="22.5" customHeight="1">
      <c r="A131" s="9" t="s">
        <v>140</v>
      </c>
      <c r="B131" s="6" t="s">
        <v>297</v>
      </c>
      <c r="C131" s="152"/>
      <c r="D131" s="72"/>
      <c r="E131" s="152"/>
      <c r="F131" s="252"/>
    </row>
    <row r="132" spans="1:6" ht="25.5" customHeight="1" thickBot="1">
      <c r="A132" s="7" t="s">
        <v>141</v>
      </c>
      <c r="B132" s="6" t="s">
        <v>298</v>
      </c>
      <c r="C132" s="152"/>
      <c r="D132" s="72"/>
      <c r="E132" s="152"/>
      <c r="F132" s="255"/>
    </row>
    <row r="133" spans="1:6" ht="12" customHeight="1" thickBot="1">
      <c r="A133" s="14" t="s">
        <v>7</v>
      </c>
      <c r="B133" s="29" t="s">
        <v>290</v>
      </c>
      <c r="C133" s="127">
        <f>SUM(C134:C139)</f>
        <v>0</v>
      </c>
      <c r="D133" s="138">
        <f>SUM(D134:D139)</f>
        <v>0</v>
      </c>
      <c r="E133" s="173">
        <f>SUM(E134:E139)</f>
        <v>0</v>
      </c>
      <c r="F133" s="39"/>
    </row>
    <row r="134" spans="1:6" ht="12" customHeight="1">
      <c r="A134" s="9" t="s">
        <v>42</v>
      </c>
      <c r="B134" s="3" t="s">
        <v>299</v>
      </c>
      <c r="C134" s="152"/>
      <c r="D134" s="72"/>
      <c r="E134" s="152"/>
      <c r="F134" s="254"/>
    </row>
    <row r="135" spans="1:6" ht="12" customHeight="1">
      <c r="A135" s="9" t="s">
        <v>43</v>
      </c>
      <c r="B135" s="3" t="s">
        <v>291</v>
      </c>
      <c r="C135" s="152"/>
      <c r="D135" s="72"/>
      <c r="E135" s="152"/>
      <c r="F135" s="251"/>
    </row>
    <row r="136" spans="1:6" ht="12" customHeight="1">
      <c r="A136" s="9" t="s">
        <v>44</v>
      </c>
      <c r="B136" s="3" t="s">
        <v>292</v>
      </c>
      <c r="C136" s="152"/>
      <c r="D136" s="72"/>
      <c r="E136" s="152"/>
      <c r="F136" s="251"/>
    </row>
    <row r="137" spans="1:6" ht="12" customHeight="1">
      <c r="A137" s="9" t="s">
        <v>80</v>
      </c>
      <c r="B137" s="3" t="s">
        <v>293</v>
      </c>
      <c r="C137" s="152"/>
      <c r="D137" s="72"/>
      <c r="E137" s="152"/>
      <c r="F137" s="251"/>
    </row>
    <row r="138" spans="1:6" ht="12" customHeight="1">
      <c r="A138" s="9" t="s">
        <v>81</v>
      </c>
      <c r="B138" s="3" t="s">
        <v>294</v>
      </c>
      <c r="C138" s="152"/>
      <c r="D138" s="72"/>
      <c r="E138" s="152"/>
      <c r="F138" s="251"/>
    </row>
    <row r="139" spans="1:6" ht="12" customHeight="1" thickBot="1">
      <c r="A139" s="7" t="s">
        <v>82</v>
      </c>
      <c r="B139" s="3" t="s">
        <v>295</v>
      </c>
      <c r="C139" s="152"/>
      <c r="D139" s="72"/>
      <c r="E139" s="152"/>
      <c r="F139" s="253"/>
    </row>
    <row r="140" spans="1:6" ht="18" customHeight="1" thickBot="1">
      <c r="A140" s="14" t="s">
        <v>8</v>
      </c>
      <c r="B140" s="29" t="s">
        <v>303</v>
      </c>
      <c r="C140" s="131">
        <f>+C141+C142+C143+C144</f>
        <v>2443876</v>
      </c>
      <c r="D140" s="141">
        <f>+D141+D142+D143+D144</f>
        <v>2443876</v>
      </c>
      <c r="E140" s="175">
        <f>+E141+E142+E143+E144</f>
        <v>2443876</v>
      </c>
      <c r="F140" s="245">
        <f>E140/D140</f>
        <v>1</v>
      </c>
    </row>
    <row r="141" spans="1:6" ht="12" customHeight="1">
      <c r="A141" s="9" t="s">
        <v>45</v>
      </c>
      <c r="B141" s="3" t="s">
        <v>241</v>
      </c>
      <c r="C141" s="152"/>
      <c r="D141" s="72"/>
      <c r="E141" s="152"/>
      <c r="F141" s="254"/>
    </row>
    <row r="142" spans="1:6" ht="15">
      <c r="A142" s="9" t="s">
        <v>46</v>
      </c>
      <c r="B142" s="3" t="s">
        <v>242</v>
      </c>
      <c r="C142" s="152">
        <v>2443876</v>
      </c>
      <c r="D142" s="72">
        <v>2443876</v>
      </c>
      <c r="E142" s="152">
        <v>2443876</v>
      </c>
      <c r="F142" s="251">
        <f>E142/D142</f>
        <v>1</v>
      </c>
    </row>
    <row r="143" spans="1:6" ht="12" customHeight="1">
      <c r="A143" s="9" t="s">
        <v>161</v>
      </c>
      <c r="B143" s="3" t="s">
        <v>304</v>
      </c>
      <c r="C143" s="152"/>
      <c r="D143" s="72"/>
      <c r="E143" s="152"/>
      <c r="F143" s="252"/>
    </row>
    <row r="144" spans="1:6" ht="12" customHeight="1" thickBot="1">
      <c r="A144" s="7" t="s">
        <v>162</v>
      </c>
      <c r="B144" s="1" t="s">
        <v>260</v>
      </c>
      <c r="C144" s="152"/>
      <c r="D144" s="72"/>
      <c r="E144" s="152"/>
      <c r="F144" s="255"/>
    </row>
    <row r="145" spans="1:6" ht="16.5" customHeight="1" thickBot="1">
      <c r="A145" s="14" t="s">
        <v>9</v>
      </c>
      <c r="B145" s="29" t="s">
        <v>305</v>
      </c>
      <c r="C145" s="154">
        <f>SUM(C146:C150)</f>
        <v>0</v>
      </c>
      <c r="D145" s="161">
        <f>SUM(D146:D150)</f>
        <v>0</v>
      </c>
      <c r="E145" s="185">
        <f>SUM(E146:E150)</f>
        <v>0</v>
      </c>
      <c r="F145" s="39"/>
    </row>
    <row r="146" spans="1:6" ht="12" customHeight="1">
      <c r="A146" s="9" t="s">
        <v>47</v>
      </c>
      <c r="B146" s="3" t="s">
        <v>300</v>
      </c>
      <c r="C146" s="152"/>
      <c r="D146" s="72"/>
      <c r="E146" s="152"/>
      <c r="F146" s="254"/>
    </row>
    <row r="147" spans="1:6" ht="12" customHeight="1">
      <c r="A147" s="9" t="s">
        <v>48</v>
      </c>
      <c r="B147" s="3" t="s">
        <v>307</v>
      </c>
      <c r="C147" s="152"/>
      <c r="D147" s="72"/>
      <c r="E147" s="152"/>
      <c r="F147" s="251"/>
    </row>
    <row r="148" spans="1:6" ht="12" customHeight="1">
      <c r="A148" s="9" t="s">
        <v>173</v>
      </c>
      <c r="B148" s="3" t="s">
        <v>302</v>
      </c>
      <c r="C148" s="152"/>
      <c r="D148" s="72"/>
      <c r="E148" s="152"/>
      <c r="F148" s="251"/>
    </row>
    <row r="149" spans="1:6" ht="22.5" customHeight="1">
      <c r="A149" s="9" t="s">
        <v>174</v>
      </c>
      <c r="B149" s="3" t="s">
        <v>308</v>
      </c>
      <c r="C149" s="152"/>
      <c r="D149" s="72"/>
      <c r="E149" s="152"/>
      <c r="F149" s="252"/>
    </row>
    <row r="150" spans="1:6" ht="23.25" thickBot="1">
      <c r="A150" s="9" t="s">
        <v>306</v>
      </c>
      <c r="B150" s="3" t="s">
        <v>309</v>
      </c>
      <c r="C150" s="152"/>
      <c r="D150" s="72"/>
      <c r="E150" s="152"/>
      <c r="F150" s="255"/>
    </row>
    <row r="151" spans="1:6" ht="24" customHeight="1" thickBot="1">
      <c r="A151" s="14" t="s">
        <v>10</v>
      </c>
      <c r="B151" s="29" t="s">
        <v>310</v>
      </c>
      <c r="C151" s="155"/>
      <c r="D151" s="162"/>
      <c r="E151" s="186"/>
      <c r="F151" s="39"/>
    </row>
    <row r="152" spans="1:6" ht="16.5" customHeight="1" thickBot="1">
      <c r="A152" s="14" t="s">
        <v>11</v>
      </c>
      <c r="B152" s="29" t="s">
        <v>311</v>
      </c>
      <c r="C152" s="155"/>
      <c r="D152" s="162"/>
      <c r="E152" s="186"/>
      <c r="F152" s="245"/>
    </row>
    <row r="153" spans="1:6" ht="27" customHeight="1" thickBot="1">
      <c r="A153" s="14" t="s">
        <v>12</v>
      </c>
      <c r="B153" s="29" t="s">
        <v>313</v>
      </c>
      <c r="C153" s="156">
        <f>+C129+C133+C140+C145+C151+C152</f>
        <v>2443876</v>
      </c>
      <c r="D153" s="163">
        <f>+D129+D133+D140+D145+D151+D152</f>
        <v>2443876</v>
      </c>
      <c r="E153" s="187">
        <f>+E129+E133+E140+E145+E151+E152</f>
        <v>2443876</v>
      </c>
      <c r="F153" s="245">
        <f>E153/D153</f>
        <v>1</v>
      </c>
    </row>
    <row r="154" spans="1:8" ht="21" customHeight="1" thickBot="1">
      <c r="A154" s="38" t="s">
        <v>13</v>
      </c>
      <c r="B154" s="67" t="s">
        <v>312</v>
      </c>
      <c r="C154" s="156">
        <f>+C128+C153</f>
        <v>280314195</v>
      </c>
      <c r="D154" s="163">
        <f>+D128+D153</f>
        <v>348449736</v>
      </c>
      <c r="E154" s="187">
        <f>+E128+E153</f>
        <v>268079303</v>
      </c>
      <c r="F154" s="245">
        <f>E154/D154</f>
        <v>0.7693485610791222</v>
      </c>
      <c r="G154" s="86"/>
      <c r="H154" s="86"/>
    </row>
    <row r="155" spans="1:5" s="77" customFormat="1" ht="12.75" customHeight="1">
      <c r="A155" s="68"/>
      <c r="B155" s="68"/>
      <c r="C155" s="69"/>
      <c r="D155" s="75"/>
      <c r="E155" s="75"/>
    </row>
    <row r="156" spans="1:6" ht="22.5" customHeight="1">
      <c r="A156" s="700" t="s">
        <v>243</v>
      </c>
      <c r="B156" s="700"/>
      <c r="C156" s="700"/>
      <c r="D156" s="701"/>
      <c r="E156" s="702"/>
      <c r="F156" s="702"/>
    </row>
    <row r="157" spans="1:6" ht="19.5" customHeight="1" thickBot="1">
      <c r="A157" s="698" t="s">
        <v>71</v>
      </c>
      <c r="B157" s="698"/>
      <c r="C157" s="40"/>
      <c r="D157" s="40"/>
      <c r="F157" s="40" t="s">
        <v>335</v>
      </c>
    </row>
    <row r="158" spans="1:6" ht="41.25" customHeight="1" thickBot="1">
      <c r="A158" s="14">
        <v>1</v>
      </c>
      <c r="B158" s="20" t="s">
        <v>314</v>
      </c>
      <c r="C158" s="127">
        <f>+C63-C128</f>
        <v>-194449555</v>
      </c>
      <c r="D158" s="138">
        <f>+D63-D128</f>
        <v>-197355537</v>
      </c>
      <c r="E158" s="189">
        <f>+E63-E128</f>
        <v>-117658309</v>
      </c>
      <c r="F158" s="189"/>
    </row>
    <row r="159" spans="1:6" ht="48" customHeight="1" thickBot="1">
      <c r="A159" s="14" t="s">
        <v>4</v>
      </c>
      <c r="B159" s="20" t="s">
        <v>320</v>
      </c>
      <c r="C159" s="127">
        <f>+C87-C153</f>
        <v>194449555</v>
      </c>
      <c r="D159" s="138">
        <f>+D87-D153</f>
        <v>197355537</v>
      </c>
      <c r="E159" s="189">
        <f>+E87-E153</f>
        <v>197355537</v>
      </c>
      <c r="F159" s="189">
        <f>+F87-F153</f>
        <v>0</v>
      </c>
    </row>
    <row r="160" ht="43.5" customHeight="1"/>
  </sheetData>
  <sheetProtection/>
  <mergeCells count="7">
    <mergeCell ref="A157:B157"/>
    <mergeCell ref="A3:B3"/>
    <mergeCell ref="A90:B90"/>
    <mergeCell ref="A156:F156"/>
    <mergeCell ref="A1:F1"/>
    <mergeCell ref="A2:F2"/>
    <mergeCell ref="A89:F8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91" r:id="rId3"/>
  <headerFooter alignWithMargins="0">
    <oddHeader>&amp;C&amp;"Times New Roman CE,Félkövér"
KÖZSÉGI ÖNKORMÁNYZAT VÁRALJA
2019. ÉVI  BESZÁMOLÓJÁNAK PÉNZÜGYI MÉRLEGE&amp;R&amp;"Times New Roman CE,Félkövér"1.1. sz. melléklet</oddHeader>
  </headerFooter>
  <rowBreaks count="2" manualBreakCount="2">
    <brk id="43" max="5" man="1"/>
    <brk id="88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0.50390625" style="407" customWidth="1"/>
    <col min="2" max="2" width="6.875" style="407" customWidth="1"/>
    <col min="3" max="3" width="17.125" style="407" customWidth="1"/>
    <col min="4" max="4" width="19.125" style="407" customWidth="1"/>
  </cols>
  <sheetData>
    <row r="1" spans="1:4" ht="15.75">
      <c r="A1" s="785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786"/>
      <c r="C1" s="786"/>
      <c r="D1" s="786"/>
    </row>
    <row r="2" ht="16.5" thickBot="1">
      <c r="D2" s="435" t="s">
        <v>706</v>
      </c>
    </row>
    <row r="3" spans="1:4" ht="39.75" thickBot="1">
      <c r="A3" s="408" t="s">
        <v>35</v>
      </c>
      <c r="B3" s="409" t="s">
        <v>349</v>
      </c>
      <c r="C3" s="410" t="s">
        <v>680</v>
      </c>
      <c r="D3" s="411" t="s">
        <v>681</v>
      </c>
    </row>
    <row r="4" spans="1:4" ht="13.5" thickBot="1">
      <c r="A4" s="412" t="s">
        <v>327</v>
      </c>
      <c r="B4" s="413" t="s">
        <v>328</v>
      </c>
      <c r="C4" s="413" t="s">
        <v>329</v>
      </c>
      <c r="D4" s="414" t="s">
        <v>331</v>
      </c>
    </row>
    <row r="5" spans="1:4" ht="12.75">
      <c r="A5" s="462" t="s">
        <v>682</v>
      </c>
      <c r="B5" s="416" t="s">
        <v>3</v>
      </c>
      <c r="C5" s="417">
        <v>32</v>
      </c>
      <c r="D5" s="418">
        <v>15474593</v>
      </c>
    </row>
    <row r="6" spans="1:4" ht="12.75">
      <c r="A6" s="462" t="s">
        <v>683</v>
      </c>
      <c r="B6" s="419" t="s">
        <v>4</v>
      </c>
      <c r="C6" s="420"/>
      <c r="D6" s="421"/>
    </row>
    <row r="7" spans="1:4" ht="12.75">
      <c r="A7" s="462" t="s">
        <v>684</v>
      </c>
      <c r="B7" s="419" t="s">
        <v>5</v>
      </c>
      <c r="C7" s="420"/>
      <c r="D7" s="421"/>
    </row>
    <row r="8" spans="1:4" ht="13.5" thickBot="1">
      <c r="A8" s="463" t="s">
        <v>685</v>
      </c>
      <c r="B8" s="423" t="s">
        <v>6</v>
      </c>
      <c r="C8" s="424"/>
      <c r="D8" s="425"/>
    </row>
    <row r="9" spans="1:4" ht="22.5" thickBot="1">
      <c r="A9" s="464" t="s">
        <v>686</v>
      </c>
      <c r="B9" s="426" t="s">
        <v>7</v>
      </c>
      <c r="C9" s="427"/>
      <c r="D9" s="428">
        <f>+D10+D11+D12+D13</f>
        <v>0</v>
      </c>
    </row>
    <row r="10" spans="1:4" ht="12.75">
      <c r="A10" s="465" t="s">
        <v>687</v>
      </c>
      <c r="B10" s="416" t="s">
        <v>8</v>
      </c>
      <c r="C10" s="417"/>
      <c r="D10" s="418"/>
    </row>
    <row r="11" spans="1:4" ht="12.75">
      <c r="A11" s="462" t="s">
        <v>688</v>
      </c>
      <c r="B11" s="419" t="s">
        <v>9</v>
      </c>
      <c r="C11" s="420"/>
      <c r="D11" s="421"/>
    </row>
    <row r="12" spans="1:4" ht="22.5">
      <c r="A12" s="462" t="s">
        <v>689</v>
      </c>
      <c r="B12" s="419" t="s">
        <v>10</v>
      </c>
      <c r="C12" s="420"/>
      <c r="D12" s="421"/>
    </row>
    <row r="13" spans="1:4" ht="13.5" thickBot="1">
      <c r="A13" s="463" t="s">
        <v>690</v>
      </c>
      <c r="B13" s="423" t="s">
        <v>11</v>
      </c>
      <c r="C13" s="424"/>
      <c r="D13" s="425"/>
    </row>
    <row r="14" spans="1:4" ht="22.5" thickBot="1">
      <c r="A14" s="464" t="s">
        <v>691</v>
      </c>
      <c r="B14" s="426" t="s">
        <v>12</v>
      </c>
      <c r="C14" s="427"/>
      <c r="D14" s="428">
        <f>+D15+D16+D17</f>
        <v>0</v>
      </c>
    </row>
    <row r="15" spans="1:4" ht="12.75">
      <c r="A15" s="465" t="s">
        <v>692</v>
      </c>
      <c r="B15" s="416" t="s">
        <v>13</v>
      </c>
      <c r="C15" s="417"/>
      <c r="D15" s="418"/>
    </row>
    <row r="16" spans="1:4" ht="12.75">
      <c r="A16" s="462" t="s">
        <v>693</v>
      </c>
      <c r="B16" s="419" t="s">
        <v>362</v>
      </c>
      <c r="C16" s="420"/>
      <c r="D16" s="421"/>
    </row>
    <row r="17" spans="1:4" ht="13.5" thickBot="1">
      <c r="A17" s="463" t="s">
        <v>694</v>
      </c>
      <c r="B17" s="423" t="s">
        <v>14</v>
      </c>
      <c r="C17" s="424"/>
      <c r="D17" s="425"/>
    </row>
    <row r="18" spans="1:4" ht="13.5" thickBot="1">
      <c r="A18" s="464" t="s">
        <v>695</v>
      </c>
      <c r="B18" s="426" t="s">
        <v>15</v>
      </c>
      <c r="C18" s="427"/>
      <c r="D18" s="428">
        <f>+D19+D20+D21</f>
        <v>0</v>
      </c>
    </row>
    <row r="19" spans="1:4" ht="12.75">
      <c r="A19" s="465" t="s">
        <v>696</v>
      </c>
      <c r="B19" s="416" t="s">
        <v>16</v>
      </c>
      <c r="C19" s="417"/>
      <c r="D19" s="418"/>
    </row>
    <row r="20" spans="1:4" ht="12.75">
      <c r="A20" s="462" t="s">
        <v>697</v>
      </c>
      <c r="B20" s="419" t="s">
        <v>17</v>
      </c>
      <c r="C20" s="420"/>
      <c r="D20" s="421"/>
    </row>
    <row r="21" spans="1:4" ht="12.75">
      <c r="A21" s="462" t="s">
        <v>698</v>
      </c>
      <c r="B21" s="419" t="s">
        <v>18</v>
      </c>
      <c r="C21" s="420"/>
      <c r="D21" s="421"/>
    </row>
    <row r="22" spans="1:4" ht="12.75">
      <c r="A22" s="462" t="s">
        <v>699</v>
      </c>
      <c r="B22" s="419" t="s">
        <v>19</v>
      </c>
      <c r="C22" s="420"/>
      <c r="D22" s="421"/>
    </row>
    <row r="23" spans="1:4" ht="12.75">
      <c r="A23" s="462"/>
      <c r="B23" s="419" t="s">
        <v>20</v>
      </c>
      <c r="C23" s="420"/>
      <c r="D23" s="421"/>
    </row>
    <row r="24" spans="1:4" ht="12.75">
      <c r="A24" s="462"/>
      <c r="B24" s="419" t="s">
        <v>21</v>
      </c>
      <c r="C24" s="420"/>
      <c r="D24" s="421"/>
    </row>
    <row r="25" spans="1:4" ht="12.75">
      <c r="A25" s="462"/>
      <c r="B25" s="419" t="s">
        <v>22</v>
      </c>
      <c r="C25" s="420"/>
      <c r="D25" s="421"/>
    </row>
    <row r="26" spans="1:4" ht="12.75">
      <c r="A26" s="415"/>
      <c r="B26" s="419" t="s">
        <v>23</v>
      </c>
      <c r="C26" s="420"/>
      <c r="D26" s="421"/>
    </row>
    <row r="27" spans="1:4" ht="12.75">
      <c r="A27" s="415"/>
      <c r="B27" s="419" t="s">
        <v>24</v>
      </c>
      <c r="C27" s="420"/>
      <c r="D27" s="421"/>
    </row>
    <row r="28" spans="1:4" ht="12.75">
      <c r="A28" s="415"/>
      <c r="B28" s="419" t="s">
        <v>25</v>
      </c>
      <c r="C28" s="420"/>
      <c r="D28" s="421"/>
    </row>
    <row r="29" spans="1:4" ht="12.75">
      <c r="A29" s="415"/>
      <c r="B29" s="419" t="s">
        <v>26</v>
      </c>
      <c r="C29" s="420"/>
      <c r="D29" s="421"/>
    </row>
    <row r="30" spans="1:4" ht="12.75">
      <c r="A30" s="415"/>
      <c r="B30" s="419" t="s">
        <v>27</v>
      </c>
      <c r="C30" s="420"/>
      <c r="D30" s="421"/>
    </row>
    <row r="31" spans="1:4" ht="12.75">
      <c r="A31" s="415"/>
      <c r="B31" s="419" t="s">
        <v>28</v>
      </c>
      <c r="C31" s="420"/>
      <c r="D31" s="421"/>
    </row>
    <row r="32" spans="1:4" ht="12.75">
      <c r="A32" s="415"/>
      <c r="B32" s="419" t="s">
        <v>491</v>
      </c>
      <c r="C32" s="420"/>
      <c r="D32" s="421"/>
    </row>
    <row r="33" spans="1:4" ht="12.75">
      <c r="A33" s="415"/>
      <c r="B33" s="419" t="s">
        <v>492</v>
      </c>
      <c r="C33" s="420"/>
      <c r="D33" s="421"/>
    </row>
    <row r="34" spans="1:4" ht="12.75">
      <c r="A34" s="415"/>
      <c r="B34" s="419" t="s">
        <v>494</v>
      </c>
      <c r="C34" s="420"/>
      <c r="D34" s="421"/>
    </row>
    <row r="35" spans="1:4" ht="12.75">
      <c r="A35" s="415"/>
      <c r="B35" s="419" t="s">
        <v>496</v>
      </c>
      <c r="C35" s="420"/>
      <c r="D35" s="421"/>
    </row>
    <row r="36" spans="1:4" ht="12.75">
      <c r="A36" s="415"/>
      <c r="B36" s="419" t="s">
        <v>498</v>
      </c>
      <c r="C36" s="420"/>
      <c r="D36" s="421"/>
    </row>
    <row r="37" spans="1:4" ht="13.5" thickBot="1">
      <c r="A37" s="422"/>
      <c r="B37" s="423" t="s">
        <v>500</v>
      </c>
      <c r="C37" s="424"/>
      <c r="D37" s="425"/>
    </row>
    <row r="38" spans="1:4" ht="13.5" thickBot="1">
      <c r="A38" s="787" t="s">
        <v>700</v>
      </c>
      <c r="B38" s="788"/>
      <c r="C38" s="429"/>
      <c r="D38" s="428">
        <f>+D5+D6+D7+D8+D9+D14+D18+D22+D23+D24+D25+D26+D27+D28+D29+D30+D31+D32+D33+D34+D35+D36+D37</f>
        <v>15474593</v>
      </c>
    </row>
    <row r="39" ht="15.75">
      <c r="A39" s="430" t="s">
        <v>701</v>
      </c>
    </row>
    <row r="40" spans="1:4" ht="15.75">
      <c r="A40" s="431"/>
      <c r="B40" s="432"/>
      <c r="C40" s="789"/>
      <c r="D40" s="789"/>
    </row>
    <row r="41" spans="1:4" ht="15.75">
      <c r="A41" s="431"/>
      <c r="B41" s="432"/>
      <c r="C41" s="433"/>
      <c r="D41" s="433"/>
    </row>
    <row r="42" spans="1:4" ht="15.75">
      <c r="A42" s="432"/>
      <c r="B42" s="432"/>
      <c r="C42" s="789"/>
      <c r="D42" s="789"/>
    </row>
    <row r="43" spans="1:2" ht="15.75">
      <c r="A43" s="434"/>
      <c r="B43" s="434"/>
    </row>
    <row r="44" spans="1:3" ht="15.75">
      <c r="A44" s="434"/>
      <c r="B44" s="434"/>
      <c r="C44" s="434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5.625" style="258" customWidth="1"/>
    <col min="2" max="2" width="43.375" style="258" customWidth="1"/>
    <col min="3" max="3" width="8.125" style="258" customWidth="1"/>
    <col min="4" max="4" width="11.625" style="258" customWidth="1"/>
    <col min="5" max="5" width="12.875" style="258" customWidth="1"/>
    <col min="6" max="6" width="12.625" style="258" customWidth="1"/>
    <col min="7" max="7" width="13.125" style="258" customWidth="1"/>
    <col min="8" max="8" width="13.50390625" style="258" customWidth="1"/>
    <col min="9" max="9" width="14.50390625" style="258" customWidth="1"/>
    <col min="10" max="10" width="13.00390625" style="258" customWidth="1"/>
    <col min="11" max="16384" width="9.375" style="258" customWidth="1"/>
  </cols>
  <sheetData>
    <row r="2" spans="9:10" ht="12.75">
      <c r="I2" s="817" t="s">
        <v>346</v>
      </c>
      <c r="J2" s="817"/>
    </row>
    <row r="3" spans="9:10" ht="12.75">
      <c r="I3" s="471"/>
      <c r="J3" s="471"/>
    </row>
    <row r="4" spans="1:10" ht="15.75">
      <c r="A4" s="818" t="s">
        <v>554</v>
      </c>
      <c r="B4" s="818"/>
      <c r="C4" s="818"/>
      <c r="D4" s="818"/>
      <c r="E4" s="818"/>
      <c r="F4" s="818"/>
      <c r="G4" s="818"/>
      <c r="H4" s="818"/>
      <c r="I4" s="818"/>
      <c r="J4" s="818"/>
    </row>
    <row r="5" spans="1:10" ht="14.25" thickBot="1">
      <c r="A5" s="472"/>
      <c r="B5" s="472"/>
      <c r="C5" s="472"/>
      <c r="D5" s="472"/>
      <c r="E5" s="472"/>
      <c r="F5" s="473"/>
      <c r="G5" s="819" t="s">
        <v>337</v>
      </c>
      <c r="H5" s="819"/>
      <c r="I5" s="819"/>
      <c r="J5" s="820"/>
    </row>
    <row r="6" spans="1:10" ht="13.5" thickBot="1">
      <c r="A6" s="821" t="s">
        <v>374</v>
      </c>
      <c r="B6" s="823" t="s">
        <v>555</v>
      </c>
      <c r="C6" s="810" t="s">
        <v>556</v>
      </c>
      <c r="D6" s="810" t="s">
        <v>741</v>
      </c>
      <c r="E6" s="810" t="s">
        <v>742</v>
      </c>
      <c r="F6" s="810" t="s">
        <v>557</v>
      </c>
      <c r="G6" s="810"/>
      <c r="H6" s="810"/>
      <c r="I6" s="810"/>
      <c r="J6" s="810" t="s">
        <v>558</v>
      </c>
    </row>
    <row r="7" spans="1:10" ht="13.5" thickBot="1">
      <c r="A7" s="822"/>
      <c r="B7" s="811"/>
      <c r="C7" s="811"/>
      <c r="D7" s="811"/>
      <c r="E7" s="811"/>
      <c r="F7" s="810" t="s">
        <v>710</v>
      </c>
      <c r="G7" s="810" t="s">
        <v>711</v>
      </c>
      <c r="H7" s="810" t="s">
        <v>743</v>
      </c>
      <c r="I7" s="810" t="s">
        <v>744</v>
      </c>
      <c r="J7" s="811"/>
    </row>
    <row r="8" spans="1:10" ht="41.25" customHeight="1" thickBot="1">
      <c r="A8" s="822"/>
      <c r="B8" s="811"/>
      <c r="C8" s="811"/>
      <c r="D8" s="811"/>
      <c r="E8" s="811"/>
      <c r="F8" s="811"/>
      <c r="G8" s="811"/>
      <c r="H8" s="811"/>
      <c r="I8" s="811"/>
      <c r="J8" s="811"/>
    </row>
    <row r="9" spans="1:10" ht="13.5" thickBot="1">
      <c r="A9" s="474" t="s">
        <v>3</v>
      </c>
      <c r="B9" s="475" t="s">
        <v>4</v>
      </c>
      <c r="C9" s="476" t="s">
        <v>5</v>
      </c>
      <c r="D9" s="476" t="s">
        <v>6</v>
      </c>
      <c r="E9" s="476" t="s">
        <v>7</v>
      </c>
      <c r="F9" s="476" t="s">
        <v>8</v>
      </c>
      <c r="G9" s="476" t="s">
        <v>9</v>
      </c>
      <c r="H9" s="476" t="s">
        <v>10</v>
      </c>
      <c r="I9" s="476" t="s">
        <v>11</v>
      </c>
      <c r="J9" s="476" t="s">
        <v>12</v>
      </c>
    </row>
    <row r="10" spans="1:10" ht="29.25" customHeight="1" thickBot="1">
      <c r="A10" s="477">
        <v>1</v>
      </c>
      <c r="B10" s="468" t="s">
        <v>559</v>
      </c>
      <c r="C10" s="478"/>
      <c r="D10" s="484"/>
      <c r="E10" s="484"/>
      <c r="F10" s="484"/>
      <c r="G10" s="484"/>
      <c r="H10" s="484"/>
      <c r="I10" s="484"/>
      <c r="J10" s="485"/>
    </row>
    <row r="11" spans="1:10" ht="13.5" thickBot="1">
      <c r="A11" s="800">
        <v>2</v>
      </c>
      <c r="B11" s="812" t="s">
        <v>560</v>
      </c>
      <c r="C11" s="814"/>
      <c r="D11" s="790"/>
      <c r="E11" s="790"/>
      <c r="F11" s="790"/>
      <c r="G11" s="790"/>
      <c r="H11" s="790"/>
      <c r="I11" s="790"/>
      <c r="J11" s="792"/>
    </row>
    <row r="12" spans="1:10" ht="15" customHeight="1" thickBot="1">
      <c r="A12" s="801"/>
      <c r="B12" s="813"/>
      <c r="C12" s="815"/>
      <c r="D12" s="809"/>
      <c r="E12" s="809"/>
      <c r="F12" s="809"/>
      <c r="G12" s="809"/>
      <c r="H12" s="809"/>
      <c r="I12" s="809"/>
      <c r="J12" s="792"/>
    </row>
    <row r="13" spans="1:10" ht="5.25" customHeight="1" hidden="1" thickBot="1">
      <c r="A13" s="801"/>
      <c r="B13" s="813"/>
      <c r="C13" s="816"/>
      <c r="D13" s="791"/>
      <c r="E13" s="791"/>
      <c r="F13" s="791"/>
      <c r="G13" s="791"/>
      <c r="H13" s="791"/>
      <c r="I13" s="791"/>
      <c r="J13" s="792"/>
    </row>
    <row r="14" spans="1:10" ht="19.5" customHeight="1" thickBot="1">
      <c r="A14" s="800">
        <v>3</v>
      </c>
      <c r="B14" s="802" t="s">
        <v>561</v>
      </c>
      <c r="C14" s="804"/>
      <c r="D14" s="790"/>
      <c r="E14" s="797">
        <v>121398059</v>
      </c>
      <c r="F14" s="790"/>
      <c r="G14" s="790"/>
      <c r="H14" s="790"/>
      <c r="I14" s="790"/>
      <c r="J14" s="792"/>
    </row>
    <row r="15" spans="1:10" ht="3" customHeight="1" thickBot="1">
      <c r="A15" s="800"/>
      <c r="B15" s="802"/>
      <c r="C15" s="805"/>
      <c r="D15" s="791"/>
      <c r="E15" s="799"/>
      <c r="F15" s="791"/>
      <c r="G15" s="791"/>
      <c r="H15" s="791"/>
      <c r="I15" s="791"/>
      <c r="J15" s="792"/>
    </row>
    <row r="16" spans="1:10" ht="21.75" customHeight="1" thickBot="1">
      <c r="A16" s="477"/>
      <c r="B16" s="470" t="s">
        <v>748</v>
      </c>
      <c r="C16" s="481"/>
      <c r="D16" s="488"/>
      <c r="E16" s="488">
        <v>89900</v>
      </c>
      <c r="F16" s="488"/>
      <c r="G16" s="488"/>
      <c r="H16" s="488"/>
      <c r="I16" s="488"/>
      <c r="J16" s="486"/>
    </row>
    <row r="17" spans="1:10" ht="24.75" customHeight="1" thickBot="1">
      <c r="A17" s="477"/>
      <c r="B17" s="470" t="s">
        <v>749</v>
      </c>
      <c r="C17" s="514"/>
      <c r="D17" s="488"/>
      <c r="E17" s="488">
        <v>2125334</v>
      </c>
      <c r="F17" s="488"/>
      <c r="G17" s="488"/>
      <c r="H17" s="488"/>
      <c r="I17" s="488"/>
      <c r="J17" s="486"/>
    </row>
    <row r="18" spans="1:10" ht="22.5" customHeight="1" thickBot="1">
      <c r="A18" s="477"/>
      <c r="B18" s="470" t="s">
        <v>746</v>
      </c>
      <c r="C18" s="480"/>
      <c r="D18" s="490"/>
      <c r="E18" s="490">
        <v>87447</v>
      </c>
      <c r="F18" s="490"/>
      <c r="G18" s="490"/>
      <c r="H18" s="490"/>
      <c r="I18" s="490"/>
      <c r="J18" s="489"/>
    </row>
    <row r="19" spans="1:10" ht="22.5" customHeight="1" thickBot="1">
      <c r="A19" s="477"/>
      <c r="B19" s="470" t="s">
        <v>750</v>
      </c>
      <c r="C19" s="480"/>
      <c r="D19" s="490"/>
      <c r="E19" s="490">
        <v>9804075</v>
      </c>
      <c r="F19" s="490"/>
      <c r="G19" s="490"/>
      <c r="H19" s="490"/>
      <c r="I19" s="490"/>
      <c r="J19" s="489"/>
    </row>
    <row r="20" spans="1:10" ht="24" customHeight="1" thickBot="1">
      <c r="A20" s="477"/>
      <c r="B20" s="513" t="s">
        <v>747</v>
      </c>
      <c r="C20" s="514"/>
      <c r="D20" s="490"/>
      <c r="E20" s="490">
        <v>1152100</v>
      </c>
      <c r="F20" s="490"/>
      <c r="G20" s="490"/>
      <c r="H20" s="490"/>
      <c r="I20" s="515"/>
      <c r="J20" s="490"/>
    </row>
    <row r="21" spans="1:10" ht="13.5" customHeight="1" hidden="1" thickBot="1">
      <c r="A21" s="800"/>
      <c r="B21" s="806" t="s">
        <v>708</v>
      </c>
      <c r="C21" s="804"/>
      <c r="D21" s="793">
        <v>82386535</v>
      </c>
      <c r="E21" s="793">
        <v>108139203</v>
      </c>
      <c r="F21" s="793"/>
      <c r="G21" s="793"/>
      <c r="H21" s="793"/>
      <c r="I21" s="796"/>
      <c r="J21" s="797"/>
    </row>
    <row r="22" spans="1:10" ht="13.5" customHeight="1" hidden="1" thickBot="1">
      <c r="A22" s="800"/>
      <c r="B22" s="807"/>
      <c r="C22" s="808"/>
      <c r="D22" s="794"/>
      <c r="E22" s="794"/>
      <c r="F22" s="794"/>
      <c r="G22" s="794"/>
      <c r="H22" s="794"/>
      <c r="I22" s="796"/>
      <c r="J22" s="798"/>
    </row>
    <row r="23" spans="1:10" ht="13.5" customHeight="1" hidden="1" thickBot="1">
      <c r="A23" s="800"/>
      <c r="B23" s="807"/>
      <c r="C23" s="808"/>
      <c r="D23" s="794"/>
      <c r="E23" s="794"/>
      <c r="F23" s="794"/>
      <c r="G23" s="794"/>
      <c r="H23" s="794"/>
      <c r="I23" s="796"/>
      <c r="J23" s="798"/>
    </row>
    <row r="24" spans="1:10" ht="13.5" customHeight="1" hidden="1" thickBot="1">
      <c r="A24" s="800"/>
      <c r="B24" s="807"/>
      <c r="C24" s="808"/>
      <c r="D24" s="794"/>
      <c r="E24" s="794"/>
      <c r="F24" s="794"/>
      <c r="G24" s="794"/>
      <c r="H24" s="794"/>
      <c r="I24" s="796"/>
      <c r="J24" s="798"/>
    </row>
    <row r="25" spans="1:10" ht="13.5" customHeight="1" hidden="1" thickBot="1">
      <c r="A25" s="800"/>
      <c r="B25" s="807"/>
      <c r="C25" s="808"/>
      <c r="D25" s="794"/>
      <c r="E25" s="794"/>
      <c r="F25" s="794"/>
      <c r="G25" s="794"/>
      <c r="H25" s="794"/>
      <c r="I25" s="796"/>
      <c r="J25" s="798"/>
    </row>
    <row r="26" spans="1:10" ht="13.5" thickBot="1">
      <c r="A26" s="800"/>
      <c r="B26" s="807"/>
      <c r="C26" s="808"/>
      <c r="D26" s="794"/>
      <c r="E26" s="794"/>
      <c r="F26" s="794"/>
      <c r="G26" s="794"/>
      <c r="H26" s="794"/>
      <c r="I26" s="796"/>
      <c r="J26" s="798"/>
    </row>
    <row r="27" spans="1:10" ht="4.5" customHeight="1" thickBot="1">
      <c r="A27" s="801"/>
      <c r="B27" s="807"/>
      <c r="C27" s="805"/>
      <c r="D27" s="795"/>
      <c r="E27" s="795"/>
      <c r="F27" s="795"/>
      <c r="G27" s="795"/>
      <c r="H27" s="795"/>
      <c r="I27" s="796"/>
      <c r="J27" s="799"/>
    </row>
    <row r="28" spans="1:10" ht="13.5" thickBot="1">
      <c r="A28" s="800">
        <v>4</v>
      </c>
      <c r="B28" s="802" t="s">
        <v>562</v>
      </c>
      <c r="C28" s="804"/>
      <c r="D28" s="790"/>
      <c r="E28" s="797">
        <v>17348310</v>
      </c>
      <c r="F28" s="797"/>
      <c r="G28" s="790"/>
      <c r="H28" s="790"/>
      <c r="I28" s="790"/>
      <c r="J28" s="792"/>
    </row>
    <row r="29" spans="1:10" ht="1.5" customHeight="1" thickBot="1">
      <c r="A29" s="801"/>
      <c r="B29" s="803"/>
      <c r="C29" s="805"/>
      <c r="D29" s="791"/>
      <c r="E29" s="799"/>
      <c r="F29" s="799"/>
      <c r="G29" s="791"/>
      <c r="H29" s="791"/>
      <c r="I29" s="791"/>
      <c r="J29" s="792"/>
    </row>
    <row r="30" spans="1:10" ht="17.25" customHeight="1" thickBot="1">
      <c r="A30" s="479"/>
      <c r="B30" s="469" t="s">
        <v>751</v>
      </c>
      <c r="C30" s="482"/>
      <c r="D30" s="490"/>
      <c r="E30" s="490">
        <v>701548</v>
      </c>
      <c r="F30" s="490"/>
      <c r="G30" s="490"/>
      <c r="H30" s="490"/>
      <c r="I30" s="490"/>
      <c r="J30" s="487"/>
    </row>
    <row r="31" spans="1:10" ht="17.25" customHeight="1" thickBot="1">
      <c r="A31" s="479"/>
      <c r="B31" s="469" t="s">
        <v>745</v>
      </c>
      <c r="C31" s="482"/>
      <c r="D31" s="490">
        <v>299999</v>
      </c>
      <c r="E31" s="490">
        <v>497560</v>
      </c>
      <c r="F31" s="490"/>
      <c r="G31" s="490"/>
      <c r="H31" s="490"/>
      <c r="I31" s="490"/>
      <c r="J31" s="487"/>
    </row>
    <row r="32" spans="1:10" ht="17.25" customHeight="1" thickBot="1">
      <c r="A32" s="479"/>
      <c r="B32" s="469" t="s">
        <v>712</v>
      </c>
      <c r="C32" s="482"/>
      <c r="D32" s="490">
        <v>6407658</v>
      </c>
      <c r="E32" s="490">
        <v>16149202</v>
      </c>
      <c r="F32" s="490"/>
      <c r="G32" s="490"/>
      <c r="H32" s="490"/>
      <c r="I32" s="490"/>
      <c r="J32" s="487"/>
    </row>
    <row r="33" spans="1:10" ht="14.25" customHeight="1" thickBot="1">
      <c r="A33" s="483">
        <v>5</v>
      </c>
      <c r="B33" s="468" t="s">
        <v>563</v>
      </c>
      <c r="C33" s="478"/>
      <c r="D33" s="491"/>
      <c r="E33" s="492">
        <v>138746369</v>
      </c>
      <c r="F33" s="492"/>
      <c r="G33" s="491"/>
      <c r="H33" s="491"/>
      <c r="I33" s="491"/>
      <c r="J33" s="492"/>
    </row>
    <row r="35" ht="18" customHeight="1" hidden="1" thickBot="1"/>
    <row r="36" ht="39.75" customHeight="1"/>
  </sheetData>
  <sheetProtection/>
  <mergeCells count="54">
    <mergeCell ref="I2:J2"/>
    <mergeCell ref="A4:J4"/>
    <mergeCell ref="G5:J5"/>
    <mergeCell ref="A6:A8"/>
    <mergeCell ref="B6:B8"/>
    <mergeCell ref="C6:C8"/>
    <mergeCell ref="D6:D8"/>
    <mergeCell ref="E6:E8"/>
    <mergeCell ref="F6:I6"/>
    <mergeCell ref="J6:J8"/>
    <mergeCell ref="F7:F8"/>
    <mergeCell ref="G7:G8"/>
    <mergeCell ref="H7:H8"/>
    <mergeCell ref="I7:I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21:A27"/>
    <mergeCell ref="B21:B27"/>
    <mergeCell ref="C21:C27"/>
    <mergeCell ref="D21:D27"/>
    <mergeCell ref="E21:E27"/>
    <mergeCell ref="F21:F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G21:G27"/>
    <mergeCell ref="H21:H27"/>
    <mergeCell ref="I21:I27"/>
    <mergeCell ref="J21:J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8.125" style="0" bestFit="1" customWidth="1"/>
    <col min="2" max="2" width="22.50390625" style="0" customWidth="1"/>
  </cols>
  <sheetData>
    <row r="3" ht="12.75">
      <c r="B3" s="439" t="s">
        <v>564</v>
      </c>
    </row>
    <row r="5" spans="1:2" ht="16.5">
      <c r="A5" s="824" t="s">
        <v>565</v>
      </c>
      <c r="B5" s="824"/>
    </row>
    <row r="6" spans="1:2" ht="16.5">
      <c r="A6" s="315"/>
      <c r="B6" s="315"/>
    </row>
    <row r="7" spans="1:2" ht="16.5">
      <c r="A7" s="315"/>
      <c r="B7" s="441" t="s">
        <v>337</v>
      </c>
    </row>
    <row r="8" spans="1:2" ht="15.75">
      <c r="A8" s="316" t="s">
        <v>2</v>
      </c>
      <c r="B8" s="317" t="s">
        <v>566</v>
      </c>
    </row>
    <row r="9" spans="1:2" ht="15.75">
      <c r="A9" s="318"/>
      <c r="B9" s="319"/>
    </row>
    <row r="10" spans="1:5" ht="15.75">
      <c r="A10" s="320" t="s">
        <v>567</v>
      </c>
      <c r="B10" s="321"/>
      <c r="E10" s="259"/>
    </row>
    <row r="11" spans="1:2" ht="15.75">
      <c r="A11" s="320" t="s">
        <v>568</v>
      </c>
      <c r="B11" s="321"/>
    </row>
    <row r="12" spans="1:2" ht="15.75">
      <c r="A12" s="320" t="s">
        <v>569</v>
      </c>
      <c r="B12" s="321"/>
    </row>
    <row r="13" spans="1:2" ht="15.75">
      <c r="A13" s="320" t="s">
        <v>570</v>
      </c>
      <c r="B13" s="321"/>
    </row>
    <row r="14" spans="1:2" ht="15.75">
      <c r="A14" s="320" t="s">
        <v>571</v>
      </c>
      <c r="B14" s="321"/>
    </row>
    <row r="15" spans="1:2" ht="15.75">
      <c r="A15" s="320" t="s">
        <v>572</v>
      </c>
      <c r="B15" s="321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46.50390625" style="0" customWidth="1"/>
    <col min="3" max="3" width="15.625" style="0" customWidth="1"/>
    <col min="9" max="9" width="24.375" style="0" customWidth="1"/>
  </cols>
  <sheetData>
    <row r="1" spans="1:10" ht="13.5">
      <c r="A1" s="830" t="s">
        <v>573</v>
      </c>
      <c r="B1" s="831"/>
      <c r="C1" s="831"/>
      <c r="D1" s="831"/>
      <c r="E1" s="831"/>
      <c r="F1" s="831"/>
      <c r="G1" s="831"/>
      <c r="H1" s="831"/>
      <c r="I1" s="494" t="s">
        <v>641</v>
      </c>
      <c r="J1" s="190"/>
    </row>
    <row r="2" spans="1:9" ht="14.25" thickBot="1">
      <c r="A2" s="322"/>
      <c r="B2" s="322"/>
      <c r="C2" s="322"/>
      <c r="D2" s="322"/>
      <c r="E2" s="322"/>
      <c r="F2" s="322"/>
      <c r="G2" s="322"/>
      <c r="H2" s="834" t="s">
        <v>337</v>
      </c>
      <c r="I2" s="834"/>
    </row>
    <row r="3" spans="1:9" ht="13.5" thickBot="1">
      <c r="A3" s="835" t="s">
        <v>574</v>
      </c>
      <c r="B3" s="837" t="s">
        <v>575</v>
      </c>
      <c r="C3" s="839" t="s">
        <v>576</v>
      </c>
      <c r="D3" s="841" t="s">
        <v>577</v>
      </c>
      <c r="E3" s="842"/>
      <c r="F3" s="842"/>
      <c r="G3" s="842"/>
      <c r="H3" s="842"/>
      <c r="I3" s="843" t="s">
        <v>578</v>
      </c>
    </row>
    <row r="4" spans="1:9" ht="43.5" customHeight="1" thickBot="1">
      <c r="A4" s="836"/>
      <c r="B4" s="838"/>
      <c r="C4" s="840"/>
      <c r="D4" s="323" t="s">
        <v>579</v>
      </c>
      <c r="E4" s="323" t="s">
        <v>580</v>
      </c>
      <c r="F4" s="323" t="s">
        <v>581</v>
      </c>
      <c r="G4" s="324" t="s">
        <v>582</v>
      </c>
      <c r="H4" s="324" t="s">
        <v>583</v>
      </c>
      <c r="I4" s="844"/>
    </row>
    <row r="5" spans="1:9" ht="21.75" thickBot="1">
      <c r="A5" s="325">
        <v>1</v>
      </c>
      <c r="B5" s="326">
        <v>2</v>
      </c>
      <c r="C5" s="326">
        <v>3</v>
      </c>
      <c r="D5" s="326">
        <v>4</v>
      </c>
      <c r="E5" s="326">
        <v>5</v>
      </c>
      <c r="F5" s="326">
        <v>6</v>
      </c>
      <c r="G5" s="326">
        <v>7</v>
      </c>
      <c r="H5" s="326" t="s">
        <v>584</v>
      </c>
      <c r="I5" s="327" t="s">
        <v>585</v>
      </c>
    </row>
    <row r="6" spans="1:9" ht="20.25" customHeight="1">
      <c r="A6" s="845" t="s">
        <v>586</v>
      </c>
      <c r="B6" s="846"/>
      <c r="C6" s="846"/>
      <c r="D6" s="846"/>
      <c r="E6" s="846"/>
      <c r="F6" s="846"/>
      <c r="G6" s="846"/>
      <c r="H6" s="846"/>
      <c r="I6" s="847"/>
    </row>
    <row r="7" spans="1:9" ht="23.25" customHeight="1">
      <c r="A7" s="328" t="s">
        <v>3</v>
      </c>
      <c r="B7" s="329" t="s">
        <v>587</v>
      </c>
      <c r="C7" s="330"/>
      <c r="D7" s="331"/>
      <c r="E7" s="331"/>
      <c r="F7" s="331"/>
      <c r="G7" s="332"/>
      <c r="H7" s="333">
        <f aca="true" t="shared" si="0" ref="H7:H13">SUM(D7:G7)</f>
        <v>0</v>
      </c>
      <c r="I7" s="334">
        <f aca="true" t="shared" si="1" ref="I7:I12">C7+H7</f>
        <v>0</v>
      </c>
    </row>
    <row r="8" spans="1:9" ht="30" customHeight="1">
      <c r="A8" s="328" t="s">
        <v>4</v>
      </c>
      <c r="B8" s="329" t="s">
        <v>588</v>
      </c>
      <c r="C8" s="330"/>
      <c r="D8" s="331"/>
      <c r="E8" s="331"/>
      <c r="F8" s="331"/>
      <c r="G8" s="332"/>
      <c r="H8" s="333">
        <f t="shared" si="0"/>
        <v>0</v>
      </c>
      <c r="I8" s="334">
        <f t="shared" si="1"/>
        <v>0</v>
      </c>
    </row>
    <row r="9" spans="1:9" ht="29.25" customHeight="1">
      <c r="A9" s="328" t="s">
        <v>5</v>
      </c>
      <c r="B9" s="329" t="s">
        <v>589</v>
      </c>
      <c r="C9" s="330"/>
      <c r="D9" s="331"/>
      <c r="E9" s="331"/>
      <c r="F9" s="331"/>
      <c r="G9" s="332"/>
      <c r="H9" s="333">
        <f t="shared" si="0"/>
        <v>0</v>
      </c>
      <c r="I9" s="334">
        <f t="shared" si="1"/>
        <v>0</v>
      </c>
    </row>
    <row r="10" spans="1:9" ht="22.5" customHeight="1">
      <c r="A10" s="328" t="s">
        <v>6</v>
      </c>
      <c r="B10" s="329" t="s">
        <v>590</v>
      </c>
      <c r="C10" s="330"/>
      <c r="D10" s="331"/>
      <c r="E10" s="331"/>
      <c r="F10" s="331"/>
      <c r="G10" s="332"/>
      <c r="H10" s="333">
        <f t="shared" si="0"/>
        <v>0</v>
      </c>
      <c r="I10" s="334">
        <f t="shared" si="1"/>
        <v>0</v>
      </c>
    </row>
    <row r="11" spans="1:9" ht="26.25" customHeight="1">
      <c r="A11" s="328" t="s">
        <v>7</v>
      </c>
      <c r="B11" s="329" t="s">
        <v>591</v>
      </c>
      <c r="C11" s="330"/>
      <c r="D11" s="331"/>
      <c r="E11" s="331"/>
      <c r="F11" s="331"/>
      <c r="G11" s="332"/>
      <c r="H11" s="333">
        <f t="shared" si="0"/>
        <v>0</v>
      </c>
      <c r="I11" s="334">
        <f t="shared" si="1"/>
        <v>0</v>
      </c>
    </row>
    <row r="12" spans="1:9" ht="18.75" customHeight="1">
      <c r="A12" s="335" t="s">
        <v>8</v>
      </c>
      <c r="B12" s="336" t="s">
        <v>592</v>
      </c>
      <c r="C12" s="337"/>
      <c r="D12" s="338"/>
      <c r="E12" s="338"/>
      <c r="F12" s="338"/>
      <c r="G12" s="339"/>
      <c r="H12" s="333">
        <f t="shared" si="0"/>
        <v>0</v>
      </c>
      <c r="I12" s="334">
        <f t="shared" si="1"/>
        <v>0</v>
      </c>
    </row>
    <row r="13" spans="1:9" ht="17.25" customHeight="1" thickBot="1">
      <c r="A13" s="340" t="s">
        <v>9</v>
      </c>
      <c r="B13" s="341" t="s">
        <v>593</v>
      </c>
      <c r="C13" s="562">
        <v>461582</v>
      </c>
      <c r="D13" s="343"/>
      <c r="E13" s="343"/>
      <c r="F13" s="343"/>
      <c r="G13" s="344"/>
      <c r="H13" s="333">
        <f t="shared" si="0"/>
        <v>0</v>
      </c>
      <c r="I13" s="334">
        <v>461582</v>
      </c>
    </row>
    <row r="14" spans="1:9" ht="21" customHeight="1" thickBot="1">
      <c r="A14" s="825" t="s">
        <v>594</v>
      </c>
      <c r="B14" s="826"/>
      <c r="C14" s="563">
        <f aca="true" t="shared" si="2" ref="C14:I14">SUM(C7:C13)</f>
        <v>461582</v>
      </c>
      <c r="D14" s="345">
        <f t="shared" si="2"/>
        <v>0</v>
      </c>
      <c r="E14" s="345">
        <f t="shared" si="2"/>
        <v>0</v>
      </c>
      <c r="F14" s="345">
        <f t="shared" si="2"/>
        <v>0</v>
      </c>
      <c r="G14" s="346">
        <f t="shared" si="2"/>
        <v>0</v>
      </c>
      <c r="H14" s="346">
        <f t="shared" si="2"/>
        <v>0</v>
      </c>
      <c r="I14" s="347">
        <f t="shared" si="2"/>
        <v>461582</v>
      </c>
    </row>
    <row r="15" spans="1:9" ht="12.75">
      <c r="A15" s="827" t="s">
        <v>595</v>
      </c>
      <c r="B15" s="828"/>
      <c r="C15" s="828"/>
      <c r="D15" s="828"/>
      <c r="E15" s="828"/>
      <c r="F15" s="828"/>
      <c r="G15" s="828"/>
      <c r="H15" s="828"/>
      <c r="I15" s="829"/>
    </row>
    <row r="16" spans="1:9" ht="12.75">
      <c r="A16" s="328" t="s">
        <v>3</v>
      </c>
      <c r="B16" s="329" t="s">
        <v>596</v>
      </c>
      <c r="C16" s="330"/>
      <c r="D16" s="331"/>
      <c r="E16" s="331"/>
      <c r="F16" s="331"/>
      <c r="G16" s="332"/>
      <c r="H16" s="333">
        <f>SUM(D16:G16)</f>
        <v>0</v>
      </c>
      <c r="I16" s="334">
        <f>C16+H16</f>
        <v>0</v>
      </c>
    </row>
    <row r="17" spans="1:9" ht="13.5" thickBot="1">
      <c r="A17" s="340" t="s">
        <v>4</v>
      </c>
      <c r="B17" s="341" t="s">
        <v>593</v>
      </c>
      <c r="C17" s="342"/>
      <c r="D17" s="343"/>
      <c r="E17" s="343"/>
      <c r="F17" s="343"/>
      <c r="G17" s="344"/>
      <c r="H17" s="333">
        <f>SUM(D17:G17)</f>
        <v>0</v>
      </c>
      <c r="I17" s="348">
        <f>C17+H17</f>
        <v>0</v>
      </c>
    </row>
    <row r="18" spans="1:9" ht="19.5" customHeight="1" thickBot="1">
      <c r="A18" s="825" t="s">
        <v>597</v>
      </c>
      <c r="B18" s="826"/>
      <c r="C18" s="345">
        <f aca="true" t="shared" si="3" ref="C18:I18">SUM(C16:C17)</f>
        <v>0</v>
      </c>
      <c r="D18" s="345">
        <f t="shared" si="3"/>
        <v>0</v>
      </c>
      <c r="E18" s="345">
        <f t="shared" si="3"/>
        <v>0</v>
      </c>
      <c r="F18" s="345">
        <f t="shared" si="3"/>
        <v>0</v>
      </c>
      <c r="G18" s="346">
        <f t="shared" si="3"/>
        <v>0</v>
      </c>
      <c r="H18" s="346">
        <f t="shared" si="3"/>
        <v>0</v>
      </c>
      <c r="I18" s="347">
        <f t="shared" si="3"/>
        <v>0</v>
      </c>
    </row>
    <row r="19" spans="1:9" ht="18.75" customHeight="1" thickBot="1">
      <c r="A19" s="832" t="s">
        <v>598</v>
      </c>
      <c r="B19" s="833"/>
      <c r="C19" s="349">
        <f aca="true" t="shared" si="4" ref="C19:I19">C14+C18</f>
        <v>461582</v>
      </c>
      <c r="D19" s="349">
        <f t="shared" si="4"/>
        <v>0</v>
      </c>
      <c r="E19" s="349">
        <f t="shared" si="4"/>
        <v>0</v>
      </c>
      <c r="F19" s="349">
        <f t="shared" si="4"/>
        <v>0</v>
      </c>
      <c r="G19" s="349">
        <f t="shared" si="4"/>
        <v>0</v>
      </c>
      <c r="H19" s="349">
        <f t="shared" si="4"/>
        <v>0</v>
      </c>
      <c r="I19" s="347">
        <f t="shared" si="4"/>
        <v>461582</v>
      </c>
    </row>
  </sheetData>
  <sheetProtection/>
  <mergeCells count="12">
    <mergeCell ref="I3:I4"/>
    <mergeCell ref="A6:I6"/>
    <mergeCell ref="A14:B14"/>
    <mergeCell ref="A15:I15"/>
    <mergeCell ref="A18:B18"/>
    <mergeCell ref="A1:H1"/>
    <mergeCell ref="A19:B19"/>
    <mergeCell ref="H2:I2"/>
    <mergeCell ref="A3:A4"/>
    <mergeCell ref="B3:B4"/>
    <mergeCell ref="C3:C4"/>
    <mergeCell ref="D3:H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00390625" style="0" customWidth="1"/>
    <col min="2" max="2" width="33.00390625" style="0" customWidth="1"/>
  </cols>
  <sheetData>
    <row r="1" spans="7:8" ht="12.75">
      <c r="G1" s="848" t="s">
        <v>642</v>
      </c>
      <c r="H1" s="848"/>
    </row>
    <row r="2" spans="1:8" ht="15.75">
      <c r="A2" s="713" t="s">
        <v>752</v>
      </c>
      <c r="B2" s="713"/>
      <c r="C2" s="713"/>
      <c r="D2" s="713"/>
      <c r="E2" s="713"/>
      <c r="F2" s="713"/>
      <c r="G2" s="713"/>
      <c r="H2" s="713"/>
    </row>
    <row r="4" spans="1:8" ht="15.75" thickBot="1">
      <c r="A4" s="350"/>
      <c r="B4" s="351"/>
      <c r="C4" s="351"/>
      <c r="D4" s="351"/>
      <c r="E4" s="351"/>
      <c r="F4" s="351"/>
      <c r="G4" s="351"/>
      <c r="H4" s="352" t="s">
        <v>335</v>
      </c>
    </row>
    <row r="5" spans="1:8" ht="12.75">
      <c r="A5" s="849" t="s">
        <v>37</v>
      </c>
      <c r="B5" s="851" t="s">
        <v>599</v>
      </c>
      <c r="C5" s="849" t="s">
        <v>600</v>
      </c>
      <c r="D5" s="849" t="s">
        <v>601</v>
      </c>
      <c r="E5" s="853" t="s">
        <v>602</v>
      </c>
      <c r="F5" s="855" t="s">
        <v>603</v>
      </c>
      <c r="G5" s="856"/>
      <c r="H5" s="857" t="s">
        <v>755</v>
      </c>
    </row>
    <row r="6" spans="1:8" ht="23.25" customHeight="1" thickBot="1">
      <c r="A6" s="850"/>
      <c r="B6" s="852"/>
      <c r="C6" s="852"/>
      <c r="D6" s="850"/>
      <c r="E6" s="854"/>
      <c r="F6" s="353" t="s">
        <v>753</v>
      </c>
      <c r="G6" s="354" t="s">
        <v>754</v>
      </c>
      <c r="H6" s="858"/>
    </row>
    <row r="7" spans="1:8" ht="13.5" thickBot="1">
      <c r="A7" s="355">
        <v>1</v>
      </c>
      <c r="B7" s="356">
        <v>2</v>
      </c>
      <c r="C7" s="356">
        <v>3</v>
      </c>
      <c r="D7" s="357">
        <v>4</v>
      </c>
      <c r="E7" s="355">
        <v>5</v>
      </c>
      <c r="F7" s="357">
        <v>6</v>
      </c>
      <c r="G7" s="357">
        <v>7</v>
      </c>
      <c r="H7" s="358">
        <v>8</v>
      </c>
    </row>
    <row r="8" spans="1:8" ht="13.5" thickBot="1">
      <c r="A8" s="359" t="s">
        <v>3</v>
      </c>
      <c r="B8" s="360" t="s">
        <v>604</v>
      </c>
      <c r="C8" s="361"/>
      <c r="D8" s="362"/>
      <c r="E8" s="363">
        <f>SUM(E9:E12)</f>
        <v>0</v>
      </c>
      <c r="F8" s="364">
        <f>SUM(F9:F12)</f>
        <v>0</v>
      </c>
      <c r="G8" s="364">
        <f>SUM(G9:G12)</f>
        <v>0</v>
      </c>
      <c r="H8" s="365">
        <f>SUM(H9:H12)</f>
        <v>0</v>
      </c>
    </row>
    <row r="9" spans="1:8" ht="12.75">
      <c r="A9" s="366" t="s">
        <v>4</v>
      </c>
      <c r="B9" s="367"/>
      <c r="C9" s="368"/>
      <c r="D9" s="369"/>
      <c r="E9" s="370">
        <v>0</v>
      </c>
      <c r="F9" s="371"/>
      <c r="G9" s="371"/>
      <c r="H9" s="372"/>
    </row>
    <row r="10" spans="1:8" ht="12.75">
      <c r="A10" s="366" t="s">
        <v>5</v>
      </c>
      <c r="B10" s="367"/>
      <c r="C10" s="368"/>
      <c r="D10" s="369"/>
      <c r="E10" s="370"/>
      <c r="F10" s="371"/>
      <c r="G10" s="371"/>
      <c r="H10" s="372"/>
    </row>
    <row r="11" spans="1:8" ht="12.75">
      <c r="A11" s="366" t="s">
        <v>6</v>
      </c>
      <c r="B11" s="367" t="s">
        <v>605</v>
      </c>
      <c r="C11" s="368"/>
      <c r="D11" s="369"/>
      <c r="E11" s="370"/>
      <c r="F11" s="371"/>
      <c r="G11" s="371"/>
      <c r="H11" s="372"/>
    </row>
    <row r="12" spans="1:8" ht="13.5" thickBot="1">
      <c r="A12" s="366" t="s">
        <v>7</v>
      </c>
      <c r="B12" s="367" t="s">
        <v>605</v>
      </c>
      <c r="C12" s="368"/>
      <c r="D12" s="369"/>
      <c r="E12" s="370"/>
      <c r="F12" s="371"/>
      <c r="G12" s="371"/>
      <c r="H12" s="372"/>
    </row>
    <row r="13" spans="1:8" ht="13.5" thickBot="1">
      <c r="A13" s="359" t="s">
        <v>8</v>
      </c>
      <c r="B13" s="360" t="s">
        <v>606</v>
      </c>
      <c r="C13" s="373"/>
      <c r="D13" s="374"/>
      <c r="E13" s="363">
        <f>SUM(E14:E17)</f>
        <v>0</v>
      </c>
      <c r="F13" s="364">
        <f>SUM(F14:F17)</f>
        <v>0</v>
      </c>
      <c r="G13" s="364">
        <f>SUM(G14:G17)</f>
        <v>0</v>
      </c>
      <c r="H13" s="365">
        <f>SUM(H14:H17)</f>
        <v>0</v>
      </c>
    </row>
    <row r="14" spans="1:8" ht="12.75">
      <c r="A14" s="366" t="s">
        <v>9</v>
      </c>
      <c r="B14" s="367"/>
      <c r="C14" s="368"/>
      <c r="D14" s="369"/>
      <c r="E14" s="370"/>
      <c r="F14" s="371"/>
      <c r="G14" s="371"/>
      <c r="H14" s="372"/>
    </row>
    <row r="15" spans="1:8" ht="12.75">
      <c r="A15" s="366" t="s">
        <v>10</v>
      </c>
      <c r="B15" s="367" t="s">
        <v>605</v>
      </c>
      <c r="C15" s="368"/>
      <c r="D15" s="369"/>
      <c r="E15" s="370"/>
      <c r="F15" s="371"/>
      <c r="G15" s="371"/>
      <c r="H15" s="372"/>
    </row>
    <row r="16" spans="1:8" ht="12.75">
      <c r="A16" s="366" t="s">
        <v>11</v>
      </c>
      <c r="B16" s="367" t="s">
        <v>605</v>
      </c>
      <c r="C16" s="368"/>
      <c r="D16" s="369"/>
      <c r="E16" s="370"/>
      <c r="F16" s="371"/>
      <c r="G16" s="371"/>
      <c r="H16" s="372"/>
    </row>
    <row r="17" spans="1:8" ht="13.5" thickBot="1">
      <c r="A17" s="366" t="s">
        <v>12</v>
      </c>
      <c r="B17" s="367" t="s">
        <v>605</v>
      </c>
      <c r="C17" s="368"/>
      <c r="D17" s="369"/>
      <c r="E17" s="370"/>
      <c r="F17" s="371"/>
      <c r="G17" s="371"/>
      <c r="H17" s="372"/>
    </row>
    <row r="18" spans="1:8" ht="13.5" thickBot="1">
      <c r="A18" s="359" t="s">
        <v>13</v>
      </c>
      <c r="B18" s="360" t="s">
        <v>607</v>
      </c>
      <c r="C18" s="361"/>
      <c r="D18" s="362"/>
      <c r="E18" s="363">
        <f>E8+E13</f>
        <v>0</v>
      </c>
      <c r="F18" s="364">
        <f>F8+F13</f>
        <v>0</v>
      </c>
      <c r="G18" s="364">
        <f>G8+G13</f>
        <v>0</v>
      </c>
      <c r="H18" s="365">
        <f>H8+H13</f>
        <v>0</v>
      </c>
    </row>
  </sheetData>
  <sheetProtection/>
  <mergeCells count="9">
    <mergeCell ref="G1:H1"/>
    <mergeCell ref="A2:H2"/>
    <mergeCell ref="A5:A6"/>
    <mergeCell ref="B5:B6"/>
    <mergeCell ref="C5:C6"/>
    <mergeCell ref="D5:D6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47.125" style="543" customWidth="1"/>
    <col min="2" max="2" width="28.625" style="544" customWidth="1"/>
    <col min="3" max="3" width="27.375" style="544" customWidth="1"/>
    <col min="4" max="4" width="28.125" style="544" customWidth="1"/>
    <col min="5" max="5" width="16.625" style="544" customWidth="1"/>
    <col min="6" max="6" width="18.875" style="546" customWidth="1"/>
    <col min="7" max="16384" width="9.375" style="547" customWidth="1"/>
  </cols>
  <sheetData>
    <row r="1" ht="15.75">
      <c r="D1" s="545" t="s">
        <v>643</v>
      </c>
    </row>
    <row r="2" spans="1:6" ht="15.75">
      <c r="A2" s="859" t="s">
        <v>392</v>
      </c>
      <c r="B2" s="859"/>
      <c r="C2" s="859"/>
      <c r="D2" s="859"/>
      <c r="E2" s="859"/>
      <c r="F2" s="859"/>
    </row>
    <row r="3" spans="1:5" ht="16.5" thickBot="1">
      <c r="A3" s="548"/>
      <c r="B3" s="546"/>
      <c r="C3" s="546"/>
      <c r="D3" s="549" t="s">
        <v>336</v>
      </c>
      <c r="E3" s="546"/>
    </row>
    <row r="4" spans="1:6" ht="32.25" thickBot="1">
      <c r="A4" s="550" t="s">
        <v>341</v>
      </c>
      <c r="B4" s="551" t="s">
        <v>720</v>
      </c>
      <c r="C4" s="551" t="s">
        <v>756</v>
      </c>
      <c r="D4" s="551" t="s">
        <v>347</v>
      </c>
      <c r="E4" s="547"/>
      <c r="F4" s="547"/>
    </row>
    <row r="5" spans="1:6" ht="16.5" thickBot="1">
      <c r="A5" s="552" t="s">
        <v>327</v>
      </c>
      <c r="B5" s="553" t="s">
        <v>328</v>
      </c>
      <c r="C5" s="553" t="s">
        <v>329</v>
      </c>
      <c r="D5" s="553" t="s">
        <v>331</v>
      </c>
      <c r="E5" s="547"/>
      <c r="F5" s="547"/>
    </row>
    <row r="6" spans="1:6" ht="15.75">
      <c r="A6" s="493" t="s">
        <v>716</v>
      </c>
      <c r="B6" s="554">
        <v>149254484</v>
      </c>
      <c r="C6" s="555" t="s">
        <v>757</v>
      </c>
      <c r="D6" s="554">
        <v>108139203</v>
      </c>
      <c r="E6" s="547"/>
      <c r="F6" s="547"/>
    </row>
    <row r="7" spans="1:6" ht="15.75">
      <c r="A7" s="493" t="s">
        <v>717</v>
      </c>
      <c r="B7" s="554">
        <v>270000</v>
      </c>
      <c r="C7" s="555"/>
      <c r="D7" s="554"/>
      <c r="E7" s="547"/>
      <c r="F7" s="547"/>
    </row>
    <row r="8" spans="1:6" ht="15.75">
      <c r="A8" s="493" t="s">
        <v>758</v>
      </c>
      <c r="B8" s="554"/>
      <c r="C8" s="555" t="s">
        <v>759</v>
      </c>
      <c r="D8" s="554">
        <v>2125334</v>
      </c>
      <c r="E8" s="547"/>
      <c r="F8" s="547"/>
    </row>
    <row r="9" spans="1:6" ht="31.5">
      <c r="A9" s="493" t="s">
        <v>763</v>
      </c>
      <c r="B9" s="554"/>
      <c r="C9" s="555" t="s">
        <v>764</v>
      </c>
      <c r="D9" s="554">
        <v>9804075</v>
      </c>
      <c r="E9" s="547"/>
      <c r="F9" s="547"/>
    </row>
    <row r="10" spans="1:6" ht="15.75">
      <c r="A10" s="493" t="s">
        <v>765</v>
      </c>
      <c r="B10" s="554"/>
      <c r="C10" s="555" t="s">
        <v>766</v>
      </c>
      <c r="D10" s="554">
        <v>1152100</v>
      </c>
      <c r="E10" s="547"/>
      <c r="F10" s="547"/>
    </row>
    <row r="11" spans="1:6" ht="15.75">
      <c r="A11" s="493" t="s">
        <v>748</v>
      </c>
      <c r="B11" s="554"/>
      <c r="C11" s="555" t="s">
        <v>760</v>
      </c>
      <c r="D11" s="554">
        <v>89900</v>
      </c>
      <c r="E11" s="547"/>
      <c r="F11" s="547"/>
    </row>
    <row r="12" spans="1:6" ht="15.75">
      <c r="A12" s="493" t="s">
        <v>761</v>
      </c>
      <c r="B12" s="554"/>
      <c r="C12" s="555" t="s">
        <v>762</v>
      </c>
      <c r="D12" s="554">
        <v>87447</v>
      </c>
      <c r="E12" s="547"/>
      <c r="F12" s="547"/>
    </row>
    <row r="13" spans="1:6" ht="16.5" thickBot="1">
      <c r="A13" s="493"/>
      <c r="B13" s="554"/>
      <c r="C13" s="555"/>
      <c r="D13" s="554"/>
      <c r="E13" s="547"/>
      <c r="F13" s="547"/>
    </row>
    <row r="14" spans="1:6" ht="16.5" thickBot="1">
      <c r="A14" s="556" t="s">
        <v>342</v>
      </c>
      <c r="B14" s="557">
        <f>SUM(B6,B8,B7,B11,B13)</f>
        <v>149524484</v>
      </c>
      <c r="C14" s="557">
        <v>121398059</v>
      </c>
      <c r="D14" s="557">
        <f>SUM(D6:D13)</f>
        <v>121398059</v>
      </c>
      <c r="E14" s="547"/>
      <c r="F14" s="547"/>
    </row>
    <row r="15" spans="5:6" ht="15.75">
      <c r="E15" s="547"/>
      <c r="F15" s="547"/>
    </row>
    <row r="16" spans="4:6" ht="15.75">
      <c r="D16" s="558" t="s">
        <v>679</v>
      </c>
      <c r="E16" s="547"/>
      <c r="F16" s="547"/>
    </row>
    <row r="17" spans="1:6" ht="15.75">
      <c r="A17" s="859" t="s">
        <v>391</v>
      </c>
      <c r="B17" s="702"/>
      <c r="C17" s="702"/>
      <c r="D17" s="702"/>
      <c r="E17" s="547"/>
      <c r="F17" s="547"/>
    </row>
    <row r="18" spans="1:6" ht="16.5" thickBot="1">
      <c r="A18" s="548"/>
      <c r="B18" s="546"/>
      <c r="C18" s="546"/>
      <c r="D18" s="549" t="s">
        <v>335</v>
      </c>
      <c r="E18" s="495"/>
      <c r="F18" s="495"/>
    </row>
    <row r="19" spans="1:6" ht="32.25" thickBot="1">
      <c r="A19" s="550" t="s">
        <v>343</v>
      </c>
      <c r="B19" s="551" t="s">
        <v>720</v>
      </c>
      <c r="C19" s="551" t="s">
        <v>722</v>
      </c>
      <c r="D19" s="551" t="s">
        <v>347</v>
      </c>
      <c r="E19" s="546"/>
      <c r="F19" s="544"/>
    </row>
    <row r="20" spans="1:6" ht="16.5" thickBot="1">
      <c r="A20" s="552" t="s">
        <v>327</v>
      </c>
      <c r="B20" s="553" t="s">
        <v>328</v>
      </c>
      <c r="C20" s="553" t="s">
        <v>329</v>
      </c>
      <c r="D20" s="553" t="s">
        <v>331</v>
      </c>
      <c r="E20" s="561"/>
      <c r="F20" s="547"/>
    </row>
    <row r="21" spans="1:6" ht="15.75">
      <c r="A21" s="493" t="s">
        <v>767</v>
      </c>
      <c r="B21" s="554">
        <v>500000</v>
      </c>
      <c r="C21" s="555">
        <v>500000</v>
      </c>
      <c r="D21" s="554">
        <v>497560</v>
      </c>
      <c r="E21" s="547"/>
      <c r="F21" s="547"/>
    </row>
    <row r="22" spans="1:6" ht="15.75">
      <c r="A22" s="493" t="s">
        <v>713</v>
      </c>
      <c r="B22" s="554">
        <v>635000</v>
      </c>
      <c r="C22" s="555">
        <v>635000</v>
      </c>
      <c r="D22" s="554"/>
      <c r="E22" s="547"/>
      <c r="F22" s="547"/>
    </row>
    <row r="23" spans="1:6" ht="15.75">
      <c r="A23" s="493" t="s">
        <v>714</v>
      </c>
      <c r="B23" s="554"/>
      <c r="C23" s="555">
        <v>701548</v>
      </c>
      <c r="D23" s="554">
        <v>701548</v>
      </c>
      <c r="E23" s="547"/>
      <c r="F23" s="547"/>
    </row>
    <row r="24" spans="1:6" ht="15.75">
      <c r="A24" s="559" t="s">
        <v>768</v>
      </c>
      <c r="B24" s="554">
        <v>788670</v>
      </c>
      <c r="C24" s="555"/>
      <c r="D24" s="554"/>
      <c r="E24" s="547"/>
      <c r="F24" s="547"/>
    </row>
    <row r="25" spans="1:6" ht="15.75">
      <c r="A25" s="560" t="s">
        <v>715</v>
      </c>
      <c r="B25" s="554">
        <v>17322861</v>
      </c>
      <c r="C25" s="555">
        <v>16153724</v>
      </c>
      <c r="D25" s="554">
        <v>16149202</v>
      </c>
      <c r="E25" s="547"/>
      <c r="F25" s="547"/>
    </row>
    <row r="26" spans="1:6" ht="16.5" thickBot="1">
      <c r="A26" s="560" t="s">
        <v>769</v>
      </c>
      <c r="B26" s="554"/>
      <c r="C26" s="555">
        <v>14757176</v>
      </c>
      <c r="D26" s="554"/>
      <c r="E26" s="547"/>
      <c r="F26" s="547"/>
    </row>
    <row r="27" spans="1:6" ht="16.5" thickBot="1">
      <c r="A27" s="556" t="s">
        <v>342</v>
      </c>
      <c r="B27" s="557">
        <f>SUM(B21:B26)</f>
        <v>19246531</v>
      </c>
      <c r="C27" s="557">
        <f>SUM(C21:C26)</f>
        <v>32747448</v>
      </c>
      <c r="D27" s="557">
        <f>SUM(D21:D26)</f>
        <v>17348310</v>
      </c>
      <c r="E27" s="547"/>
      <c r="F27" s="547"/>
    </row>
    <row r="28" spans="5:6" ht="15.75">
      <c r="E28" s="547"/>
      <c r="F28" s="547"/>
    </row>
    <row r="29" spans="5:6" ht="15.75">
      <c r="E29" s="547"/>
      <c r="F29" s="547"/>
    </row>
  </sheetData>
  <sheetProtection/>
  <mergeCells count="2">
    <mergeCell ref="A2:F2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J20" sqref="J20"/>
    </sheetView>
  </sheetViews>
  <sheetFormatPr defaultColWidth="9.00390625" defaultRowHeight="12.75"/>
  <cols>
    <col min="1" max="1" width="9.375" style="376" customWidth="1"/>
    <col min="2" max="2" width="59.125" style="376" customWidth="1"/>
    <col min="3" max="4" width="21.375" style="376" customWidth="1"/>
    <col min="5" max="5" width="22.125" style="376" customWidth="1"/>
  </cols>
  <sheetData>
    <row r="1" spans="1:5" ht="12.75">
      <c r="A1" s="375"/>
      <c r="E1" s="399" t="s">
        <v>643</v>
      </c>
    </row>
    <row r="2" spans="1:5" ht="16.5">
      <c r="A2" s="860" t="s">
        <v>640</v>
      </c>
      <c r="B2" s="860"/>
      <c r="C2" s="860"/>
      <c r="D2" s="860"/>
      <c r="E2" s="860"/>
    </row>
    <row r="3" ht="16.5" thickBot="1">
      <c r="A3" s="377"/>
    </row>
    <row r="4" spans="1:5" ht="93" customHeight="1" thickBot="1">
      <c r="A4" s="378" t="s">
        <v>349</v>
      </c>
      <c r="B4" s="379" t="s">
        <v>635</v>
      </c>
      <c r="C4" s="379" t="s">
        <v>636</v>
      </c>
      <c r="D4" s="379" t="s">
        <v>637</v>
      </c>
      <c r="E4" s="380" t="s">
        <v>638</v>
      </c>
    </row>
    <row r="5" spans="1:5" ht="15.75">
      <c r="A5" s="381" t="s">
        <v>3</v>
      </c>
      <c r="B5" s="382" t="s">
        <v>718</v>
      </c>
      <c r="C5" s="383"/>
      <c r="D5" s="384">
        <v>750000</v>
      </c>
      <c r="E5" s="385"/>
    </row>
    <row r="6" spans="1:5" ht="15.75">
      <c r="A6" s="386" t="s">
        <v>4</v>
      </c>
      <c r="B6" s="387"/>
      <c r="C6" s="388"/>
      <c r="D6" s="389"/>
      <c r="E6" s="390"/>
    </row>
    <row r="7" spans="1:5" ht="15.75">
      <c r="A7" s="386" t="s">
        <v>5</v>
      </c>
      <c r="B7" s="387"/>
      <c r="C7" s="388"/>
      <c r="D7" s="389"/>
      <c r="E7" s="390"/>
    </row>
    <row r="8" spans="1:5" ht="15.75">
      <c r="A8" s="386" t="s">
        <v>6</v>
      </c>
      <c r="B8" s="387"/>
      <c r="C8" s="388"/>
      <c r="D8" s="389"/>
      <c r="E8" s="390"/>
    </row>
    <row r="9" spans="1:5" ht="15.75">
      <c r="A9" s="386" t="s">
        <v>7</v>
      </c>
      <c r="B9" s="387"/>
      <c r="C9" s="388"/>
      <c r="D9" s="389"/>
      <c r="E9" s="390"/>
    </row>
    <row r="10" spans="1:5" ht="15.75">
      <c r="A10" s="386" t="s">
        <v>8</v>
      </c>
      <c r="B10" s="387"/>
      <c r="C10" s="388"/>
      <c r="D10" s="389"/>
      <c r="E10" s="390"/>
    </row>
    <row r="11" spans="1:5" ht="15.75">
      <c r="A11" s="386" t="s">
        <v>9</v>
      </c>
      <c r="B11" s="387"/>
      <c r="C11" s="388"/>
      <c r="D11" s="389"/>
      <c r="E11" s="390"/>
    </row>
    <row r="12" spans="1:5" ht="15.75">
      <c r="A12" s="386" t="s">
        <v>10</v>
      </c>
      <c r="B12" s="387"/>
      <c r="C12" s="388"/>
      <c r="D12" s="389"/>
      <c r="E12" s="390"/>
    </row>
    <row r="13" spans="1:5" ht="15.75">
      <c r="A13" s="386" t="s">
        <v>11</v>
      </c>
      <c r="B13" s="387"/>
      <c r="C13" s="388"/>
      <c r="D13" s="389"/>
      <c r="E13" s="390"/>
    </row>
    <row r="14" spans="1:5" ht="15.75">
      <c r="A14" s="386" t="s">
        <v>12</v>
      </c>
      <c r="B14" s="387"/>
      <c r="C14" s="388"/>
      <c r="D14" s="389"/>
      <c r="E14" s="390"/>
    </row>
    <row r="15" spans="1:5" ht="15.75">
      <c r="A15" s="386" t="s">
        <v>13</v>
      </c>
      <c r="B15" s="387"/>
      <c r="C15" s="388"/>
      <c r="D15" s="389"/>
      <c r="E15" s="390"/>
    </row>
    <row r="16" spans="1:5" ht="15.75">
      <c r="A16" s="386" t="s">
        <v>362</v>
      </c>
      <c r="B16" s="387"/>
      <c r="C16" s="388"/>
      <c r="D16" s="389"/>
      <c r="E16" s="390"/>
    </row>
    <row r="17" spans="1:5" ht="15.75">
      <c r="A17" s="386" t="s">
        <v>14</v>
      </c>
      <c r="B17" s="387"/>
      <c r="C17" s="388"/>
      <c r="D17" s="389"/>
      <c r="E17" s="390"/>
    </row>
    <row r="18" spans="1:5" ht="15.75">
      <c r="A18" s="386" t="s">
        <v>15</v>
      </c>
      <c r="B18" s="387"/>
      <c r="C18" s="388"/>
      <c r="D18" s="389"/>
      <c r="E18" s="390"/>
    </row>
    <row r="19" spans="1:5" ht="15.75">
      <c r="A19" s="386" t="s">
        <v>16</v>
      </c>
      <c r="B19" s="387"/>
      <c r="C19" s="388"/>
      <c r="D19" s="389"/>
      <c r="E19" s="390"/>
    </row>
    <row r="20" spans="1:5" ht="15.75">
      <c r="A20" s="386" t="s">
        <v>17</v>
      </c>
      <c r="B20" s="387"/>
      <c r="C20" s="388"/>
      <c r="D20" s="389"/>
      <c r="E20" s="390"/>
    </row>
    <row r="21" spans="1:5" ht="16.5" thickBot="1">
      <c r="A21" s="391" t="s">
        <v>18</v>
      </c>
      <c r="B21" s="392"/>
      <c r="C21" s="393"/>
      <c r="D21" s="394"/>
      <c r="E21" s="395"/>
    </row>
    <row r="22" spans="1:5" ht="16.5" thickBot="1">
      <c r="A22" s="861" t="s">
        <v>639</v>
      </c>
      <c r="B22" s="862"/>
      <c r="C22" s="396"/>
      <c r="D22" s="397">
        <f>IF(SUM(D5:D21)=0,"",SUM(D5:D21))</f>
        <v>750000</v>
      </c>
      <c r="E22" s="398">
        <f>IF(SUM(E5:E21)=0,"",SUM(E5:E21))</f>
      </c>
    </row>
    <row r="23" ht="15.75">
      <c r="A23" s="377"/>
    </row>
  </sheetData>
  <sheetProtection/>
  <mergeCells count="2"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625" style="403" customWidth="1"/>
    <col min="2" max="2" width="51.375" style="404" customWidth="1"/>
    <col min="3" max="3" width="14.875" style="405" bestFit="1" customWidth="1"/>
    <col min="4" max="4" width="12.125" style="405" customWidth="1"/>
    <col min="5" max="5" width="14.875" style="405" bestFit="1" customWidth="1"/>
  </cols>
  <sheetData>
    <row r="1" spans="1:5" ht="15.75">
      <c r="A1" s="863" t="s">
        <v>608</v>
      </c>
      <c r="B1" s="863"/>
      <c r="C1" s="863"/>
      <c r="D1" s="863"/>
      <c r="E1" s="863"/>
    </row>
    <row r="2" spans="1:5" ht="15.75">
      <c r="A2" s="864" t="s">
        <v>719</v>
      </c>
      <c r="B2" s="865"/>
      <c r="C2" s="865"/>
      <c r="D2" s="865"/>
      <c r="E2" s="865"/>
    </row>
    <row r="3" spans="1:5" ht="16.5" thickBot="1">
      <c r="A3" s="400"/>
      <c r="B3" s="401"/>
      <c r="C3" s="400"/>
      <c r="D3" s="400"/>
      <c r="E3" s="402" t="s">
        <v>678</v>
      </c>
    </row>
    <row r="4" spans="1:5" ht="16.5" thickBot="1">
      <c r="A4" s="866" t="s">
        <v>644</v>
      </c>
      <c r="B4" s="867"/>
      <c r="C4" s="518" t="s">
        <v>416</v>
      </c>
      <c r="D4" s="518" t="s">
        <v>645</v>
      </c>
      <c r="E4" s="519" t="s">
        <v>646</v>
      </c>
    </row>
    <row r="5" spans="1:5" ht="27" customHeight="1" thickBot="1">
      <c r="A5" s="442" t="s">
        <v>3</v>
      </c>
      <c r="B5" s="447" t="s">
        <v>647</v>
      </c>
      <c r="C5" s="527">
        <f>SUM(C6:C9)</f>
        <v>576566983</v>
      </c>
      <c r="D5" s="527">
        <f>SUM(D6:D9)</f>
        <v>0</v>
      </c>
      <c r="E5" s="528">
        <f>SUM(E6:E9)</f>
        <v>686968052</v>
      </c>
    </row>
    <row r="6" spans="1:5" ht="12.75">
      <c r="A6" s="443" t="s">
        <v>4</v>
      </c>
      <c r="B6" s="516" t="s">
        <v>648</v>
      </c>
      <c r="C6" s="524">
        <v>30486200</v>
      </c>
      <c r="D6" s="525">
        <v>0</v>
      </c>
      <c r="E6" s="526">
        <v>30228800</v>
      </c>
    </row>
    <row r="7" spans="1:5" ht="12.75">
      <c r="A7" s="444" t="s">
        <v>5</v>
      </c>
      <c r="B7" s="454" t="s">
        <v>649</v>
      </c>
      <c r="C7" s="520">
        <v>545330783</v>
      </c>
      <c r="D7" s="521">
        <v>0</v>
      </c>
      <c r="E7" s="522">
        <v>655989252</v>
      </c>
    </row>
    <row r="8" spans="1:5" ht="12.75">
      <c r="A8" s="444" t="s">
        <v>6</v>
      </c>
      <c r="B8" s="454" t="s">
        <v>650</v>
      </c>
      <c r="C8" s="520">
        <v>750000</v>
      </c>
      <c r="D8" s="523">
        <v>0</v>
      </c>
      <c r="E8" s="522">
        <v>750000</v>
      </c>
    </row>
    <row r="9" spans="1:5" ht="13.5" thickBot="1">
      <c r="A9" s="445" t="s">
        <v>7</v>
      </c>
      <c r="B9" s="450" t="s">
        <v>651</v>
      </c>
      <c r="C9" s="529"/>
      <c r="D9" s="530"/>
      <c r="E9" s="531"/>
    </row>
    <row r="10" spans="1:5" ht="21.75" thickBot="1">
      <c r="A10" s="446" t="s">
        <v>8</v>
      </c>
      <c r="B10" s="447" t="s">
        <v>652</v>
      </c>
      <c r="C10" s="533">
        <f>SUM(C11:C12)</f>
        <v>0</v>
      </c>
      <c r="D10" s="533">
        <f>SUM(D11:D12)</f>
        <v>0</v>
      </c>
      <c r="E10" s="534">
        <f>SUM(E11:E12)</f>
        <v>0</v>
      </c>
    </row>
    <row r="11" spans="1:5" ht="12.75">
      <c r="A11" s="448" t="s">
        <v>9</v>
      </c>
      <c r="B11" s="449" t="s">
        <v>653</v>
      </c>
      <c r="C11" s="524"/>
      <c r="D11" s="532">
        <v>0</v>
      </c>
      <c r="E11" s="526"/>
    </row>
    <row r="12" spans="1:5" ht="13.5" thickBot="1">
      <c r="A12" s="445" t="s">
        <v>10</v>
      </c>
      <c r="B12" s="450" t="s">
        <v>654</v>
      </c>
      <c r="C12" s="529"/>
      <c r="D12" s="530"/>
      <c r="E12" s="531"/>
    </row>
    <row r="13" spans="1:5" ht="13.5" thickBot="1">
      <c r="A13" s="446" t="s">
        <v>11</v>
      </c>
      <c r="B13" s="447" t="s">
        <v>655</v>
      </c>
      <c r="C13" s="535">
        <v>135892992</v>
      </c>
      <c r="D13" s="536">
        <v>0</v>
      </c>
      <c r="E13" s="537">
        <v>60734590</v>
      </c>
    </row>
    <row r="14" spans="1:5" ht="13.5" thickBot="1">
      <c r="A14" s="442" t="s">
        <v>12</v>
      </c>
      <c r="B14" s="447" t="s">
        <v>656</v>
      </c>
      <c r="C14" s="538">
        <f>SUM(C15:C17)</f>
        <v>46125508</v>
      </c>
      <c r="D14" s="538">
        <f>SUM(D15:D17)</f>
        <v>0</v>
      </c>
      <c r="E14" s="539">
        <f>SUM(E15:E17)</f>
        <v>3473316</v>
      </c>
    </row>
    <row r="15" spans="1:5" ht="12.75">
      <c r="A15" s="444" t="s">
        <v>13</v>
      </c>
      <c r="B15" s="454" t="s">
        <v>657</v>
      </c>
      <c r="C15" s="524">
        <v>1378193</v>
      </c>
      <c r="D15" s="532">
        <v>0</v>
      </c>
      <c r="E15" s="526">
        <v>1115201</v>
      </c>
    </row>
    <row r="16" spans="1:5" ht="12.75">
      <c r="A16" s="444" t="s">
        <v>362</v>
      </c>
      <c r="B16" s="454" t="s">
        <v>658</v>
      </c>
      <c r="C16" s="520">
        <v>2775792</v>
      </c>
      <c r="D16" s="523"/>
      <c r="E16" s="522">
        <v>2198332</v>
      </c>
    </row>
    <row r="17" spans="1:5" ht="13.5" thickBot="1">
      <c r="A17" s="445" t="s">
        <v>14</v>
      </c>
      <c r="B17" s="450" t="s">
        <v>659</v>
      </c>
      <c r="C17" s="529">
        <v>41971523</v>
      </c>
      <c r="D17" s="530">
        <v>0</v>
      </c>
      <c r="E17" s="531">
        <v>159783</v>
      </c>
    </row>
    <row r="18" spans="1:5" ht="21.75" thickBot="1">
      <c r="A18" s="446" t="s">
        <v>15</v>
      </c>
      <c r="B18" s="447" t="s">
        <v>660</v>
      </c>
      <c r="C18" s="535">
        <v>0</v>
      </c>
      <c r="D18" s="536">
        <v>0</v>
      </c>
      <c r="E18" s="537">
        <v>-130360</v>
      </c>
    </row>
    <row r="19" spans="1:5" ht="13.5" thickBot="1">
      <c r="A19" s="446" t="s">
        <v>16</v>
      </c>
      <c r="B19" s="447" t="s">
        <v>661</v>
      </c>
      <c r="C19" s="535"/>
      <c r="D19" s="536"/>
      <c r="E19" s="537"/>
    </row>
    <row r="20" spans="1:5" ht="15.75" customHeight="1" thickBot="1">
      <c r="A20" s="442" t="s">
        <v>17</v>
      </c>
      <c r="B20" s="460" t="s">
        <v>662</v>
      </c>
      <c r="C20" s="538">
        <f>C19+C18+C14+C13+C5+C10</f>
        <v>758585483</v>
      </c>
      <c r="D20" s="538">
        <f>D19+D18+D14+D13+D5+D10</f>
        <v>0</v>
      </c>
      <c r="E20" s="539">
        <f>E19+E18+E14+E13+E5+E10</f>
        <v>751045598</v>
      </c>
    </row>
    <row r="21" spans="1:5" ht="16.5" thickBot="1">
      <c r="A21" s="868" t="s">
        <v>663</v>
      </c>
      <c r="B21" s="869"/>
      <c r="C21" s="540" t="s">
        <v>416</v>
      </c>
      <c r="D21" s="541" t="s">
        <v>645</v>
      </c>
      <c r="E21" s="542" t="s">
        <v>646</v>
      </c>
    </row>
    <row r="22" spans="1:5" ht="13.5" thickBot="1">
      <c r="A22" s="451" t="s">
        <v>18</v>
      </c>
      <c r="B22" s="452" t="s">
        <v>664</v>
      </c>
      <c r="C22" s="538">
        <f>SUM(C23:C28)</f>
        <v>493609662</v>
      </c>
      <c r="D22" s="538">
        <f>SUM(D23:D28)</f>
        <v>0</v>
      </c>
      <c r="E22" s="539">
        <f>SUM(E23:E28)</f>
        <v>431629553</v>
      </c>
    </row>
    <row r="23" spans="1:5" ht="12.75">
      <c r="A23" s="453" t="s">
        <v>19</v>
      </c>
      <c r="B23" s="454" t="s">
        <v>665</v>
      </c>
      <c r="C23" s="524">
        <v>731767127</v>
      </c>
      <c r="D23" s="532">
        <v>0</v>
      </c>
      <c r="E23" s="526">
        <v>731767127</v>
      </c>
    </row>
    <row r="24" spans="1:5" ht="12.75">
      <c r="A24" s="453" t="s">
        <v>20</v>
      </c>
      <c r="B24" s="454" t="s">
        <v>666</v>
      </c>
      <c r="C24" s="520"/>
      <c r="D24" s="523">
        <v>0</v>
      </c>
      <c r="E24" s="522"/>
    </row>
    <row r="25" spans="1:5" ht="12.75">
      <c r="A25" s="453" t="s">
        <v>21</v>
      </c>
      <c r="B25" s="454" t="s">
        <v>667</v>
      </c>
      <c r="C25" s="520">
        <v>10996023</v>
      </c>
      <c r="D25" s="523">
        <v>0</v>
      </c>
      <c r="E25" s="522">
        <v>10996023</v>
      </c>
    </row>
    <row r="26" spans="1:5" ht="12.75">
      <c r="A26" s="453" t="s">
        <v>22</v>
      </c>
      <c r="B26" s="454" t="s">
        <v>668</v>
      </c>
      <c r="C26" s="520">
        <v>-256038419</v>
      </c>
      <c r="D26" s="523">
        <v>0</v>
      </c>
      <c r="E26" s="522">
        <v>-249153488</v>
      </c>
    </row>
    <row r="27" spans="1:5" ht="12.75">
      <c r="A27" s="453" t="s">
        <v>23</v>
      </c>
      <c r="B27" s="454" t="s">
        <v>669</v>
      </c>
      <c r="C27" s="520">
        <v>0</v>
      </c>
      <c r="D27" s="523">
        <v>0</v>
      </c>
      <c r="E27" s="522">
        <v>0</v>
      </c>
    </row>
    <row r="28" spans="1:5" ht="13.5" thickBot="1">
      <c r="A28" s="453" t="s">
        <v>24</v>
      </c>
      <c r="B28" s="455" t="s">
        <v>670</v>
      </c>
      <c r="C28" s="529">
        <v>6884931</v>
      </c>
      <c r="D28" s="530">
        <v>0</v>
      </c>
      <c r="E28" s="531">
        <v>-61980109</v>
      </c>
    </row>
    <row r="29" spans="1:5" ht="13.5" thickBot="1">
      <c r="A29" s="451" t="s">
        <v>25</v>
      </c>
      <c r="B29" s="452" t="s">
        <v>671</v>
      </c>
      <c r="C29" s="538">
        <f>SUM(C30:C32)</f>
        <v>3694044</v>
      </c>
      <c r="D29" s="538">
        <f>SUM(D30:D32)</f>
        <v>0</v>
      </c>
      <c r="E29" s="539">
        <f>SUM(E30:E32)</f>
        <v>3367564</v>
      </c>
    </row>
    <row r="30" spans="1:5" ht="12.75">
      <c r="A30" s="453" t="s">
        <v>26</v>
      </c>
      <c r="B30" s="454" t="s">
        <v>672</v>
      </c>
      <c r="C30" s="524">
        <v>1014647</v>
      </c>
      <c r="D30" s="532">
        <v>0</v>
      </c>
      <c r="E30" s="526"/>
    </row>
    <row r="31" spans="1:5" ht="12.75">
      <c r="A31" s="453" t="s">
        <v>27</v>
      </c>
      <c r="B31" s="454" t="s">
        <v>673</v>
      </c>
      <c r="C31" s="520">
        <v>2443876</v>
      </c>
      <c r="D31" s="523">
        <v>0</v>
      </c>
      <c r="E31" s="522">
        <v>2905982</v>
      </c>
    </row>
    <row r="32" spans="1:5" ht="13.5" thickBot="1">
      <c r="A32" s="456" t="s">
        <v>28</v>
      </c>
      <c r="B32" s="450" t="s">
        <v>674</v>
      </c>
      <c r="C32" s="529">
        <v>235521</v>
      </c>
      <c r="D32" s="530">
        <v>0</v>
      </c>
      <c r="E32" s="531">
        <v>461582</v>
      </c>
    </row>
    <row r="33" spans="1:5" ht="21.75" thickBot="1">
      <c r="A33" s="457" t="s">
        <v>492</v>
      </c>
      <c r="B33" s="517" t="s">
        <v>675</v>
      </c>
      <c r="C33" s="535"/>
      <c r="D33" s="536">
        <v>0</v>
      </c>
      <c r="E33" s="537"/>
    </row>
    <row r="34" spans="1:5" ht="13.5" thickBot="1">
      <c r="A34" s="458" t="s">
        <v>494</v>
      </c>
      <c r="B34" s="459" t="s">
        <v>676</v>
      </c>
      <c r="C34" s="535">
        <v>261281777</v>
      </c>
      <c r="D34" s="536">
        <v>0</v>
      </c>
      <c r="E34" s="537">
        <v>316048481</v>
      </c>
    </row>
    <row r="35" spans="1:5" ht="16.5" customHeight="1" thickBot="1">
      <c r="A35" s="451" t="s">
        <v>496</v>
      </c>
      <c r="B35" s="460" t="s">
        <v>677</v>
      </c>
      <c r="C35" s="538">
        <f>SUM(C34,C33,C29,C22)</f>
        <v>758585483</v>
      </c>
      <c r="D35" s="538">
        <f>SUM(D34,D33,D29,D22)</f>
        <v>0</v>
      </c>
      <c r="E35" s="539">
        <f>SUM(E34,E33,E29,E22)</f>
        <v>751045598</v>
      </c>
    </row>
    <row r="36" ht="12.75">
      <c r="D36" s="406"/>
    </row>
    <row r="37" ht="12.75">
      <c r="D37" s="406"/>
    </row>
    <row r="38" ht="12.75">
      <c r="D38" s="406"/>
    </row>
    <row r="39" ht="12.75">
      <c r="D39" s="406"/>
    </row>
    <row r="40" ht="12.75">
      <c r="D40" s="406"/>
    </row>
    <row r="41" ht="12.75">
      <c r="D41" s="406"/>
    </row>
    <row r="42" ht="12.75">
      <c r="D42" s="406"/>
    </row>
    <row r="43" ht="12.75">
      <c r="D43" s="406"/>
    </row>
    <row r="44" ht="12.75">
      <c r="D44" s="406"/>
    </row>
    <row r="45" ht="12.75">
      <c r="D45" s="406"/>
    </row>
    <row r="46" ht="12.75">
      <c r="D46" s="406"/>
    </row>
    <row r="47" ht="12.75">
      <c r="D47" s="406"/>
    </row>
    <row r="48" ht="12.75">
      <c r="D48" s="406"/>
    </row>
    <row r="49" ht="12.75">
      <c r="D49" s="406"/>
    </row>
    <row r="50" ht="12.75">
      <c r="D50" s="406"/>
    </row>
    <row r="51" ht="12.75">
      <c r="D51" s="406"/>
    </row>
  </sheetData>
  <sheetProtection/>
  <mergeCells count="4">
    <mergeCell ref="A1:E1"/>
    <mergeCell ref="A2:E2"/>
    <mergeCell ref="A4:B4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view="pageLayout" workbookViewId="0" topLeftCell="B1">
      <selection activeCell="Y6" sqref="Y6"/>
    </sheetView>
  </sheetViews>
  <sheetFormatPr defaultColWidth="9.00390625" defaultRowHeight="12.75"/>
  <cols>
    <col min="1" max="1" width="5.125" style="616" customWidth="1"/>
    <col min="2" max="2" width="30.00390625" style="617" customWidth="1"/>
    <col min="3" max="3" width="12.375" style="618" hidden="1" customWidth="1"/>
    <col min="4" max="4" width="13.625" style="618" hidden="1" customWidth="1"/>
    <col min="5" max="5" width="14.00390625" style="618" hidden="1" customWidth="1"/>
    <col min="6" max="6" width="12.625" style="618" hidden="1" customWidth="1"/>
    <col min="7" max="8" width="10.625" style="618" hidden="1" customWidth="1"/>
    <col min="9" max="9" width="11.625" style="618" hidden="1" customWidth="1"/>
    <col min="10" max="10" width="12.375" style="618" hidden="1" customWidth="1"/>
    <col min="11" max="12" width="10.625" style="618" hidden="1" customWidth="1"/>
    <col min="13" max="13" width="12.625" style="590" bestFit="1" customWidth="1"/>
    <col min="14" max="14" width="13.00390625" style="590" customWidth="1"/>
    <col min="15" max="15" width="13.00390625" style="590" bestFit="1" customWidth="1"/>
    <col min="16" max="16" width="13.00390625" style="618" bestFit="1" customWidth="1"/>
    <col min="17" max="17" width="13.00390625" style="618" customWidth="1"/>
    <col min="18" max="18" width="13.00390625" style="618" bestFit="1" customWidth="1"/>
    <col min="19" max="19" width="9.375" style="618" customWidth="1"/>
    <col min="20" max="22" width="13.00390625" style="618" bestFit="1" customWidth="1"/>
    <col min="23" max="16384" width="9.375" style="590" customWidth="1"/>
  </cols>
  <sheetData>
    <row r="1" spans="21:22" ht="24.75" customHeight="1">
      <c r="U1" s="709" t="s">
        <v>372</v>
      </c>
      <c r="V1" s="710"/>
    </row>
    <row r="2" spans="1:22" ht="30.75" customHeight="1">
      <c r="A2" s="711" t="s">
        <v>772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</row>
    <row r="3" spans="1:22" ht="18.75" customHeight="1">
      <c r="A3" s="711" t="s">
        <v>371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</row>
    <row r="4" spans="1:22" ht="12.75" thickBot="1">
      <c r="A4" s="728"/>
      <c r="B4" s="729"/>
      <c r="M4" s="618"/>
      <c r="N4" s="618"/>
      <c r="O4" s="618"/>
      <c r="P4" s="590"/>
      <c r="Q4" s="590"/>
      <c r="R4" s="590"/>
      <c r="U4" s="714" t="s">
        <v>370</v>
      </c>
      <c r="V4" s="715"/>
    </row>
    <row r="5" spans="1:22" ht="24.75" thickBot="1">
      <c r="A5" s="716" t="s">
        <v>349</v>
      </c>
      <c r="B5" s="718" t="s">
        <v>2</v>
      </c>
      <c r="C5" s="644"/>
      <c r="D5" s="629"/>
      <c r="E5" s="629"/>
      <c r="F5" s="629"/>
      <c r="G5" s="629"/>
      <c r="H5" s="629"/>
      <c r="I5" s="629"/>
      <c r="J5" s="629"/>
      <c r="K5" s="629"/>
      <c r="L5" s="629"/>
      <c r="M5" s="720" t="s">
        <v>345</v>
      </c>
      <c r="N5" s="720"/>
      <c r="O5" s="721"/>
      <c r="P5" s="722" t="s">
        <v>350</v>
      </c>
      <c r="Q5" s="723"/>
      <c r="R5" s="724"/>
      <c r="S5" s="684" t="s">
        <v>351</v>
      </c>
      <c r="T5" s="725" t="s">
        <v>344</v>
      </c>
      <c r="U5" s="726"/>
      <c r="V5" s="727"/>
    </row>
    <row r="6" spans="1:22" ht="33.75" customHeight="1" thickBot="1">
      <c r="A6" s="717"/>
      <c r="B6" s="719"/>
      <c r="C6" s="645"/>
      <c r="D6" s="641">
        <v>682001</v>
      </c>
      <c r="E6" s="641">
        <v>682002</v>
      </c>
      <c r="F6" s="641">
        <v>841112</v>
      </c>
      <c r="G6" s="641">
        <v>841403</v>
      </c>
      <c r="H6" s="641">
        <v>841901</v>
      </c>
      <c r="I6" s="641">
        <v>910501</v>
      </c>
      <c r="J6" s="641">
        <v>900400</v>
      </c>
      <c r="K6" s="641">
        <v>890441</v>
      </c>
      <c r="L6" s="641">
        <v>960302</v>
      </c>
      <c r="M6" s="642" t="s">
        <v>352</v>
      </c>
      <c r="N6" s="642" t="s">
        <v>353</v>
      </c>
      <c r="O6" s="657" t="s">
        <v>354</v>
      </c>
      <c r="P6" s="667" t="s">
        <v>352</v>
      </c>
      <c r="Q6" s="642" t="s">
        <v>353</v>
      </c>
      <c r="R6" s="668" t="s">
        <v>354</v>
      </c>
      <c r="S6" s="685"/>
      <c r="T6" s="667" t="s">
        <v>352</v>
      </c>
      <c r="U6" s="642" t="s">
        <v>353</v>
      </c>
      <c r="V6" s="668" t="s">
        <v>354</v>
      </c>
    </row>
    <row r="7" spans="1:22" ht="31.5" customHeight="1" thickBot="1">
      <c r="A7" s="643" t="s">
        <v>3</v>
      </c>
      <c r="B7" s="651" t="s">
        <v>738</v>
      </c>
      <c r="C7" s="644" t="e">
        <f>C8+C9+C10+C11+C13+#REF!</f>
        <v>#REF!</v>
      </c>
      <c r="D7" s="629" t="e">
        <f>D8+D9+D10+D11+D13+#REF!</f>
        <v>#REF!</v>
      </c>
      <c r="E7" s="629" t="e">
        <f>E8+E9+E10+E11+E13+#REF!</f>
        <v>#REF!</v>
      </c>
      <c r="F7" s="629" t="e">
        <f>F8+F9+F10+F11+F13+#REF!</f>
        <v>#REF!</v>
      </c>
      <c r="G7" s="629" t="e">
        <f>G8+G9+G10+G11+G13+#REF!</f>
        <v>#REF!</v>
      </c>
      <c r="H7" s="629" t="e">
        <f>H8+H9+H10+H11+H13+#REF!</f>
        <v>#REF!</v>
      </c>
      <c r="I7" s="629" t="e">
        <f>I8+I9+I10+I11+I13+#REF!</f>
        <v>#REF!</v>
      </c>
      <c r="J7" s="629" t="e">
        <f>J8+J9+J10+J11+J13+#REF!</f>
        <v>#REF!</v>
      </c>
      <c r="K7" s="629" t="e">
        <f>K8+K9+K10+K11+K13+#REF!</f>
        <v>#REF!</v>
      </c>
      <c r="L7" s="629" t="e">
        <f>SUM(B7:K7)</f>
        <v>#REF!</v>
      </c>
      <c r="M7" s="640">
        <f aca="true" t="shared" si="0" ref="M7:R7">SUM(M8:M13)</f>
        <v>32616923</v>
      </c>
      <c r="N7" s="640">
        <f t="shared" si="0"/>
        <v>32971605</v>
      </c>
      <c r="O7" s="658">
        <f t="shared" si="0"/>
        <v>32971605</v>
      </c>
      <c r="P7" s="669">
        <f t="shared" si="0"/>
        <v>28480000</v>
      </c>
      <c r="Q7" s="640">
        <f t="shared" si="0"/>
        <v>42220501</v>
      </c>
      <c r="R7" s="670">
        <f t="shared" si="0"/>
        <v>42220501</v>
      </c>
      <c r="S7" s="686"/>
      <c r="T7" s="677">
        <f>M7+P7</f>
        <v>61096923</v>
      </c>
      <c r="U7" s="630">
        <f>N7+Q7</f>
        <v>75192106</v>
      </c>
      <c r="V7" s="678">
        <f>O7+R7</f>
        <v>75192106</v>
      </c>
    </row>
    <row r="8" spans="1:22" ht="40.5" customHeight="1">
      <c r="A8" s="643" t="s">
        <v>4</v>
      </c>
      <c r="B8" s="652" t="s">
        <v>122</v>
      </c>
      <c r="C8" s="625" t="e">
        <f>SUM(#REF!)</f>
        <v>#REF!</v>
      </c>
      <c r="D8" s="626" t="e">
        <f>SUM(#REF!)</f>
        <v>#REF!</v>
      </c>
      <c r="E8" s="626" t="e">
        <f>SUM(#REF!)</f>
        <v>#REF!</v>
      </c>
      <c r="F8" s="626" t="e">
        <f>SUM(#REF!)</f>
        <v>#REF!</v>
      </c>
      <c r="G8" s="626" t="e">
        <f>SUM(#REF!)</f>
        <v>#REF!</v>
      </c>
      <c r="H8" s="626" t="e">
        <f>SUM(#REF!)</f>
        <v>#REF!</v>
      </c>
      <c r="I8" s="626" t="e">
        <f>SUM(#REF!)</f>
        <v>#REF!</v>
      </c>
      <c r="J8" s="626" t="e">
        <f>SUM(#REF!)</f>
        <v>#REF!</v>
      </c>
      <c r="K8" s="626" t="e">
        <f>SUM(#REF!)</f>
        <v>#REF!</v>
      </c>
      <c r="L8" s="626" t="e">
        <f>SUM(B8:K8)</f>
        <v>#REF!</v>
      </c>
      <c r="M8" s="639">
        <v>19294907</v>
      </c>
      <c r="N8" s="639">
        <v>19537313</v>
      </c>
      <c r="O8" s="659">
        <v>19537313</v>
      </c>
      <c r="P8" s="671"/>
      <c r="Q8" s="634"/>
      <c r="R8" s="672"/>
      <c r="S8" s="687"/>
      <c r="T8" s="671">
        <f>M8+P8</f>
        <v>19294907</v>
      </c>
      <c r="U8" s="634">
        <f aca="true" t="shared" si="1" ref="U8:V29">N8+Q8</f>
        <v>19537313</v>
      </c>
      <c r="V8" s="672">
        <f t="shared" si="1"/>
        <v>19537313</v>
      </c>
    </row>
    <row r="9" spans="1:22" ht="30.75" customHeight="1">
      <c r="A9" s="643" t="s">
        <v>5</v>
      </c>
      <c r="B9" s="653" t="s">
        <v>737</v>
      </c>
      <c r="C9" s="646"/>
      <c r="D9" s="619"/>
      <c r="E9" s="619"/>
      <c r="F9" s="619"/>
      <c r="G9" s="619"/>
      <c r="H9" s="619"/>
      <c r="I9" s="619"/>
      <c r="J9" s="619"/>
      <c r="K9" s="619"/>
      <c r="L9" s="619">
        <f>SUM(B9:K9)</f>
        <v>0</v>
      </c>
      <c r="M9" s="622"/>
      <c r="N9" s="622"/>
      <c r="O9" s="660"/>
      <c r="P9" s="673"/>
      <c r="Q9" s="620"/>
      <c r="R9" s="674"/>
      <c r="S9" s="688"/>
      <c r="T9" s="695"/>
      <c r="U9" s="621"/>
      <c r="V9" s="696"/>
    </row>
    <row r="10" spans="1:22" ht="41.25" customHeight="1">
      <c r="A10" s="643" t="s">
        <v>6</v>
      </c>
      <c r="B10" s="653" t="s">
        <v>355</v>
      </c>
      <c r="C10" s="646" t="e">
        <f>SUM(#REF!)</f>
        <v>#REF!</v>
      </c>
      <c r="D10" s="619" t="e">
        <f>SUM(#REF!)</f>
        <v>#REF!</v>
      </c>
      <c r="E10" s="619" t="e">
        <f>SUM(#REF!)</f>
        <v>#REF!</v>
      </c>
      <c r="F10" s="619" t="e">
        <f>SUM(#REF!)</f>
        <v>#REF!</v>
      </c>
      <c r="G10" s="619" t="e">
        <f>SUM(#REF!)</f>
        <v>#REF!</v>
      </c>
      <c r="H10" s="619" t="e">
        <f>SUM(#REF!)</f>
        <v>#REF!</v>
      </c>
      <c r="I10" s="619" t="e">
        <f>SUM(#REF!)</f>
        <v>#REF!</v>
      </c>
      <c r="J10" s="619" t="e">
        <f>SUM(#REF!)</f>
        <v>#REF!</v>
      </c>
      <c r="K10" s="619" t="e">
        <f>SUM(#REF!)</f>
        <v>#REF!</v>
      </c>
      <c r="L10" s="619" t="e">
        <f>SUM(#REF!)</f>
        <v>#REF!</v>
      </c>
      <c r="M10" s="622">
        <v>11522016</v>
      </c>
      <c r="N10" s="622">
        <v>11634292</v>
      </c>
      <c r="O10" s="660">
        <v>11634292</v>
      </c>
      <c r="P10" s="673">
        <v>28480000</v>
      </c>
      <c r="Q10" s="620">
        <v>42220501</v>
      </c>
      <c r="R10" s="674">
        <v>42220501</v>
      </c>
      <c r="S10" s="688"/>
      <c r="T10" s="673">
        <f>M10+P10</f>
        <v>40002016</v>
      </c>
      <c r="U10" s="620">
        <f t="shared" si="1"/>
        <v>53854793</v>
      </c>
      <c r="V10" s="674">
        <f t="shared" si="1"/>
        <v>53854793</v>
      </c>
    </row>
    <row r="11" spans="1:22" ht="34.5" customHeight="1">
      <c r="A11" s="643" t="s">
        <v>7</v>
      </c>
      <c r="B11" s="653" t="s">
        <v>356</v>
      </c>
      <c r="C11" s="646" t="e">
        <f>#REF!</f>
        <v>#REF!</v>
      </c>
      <c r="D11" s="619" t="e">
        <f>#REF!</f>
        <v>#REF!</v>
      </c>
      <c r="E11" s="619" t="e">
        <f>#REF!</f>
        <v>#REF!</v>
      </c>
      <c r="F11" s="619" t="e">
        <f>#REF!</f>
        <v>#REF!</v>
      </c>
      <c r="G11" s="619" t="e">
        <f>#REF!</f>
        <v>#REF!</v>
      </c>
      <c r="H11" s="619" t="e">
        <f>#REF!</f>
        <v>#REF!</v>
      </c>
      <c r="I11" s="619" t="e">
        <f>#REF!</f>
        <v>#REF!</v>
      </c>
      <c r="J11" s="619" t="e">
        <f>#REF!</f>
        <v>#REF!</v>
      </c>
      <c r="K11" s="619" t="e">
        <f>#REF!</f>
        <v>#REF!</v>
      </c>
      <c r="L11" s="619" t="e">
        <f>SUM(B11:K11)</f>
        <v>#REF!</v>
      </c>
      <c r="M11" s="622">
        <v>1800000</v>
      </c>
      <c r="N11" s="622">
        <v>1800000</v>
      </c>
      <c r="O11" s="660">
        <v>1800000</v>
      </c>
      <c r="P11" s="673"/>
      <c r="Q11" s="620"/>
      <c r="R11" s="674"/>
      <c r="S11" s="688"/>
      <c r="T11" s="673">
        <f>M11+P11</f>
        <v>1800000</v>
      </c>
      <c r="U11" s="620">
        <f t="shared" si="1"/>
        <v>1800000</v>
      </c>
      <c r="V11" s="674">
        <f t="shared" si="1"/>
        <v>1800000</v>
      </c>
    </row>
    <row r="12" spans="1:22" ht="28.5" customHeight="1">
      <c r="A12" s="643" t="s">
        <v>8</v>
      </c>
      <c r="B12" s="653" t="s">
        <v>357</v>
      </c>
      <c r="C12" s="646"/>
      <c r="D12" s="619"/>
      <c r="E12" s="619"/>
      <c r="F12" s="619"/>
      <c r="G12" s="619"/>
      <c r="H12" s="619"/>
      <c r="I12" s="619"/>
      <c r="J12" s="619"/>
      <c r="K12" s="619"/>
      <c r="L12" s="619"/>
      <c r="M12" s="622"/>
      <c r="N12" s="622"/>
      <c r="O12" s="660"/>
      <c r="P12" s="673"/>
      <c r="Q12" s="620"/>
      <c r="R12" s="674"/>
      <c r="S12" s="688"/>
      <c r="T12" s="673"/>
      <c r="U12" s="620">
        <f t="shared" si="1"/>
        <v>0</v>
      </c>
      <c r="V12" s="674">
        <f t="shared" si="1"/>
        <v>0</v>
      </c>
    </row>
    <row r="13" spans="1:22" ht="31.5" customHeight="1" thickBot="1">
      <c r="A13" s="643" t="s">
        <v>9</v>
      </c>
      <c r="B13" s="654" t="s">
        <v>707</v>
      </c>
      <c r="C13" s="647" t="e">
        <f>#REF!</f>
        <v>#REF!</v>
      </c>
      <c r="D13" s="627" t="e">
        <f>#REF!</f>
        <v>#REF!</v>
      </c>
      <c r="E13" s="627" t="e">
        <f>#REF!</f>
        <v>#REF!</v>
      </c>
      <c r="F13" s="627" t="e">
        <f>#REF!</f>
        <v>#REF!</v>
      </c>
      <c r="G13" s="627" t="e">
        <f>#REF!</f>
        <v>#REF!</v>
      </c>
      <c r="H13" s="627" t="e">
        <f>#REF!</f>
        <v>#REF!</v>
      </c>
      <c r="I13" s="627" t="e">
        <f>#REF!</f>
        <v>#REF!</v>
      </c>
      <c r="J13" s="627" t="e">
        <f>#REF!</f>
        <v>#REF!</v>
      </c>
      <c r="K13" s="627" t="e">
        <f>#REF!</f>
        <v>#REF!</v>
      </c>
      <c r="L13" s="627" t="e">
        <f>#REF!</f>
        <v>#REF!</v>
      </c>
      <c r="M13" s="638"/>
      <c r="N13" s="638"/>
      <c r="O13" s="661"/>
      <c r="P13" s="675"/>
      <c r="Q13" s="628"/>
      <c r="R13" s="676"/>
      <c r="S13" s="689"/>
      <c r="T13" s="675">
        <f>M13+P13</f>
        <v>0</v>
      </c>
      <c r="U13" s="628">
        <f t="shared" si="1"/>
        <v>0</v>
      </c>
      <c r="V13" s="676">
        <f t="shared" si="1"/>
        <v>0</v>
      </c>
    </row>
    <row r="14" spans="1:22" ht="36.75" thickBot="1">
      <c r="A14" s="643" t="s">
        <v>10</v>
      </c>
      <c r="B14" s="651" t="s">
        <v>358</v>
      </c>
      <c r="C14" s="648" t="e">
        <f>SUM(#REF!)</f>
        <v>#REF!</v>
      </c>
      <c r="D14" s="637" t="e">
        <f>SUM(#REF!)</f>
        <v>#REF!</v>
      </c>
      <c r="E14" s="637" t="e">
        <f>SUM(#REF!)</f>
        <v>#REF!</v>
      </c>
      <c r="F14" s="637" t="e">
        <f>SUM(#REF!)</f>
        <v>#REF!</v>
      </c>
      <c r="G14" s="637" t="e">
        <f>SUM(#REF!)</f>
        <v>#REF!</v>
      </c>
      <c r="H14" s="637" t="e">
        <f>SUM(#REF!)</f>
        <v>#REF!</v>
      </c>
      <c r="I14" s="637" t="e">
        <f>SUM(#REF!)</f>
        <v>#REF!</v>
      </c>
      <c r="J14" s="637" t="e">
        <f>SUM(#REF!)</f>
        <v>#REF!</v>
      </c>
      <c r="K14" s="637" t="e">
        <f>SUM(#REF!)</f>
        <v>#REF!</v>
      </c>
      <c r="L14" s="637" t="e">
        <f aca="true" t="shared" si="2" ref="L14:L30">SUM(B14:K14)</f>
        <v>#REF!</v>
      </c>
      <c r="M14" s="640">
        <v>3682556</v>
      </c>
      <c r="N14" s="640">
        <v>4905291</v>
      </c>
      <c r="O14" s="658">
        <v>4905291</v>
      </c>
      <c r="P14" s="677"/>
      <c r="Q14" s="630"/>
      <c r="R14" s="678"/>
      <c r="S14" s="690"/>
      <c r="T14" s="677">
        <f>M14+P14</f>
        <v>3682556</v>
      </c>
      <c r="U14" s="630">
        <f t="shared" si="1"/>
        <v>4905291</v>
      </c>
      <c r="V14" s="678">
        <f t="shared" si="1"/>
        <v>4905291</v>
      </c>
    </row>
    <row r="15" spans="1:22" ht="32.25" customHeight="1" thickBot="1">
      <c r="A15" s="643" t="s">
        <v>11</v>
      </c>
      <c r="B15" s="651" t="s">
        <v>359</v>
      </c>
      <c r="C15" s="644" t="e">
        <f>SUM(#REF!)</f>
        <v>#REF!</v>
      </c>
      <c r="D15" s="629" t="e">
        <f>SUM(#REF!)</f>
        <v>#REF!</v>
      </c>
      <c r="E15" s="629" t="e">
        <f>SUM(#REF!)</f>
        <v>#REF!</v>
      </c>
      <c r="F15" s="629" t="e">
        <f>SUM(#REF!)</f>
        <v>#REF!</v>
      </c>
      <c r="G15" s="629" t="e">
        <f>SUM(#REF!)</f>
        <v>#REF!</v>
      </c>
      <c r="H15" s="629" t="e">
        <f>SUM(#REF!)</f>
        <v>#REF!</v>
      </c>
      <c r="I15" s="629" t="e">
        <f>SUM(#REF!)</f>
        <v>#REF!</v>
      </c>
      <c r="J15" s="629" t="e">
        <f>SUM(#REF!)</f>
        <v>#REF!</v>
      </c>
      <c r="K15" s="629" t="e">
        <f>SUM(#REF!)</f>
        <v>#REF!</v>
      </c>
      <c r="L15" s="629" t="e">
        <f t="shared" si="2"/>
        <v>#REF!</v>
      </c>
      <c r="M15" s="640"/>
      <c r="N15" s="640"/>
      <c r="O15" s="658"/>
      <c r="P15" s="677">
        <v>9891285</v>
      </c>
      <c r="Q15" s="630">
        <v>58068955</v>
      </c>
      <c r="R15" s="678">
        <v>58068955</v>
      </c>
      <c r="S15" s="690"/>
      <c r="T15" s="677">
        <f>M15+P15</f>
        <v>9891285</v>
      </c>
      <c r="U15" s="630">
        <f t="shared" si="1"/>
        <v>58068955</v>
      </c>
      <c r="V15" s="678">
        <f t="shared" si="1"/>
        <v>58068955</v>
      </c>
    </row>
    <row r="16" spans="1:22" ht="36.75" customHeight="1" thickBot="1">
      <c r="A16" s="643" t="s">
        <v>12</v>
      </c>
      <c r="B16" s="651" t="s">
        <v>360</v>
      </c>
      <c r="C16" s="648" t="e">
        <f>C17+#REF!+#REF!+#REF!+#REF!+C21</f>
        <v>#REF!</v>
      </c>
      <c r="D16" s="637" t="e">
        <f>D17+#REF!+#REF!+#REF!+#REF!+D21</f>
        <v>#REF!</v>
      </c>
      <c r="E16" s="637" t="e">
        <f>E17+#REF!+#REF!+#REF!+#REF!+E21</f>
        <v>#REF!</v>
      </c>
      <c r="F16" s="637" t="e">
        <f>F17+#REF!+#REF!+#REF!+#REF!+F21</f>
        <v>#REF!</v>
      </c>
      <c r="G16" s="637" t="e">
        <f>G17+#REF!+#REF!+#REF!+#REF!+G21</f>
        <v>#REF!</v>
      </c>
      <c r="H16" s="637" t="e">
        <f>H17+#REF!+#REF!+#REF!+#REF!+H21</f>
        <v>#REF!</v>
      </c>
      <c r="I16" s="637" t="e">
        <f>I17+#REF!+#REF!+#REF!+#REF!+I21</f>
        <v>#REF!</v>
      </c>
      <c r="J16" s="637" t="e">
        <f>J17+#REF!+#REF!+#REF!+#REF!+J21</f>
        <v>#REF!</v>
      </c>
      <c r="K16" s="637" t="e">
        <f>K17+#REF!+#REF!+#REF!+#REF!+K21</f>
        <v>#REF!</v>
      </c>
      <c r="L16" s="637" t="e">
        <f t="shared" si="2"/>
        <v>#REF!</v>
      </c>
      <c r="M16" s="630">
        <f>SUM(M17,M18,M19,M20,M21)</f>
        <v>5070000</v>
      </c>
      <c r="N16" s="630">
        <f aca="true" t="shared" si="3" ref="N16:V16">SUM(N17,N18,N19,N20,N21)</f>
        <v>5519877</v>
      </c>
      <c r="O16" s="662">
        <f t="shared" si="3"/>
        <v>5407307</v>
      </c>
      <c r="P16" s="677">
        <f t="shared" si="3"/>
        <v>650000</v>
      </c>
      <c r="Q16" s="630">
        <f t="shared" si="3"/>
        <v>650000</v>
      </c>
      <c r="R16" s="678">
        <f t="shared" si="3"/>
        <v>405000</v>
      </c>
      <c r="S16" s="690">
        <f t="shared" si="3"/>
        <v>0</v>
      </c>
      <c r="T16" s="677">
        <f t="shared" si="3"/>
        <v>5720000</v>
      </c>
      <c r="U16" s="630">
        <f t="shared" si="3"/>
        <v>6169877</v>
      </c>
      <c r="V16" s="678">
        <f t="shared" si="3"/>
        <v>5812307</v>
      </c>
    </row>
    <row r="17" spans="1:22" ht="18" customHeight="1">
      <c r="A17" s="643" t="s">
        <v>13</v>
      </c>
      <c r="B17" s="652" t="s">
        <v>361</v>
      </c>
      <c r="C17" s="625" t="e">
        <f>SUM(#REF!)</f>
        <v>#REF!</v>
      </c>
      <c r="D17" s="626" t="e">
        <f>SUM(#REF!)</f>
        <v>#REF!</v>
      </c>
      <c r="E17" s="626" t="e">
        <f>SUM(#REF!)</f>
        <v>#REF!</v>
      </c>
      <c r="F17" s="626" t="e">
        <f>SUM(#REF!)</f>
        <v>#REF!</v>
      </c>
      <c r="G17" s="626" t="e">
        <f>SUM(#REF!)</f>
        <v>#REF!</v>
      </c>
      <c r="H17" s="626" t="e">
        <f>SUM(#REF!)</f>
        <v>#REF!</v>
      </c>
      <c r="I17" s="626" t="e">
        <f>SUM(#REF!)</f>
        <v>#REF!</v>
      </c>
      <c r="J17" s="626" t="e">
        <f>SUM(#REF!)</f>
        <v>#REF!</v>
      </c>
      <c r="K17" s="626" t="e">
        <f>SUM(#REF!)</f>
        <v>#REF!</v>
      </c>
      <c r="L17" s="626" t="e">
        <f t="shared" si="2"/>
        <v>#REF!</v>
      </c>
      <c r="M17" s="639"/>
      <c r="N17" s="639">
        <v>4654</v>
      </c>
      <c r="O17" s="659">
        <v>4654</v>
      </c>
      <c r="P17" s="671"/>
      <c r="Q17" s="634"/>
      <c r="R17" s="672"/>
      <c r="S17" s="687"/>
      <c r="T17" s="671">
        <f aca="true" t="shared" si="4" ref="T17:T25">M17+P17</f>
        <v>0</v>
      </c>
      <c r="U17" s="634">
        <f t="shared" si="1"/>
        <v>4654</v>
      </c>
      <c r="V17" s="672">
        <f t="shared" si="1"/>
        <v>4654</v>
      </c>
    </row>
    <row r="18" spans="1:22" ht="17.25" customHeight="1">
      <c r="A18" s="643" t="s">
        <v>362</v>
      </c>
      <c r="B18" s="653" t="s">
        <v>703</v>
      </c>
      <c r="C18" s="646" t="e">
        <f>#REF!</f>
        <v>#REF!</v>
      </c>
      <c r="D18" s="619" t="e">
        <f>#REF!</f>
        <v>#REF!</v>
      </c>
      <c r="E18" s="619" t="e">
        <f>#REF!</f>
        <v>#REF!</v>
      </c>
      <c r="F18" s="619" t="e">
        <f>#REF!</f>
        <v>#REF!</v>
      </c>
      <c r="G18" s="619" t="e">
        <f>#REF!</f>
        <v>#REF!</v>
      </c>
      <c r="H18" s="619" t="e">
        <f>#REF!</f>
        <v>#REF!</v>
      </c>
      <c r="I18" s="619" t="e">
        <f>#REF!</f>
        <v>#REF!</v>
      </c>
      <c r="J18" s="619" t="e">
        <f>#REF!</f>
        <v>#REF!</v>
      </c>
      <c r="K18" s="619" t="e">
        <f>#REF!</f>
        <v>#REF!</v>
      </c>
      <c r="L18" s="619" t="e">
        <f t="shared" si="2"/>
        <v>#REF!</v>
      </c>
      <c r="M18" s="620">
        <v>3350000</v>
      </c>
      <c r="N18" s="620">
        <v>3035874</v>
      </c>
      <c r="O18" s="663">
        <v>3164798</v>
      </c>
      <c r="P18" s="673">
        <v>650000</v>
      </c>
      <c r="Q18" s="620">
        <v>650000</v>
      </c>
      <c r="R18" s="674">
        <v>405000</v>
      </c>
      <c r="S18" s="688"/>
      <c r="T18" s="673">
        <f t="shared" si="4"/>
        <v>4000000</v>
      </c>
      <c r="U18" s="620">
        <f t="shared" si="1"/>
        <v>3685874</v>
      </c>
      <c r="V18" s="674">
        <f t="shared" si="1"/>
        <v>3569798</v>
      </c>
    </row>
    <row r="19" spans="1:22" ht="15" customHeight="1">
      <c r="A19" s="643" t="s">
        <v>14</v>
      </c>
      <c r="B19" s="653" t="s">
        <v>702</v>
      </c>
      <c r="C19" s="646" t="e">
        <f>#REF!</f>
        <v>#REF!</v>
      </c>
      <c r="D19" s="619" t="e">
        <f>#REF!</f>
        <v>#REF!</v>
      </c>
      <c r="E19" s="619" t="e">
        <f>#REF!</f>
        <v>#REF!</v>
      </c>
      <c r="F19" s="619" t="e">
        <f>#REF!</f>
        <v>#REF!</v>
      </c>
      <c r="G19" s="619" t="e">
        <f>#REF!</f>
        <v>#REF!</v>
      </c>
      <c r="H19" s="619" t="e">
        <f>#REF!</f>
        <v>#REF!</v>
      </c>
      <c r="I19" s="619" t="e">
        <f>#REF!</f>
        <v>#REF!</v>
      </c>
      <c r="J19" s="619" t="e">
        <f>#REF!</f>
        <v>#REF!</v>
      </c>
      <c r="K19" s="619" t="e">
        <f>#REF!</f>
        <v>#REF!</v>
      </c>
      <c r="L19" s="619" t="e">
        <f t="shared" si="2"/>
        <v>#REF!</v>
      </c>
      <c r="M19" s="620">
        <v>1500000</v>
      </c>
      <c r="N19" s="620">
        <v>2011901</v>
      </c>
      <c r="O19" s="663">
        <v>1811898</v>
      </c>
      <c r="P19" s="673"/>
      <c r="Q19" s="620"/>
      <c r="R19" s="674"/>
      <c r="S19" s="688"/>
      <c r="T19" s="673">
        <f t="shared" si="4"/>
        <v>1500000</v>
      </c>
      <c r="U19" s="620">
        <f t="shared" si="1"/>
        <v>2011901</v>
      </c>
      <c r="V19" s="674">
        <f t="shared" si="1"/>
        <v>1811898</v>
      </c>
    </row>
    <row r="20" spans="1:22" ht="27" customHeight="1">
      <c r="A20" s="643" t="s">
        <v>15</v>
      </c>
      <c r="B20" s="653" t="s">
        <v>146</v>
      </c>
      <c r="C20" s="646" t="e">
        <f>SUM(#REF!)</f>
        <v>#REF!</v>
      </c>
      <c r="D20" s="619" t="e">
        <f>SUM(#REF!)</f>
        <v>#REF!</v>
      </c>
      <c r="E20" s="619" t="e">
        <f>SUM(#REF!)</f>
        <v>#REF!</v>
      </c>
      <c r="F20" s="619" t="e">
        <f>SUM(#REF!)</f>
        <v>#REF!</v>
      </c>
      <c r="G20" s="619" t="e">
        <f>SUM(#REF!)</f>
        <v>#REF!</v>
      </c>
      <c r="H20" s="619" t="e">
        <f>SUM(#REF!)</f>
        <v>#REF!</v>
      </c>
      <c r="I20" s="619" t="e">
        <f>SUM(#REF!)</f>
        <v>#REF!</v>
      </c>
      <c r="J20" s="619" t="e">
        <f>SUM(#REF!)</f>
        <v>#REF!</v>
      </c>
      <c r="K20" s="619" t="e">
        <f>SUM(#REF!)</f>
        <v>#REF!</v>
      </c>
      <c r="L20" s="619" t="e">
        <f t="shared" si="2"/>
        <v>#REF!</v>
      </c>
      <c r="M20" s="620">
        <v>70000</v>
      </c>
      <c r="N20" s="620">
        <v>207200</v>
      </c>
      <c r="O20" s="663">
        <v>207200</v>
      </c>
      <c r="P20" s="673"/>
      <c r="Q20" s="620"/>
      <c r="R20" s="674"/>
      <c r="S20" s="688"/>
      <c r="T20" s="673">
        <f t="shared" si="4"/>
        <v>70000</v>
      </c>
      <c r="U20" s="620">
        <f t="shared" si="1"/>
        <v>207200</v>
      </c>
      <c r="V20" s="674">
        <f t="shared" si="1"/>
        <v>207200</v>
      </c>
    </row>
    <row r="21" spans="1:22" ht="18.75" customHeight="1" thickBot="1">
      <c r="A21" s="643" t="s">
        <v>16</v>
      </c>
      <c r="B21" s="654" t="s">
        <v>147</v>
      </c>
      <c r="C21" s="647"/>
      <c r="D21" s="627"/>
      <c r="E21" s="627"/>
      <c r="F21" s="627"/>
      <c r="G21" s="627"/>
      <c r="H21" s="627"/>
      <c r="I21" s="627"/>
      <c r="J21" s="627"/>
      <c r="K21" s="627"/>
      <c r="L21" s="627">
        <f t="shared" si="2"/>
        <v>0</v>
      </c>
      <c r="M21" s="628">
        <v>150000</v>
      </c>
      <c r="N21" s="628">
        <v>260248</v>
      </c>
      <c r="O21" s="664">
        <v>218757</v>
      </c>
      <c r="P21" s="675"/>
      <c r="Q21" s="628"/>
      <c r="R21" s="676"/>
      <c r="S21" s="689"/>
      <c r="T21" s="675">
        <f t="shared" si="4"/>
        <v>150000</v>
      </c>
      <c r="U21" s="628">
        <f>N21+Q21</f>
        <v>260248</v>
      </c>
      <c r="V21" s="676">
        <f t="shared" si="1"/>
        <v>218757</v>
      </c>
    </row>
    <row r="22" spans="1:22" ht="30" customHeight="1" thickBot="1">
      <c r="A22" s="643" t="s">
        <v>17</v>
      </c>
      <c r="B22" s="651" t="s">
        <v>363</v>
      </c>
      <c r="C22" s="648" t="e">
        <f>#REF!+#REF!+#REF!+#REF!+#REF!+#REF!+#REF!+#REF!+#REF!+#REF!</f>
        <v>#REF!</v>
      </c>
      <c r="D22" s="637" t="e">
        <f>#REF!+#REF!+#REF!+#REF!+#REF!+#REF!+#REF!+#REF!+#REF!+#REF!</f>
        <v>#REF!</v>
      </c>
      <c r="E22" s="637" t="e">
        <f>#REF!+#REF!+#REF!+#REF!+#REF!+#REF!+#REF!+#REF!+#REF!+#REF!</f>
        <v>#REF!</v>
      </c>
      <c r="F22" s="637" t="e">
        <f>#REF!+#REF!+#REF!+#REF!+#REF!+#REF!+#REF!+#REF!+#REF!+#REF!</f>
        <v>#REF!</v>
      </c>
      <c r="G22" s="637" t="e">
        <f>#REF!+#REF!+#REF!+#REF!+#REF!+#REF!+#REF!+#REF!+#REF!+#REF!</f>
        <v>#REF!</v>
      </c>
      <c r="H22" s="637" t="e">
        <f>#REF!+#REF!+#REF!+#REF!+#REF!+#REF!+#REF!+#REF!+#REF!+#REF!</f>
        <v>#REF!</v>
      </c>
      <c r="I22" s="637" t="e">
        <f>#REF!+#REF!+#REF!+#REF!+#REF!+#REF!+#REF!+#REF!+#REF!+#REF!</f>
        <v>#REF!</v>
      </c>
      <c r="J22" s="637" t="e">
        <f>#REF!+#REF!+#REF!+#REF!+#REF!+#REF!+#REF!+#REF!+#REF!+#REF!</f>
        <v>#REF!</v>
      </c>
      <c r="K22" s="637" t="e">
        <f>#REF!+#REF!+#REF!+#REF!+#REF!+#REF!+#REF!+#REF!+#REF!+#REF!</f>
        <v>#REF!</v>
      </c>
      <c r="L22" s="637" t="e">
        <f t="shared" si="2"/>
        <v>#REF!</v>
      </c>
      <c r="M22" s="630">
        <v>2920000</v>
      </c>
      <c r="N22" s="630">
        <v>3479094</v>
      </c>
      <c r="O22" s="662">
        <v>3163459</v>
      </c>
      <c r="P22" s="677"/>
      <c r="Q22" s="630"/>
      <c r="R22" s="678"/>
      <c r="S22" s="686"/>
      <c r="T22" s="677">
        <f t="shared" si="4"/>
        <v>2920000</v>
      </c>
      <c r="U22" s="630">
        <f t="shared" si="1"/>
        <v>3479094</v>
      </c>
      <c r="V22" s="678">
        <f t="shared" si="1"/>
        <v>3163459</v>
      </c>
    </row>
    <row r="23" spans="1:22" ht="28.5" customHeight="1" thickBot="1">
      <c r="A23" s="643" t="s">
        <v>18</v>
      </c>
      <c r="B23" s="651" t="s">
        <v>0</v>
      </c>
      <c r="C23" s="648"/>
      <c r="D23" s="637"/>
      <c r="E23" s="637"/>
      <c r="F23" s="637"/>
      <c r="G23" s="637"/>
      <c r="H23" s="637"/>
      <c r="I23" s="637"/>
      <c r="J23" s="637"/>
      <c r="K23" s="637"/>
      <c r="L23" s="637"/>
      <c r="M23" s="630"/>
      <c r="N23" s="630">
        <v>635000</v>
      </c>
      <c r="O23" s="662">
        <v>635000</v>
      </c>
      <c r="P23" s="677"/>
      <c r="Q23" s="630"/>
      <c r="R23" s="678"/>
      <c r="S23" s="686"/>
      <c r="T23" s="677"/>
      <c r="U23" s="630">
        <f t="shared" si="1"/>
        <v>635000</v>
      </c>
      <c r="V23" s="678">
        <f t="shared" si="1"/>
        <v>635000</v>
      </c>
    </row>
    <row r="24" spans="1:22" ht="29.25" customHeight="1">
      <c r="A24" s="643" t="s">
        <v>19</v>
      </c>
      <c r="B24" s="655" t="s">
        <v>364</v>
      </c>
      <c r="C24" s="625" t="e">
        <f>SUM(#REF!)</f>
        <v>#REF!</v>
      </c>
      <c r="D24" s="626" t="e">
        <f>SUM(#REF!)</f>
        <v>#REF!</v>
      </c>
      <c r="E24" s="626" t="e">
        <f>SUM(#REF!)</f>
        <v>#REF!</v>
      </c>
      <c r="F24" s="626" t="e">
        <f>SUM(#REF!)</f>
        <v>#REF!</v>
      </c>
      <c r="G24" s="626" t="e">
        <f>SUM(#REF!)</f>
        <v>#REF!</v>
      </c>
      <c r="H24" s="626" t="e">
        <f>SUM(#REF!)</f>
        <v>#REF!</v>
      </c>
      <c r="I24" s="626" t="e">
        <f>SUM(#REF!)</f>
        <v>#REF!</v>
      </c>
      <c r="J24" s="626" t="e">
        <f>SUM(#REF!)</f>
        <v>#REF!</v>
      </c>
      <c r="K24" s="626" t="e">
        <f>SUM(#REF!)</f>
        <v>#REF!</v>
      </c>
      <c r="L24" s="626" t="e">
        <f t="shared" si="2"/>
        <v>#REF!</v>
      </c>
      <c r="M24" s="634">
        <v>110000</v>
      </c>
      <c r="N24" s="634">
        <v>200000</v>
      </c>
      <c r="O24" s="665">
        <v>200000</v>
      </c>
      <c r="P24" s="679"/>
      <c r="Q24" s="636"/>
      <c r="R24" s="680"/>
      <c r="S24" s="691"/>
      <c r="T24" s="679">
        <f t="shared" si="4"/>
        <v>110000</v>
      </c>
      <c r="U24" s="636">
        <f t="shared" si="1"/>
        <v>200000</v>
      </c>
      <c r="V24" s="680">
        <f t="shared" si="1"/>
        <v>200000</v>
      </c>
    </row>
    <row r="25" spans="1:23" ht="30.75" customHeight="1" thickBot="1">
      <c r="A25" s="643" t="s">
        <v>20</v>
      </c>
      <c r="B25" s="656" t="s">
        <v>365</v>
      </c>
      <c r="C25" s="647" t="e">
        <f>SUM(#REF!)</f>
        <v>#REF!</v>
      </c>
      <c r="D25" s="627" t="e">
        <f>SUM(#REF!)</f>
        <v>#REF!</v>
      </c>
      <c r="E25" s="627" t="e">
        <f>SUM(#REF!)</f>
        <v>#REF!</v>
      </c>
      <c r="F25" s="627" t="e">
        <f>SUM(#REF!)</f>
        <v>#REF!</v>
      </c>
      <c r="G25" s="627" t="e">
        <f>SUM(#REF!)</f>
        <v>#REF!</v>
      </c>
      <c r="H25" s="627" t="e">
        <f>SUM(#REF!)</f>
        <v>#REF!</v>
      </c>
      <c r="I25" s="627" t="e">
        <f>SUM(#REF!)</f>
        <v>#REF!</v>
      </c>
      <c r="J25" s="627" t="e">
        <f>SUM(#REF!)</f>
        <v>#REF!</v>
      </c>
      <c r="K25" s="627" t="e">
        <f>SUM(#REF!)</f>
        <v>#REF!</v>
      </c>
      <c r="L25" s="627" t="e">
        <f t="shared" si="2"/>
        <v>#REF!</v>
      </c>
      <c r="M25" s="628"/>
      <c r="N25" s="628"/>
      <c r="O25" s="664"/>
      <c r="P25" s="675"/>
      <c r="Q25" s="633"/>
      <c r="R25" s="681"/>
      <c r="S25" s="692"/>
      <c r="T25" s="697">
        <f t="shared" si="4"/>
        <v>0</v>
      </c>
      <c r="U25" s="633">
        <f t="shared" si="1"/>
        <v>0</v>
      </c>
      <c r="V25" s="681">
        <f t="shared" si="1"/>
        <v>0</v>
      </c>
      <c r="W25" s="694"/>
    </row>
    <row r="26" spans="1:22" ht="35.25" customHeight="1" thickBot="1">
      <c r="A26" s="643" t="s">
        <v>21</v>
      </c>
      <c r="B26" s="651" t="s">
        <v>366</v>
      </c>
      <c r="C26" s="649" t="e">
        <f>#REF!+C15+C16+C22+#REF!+C24+C25</f>
        <v>#REF!</v>
      </c>
      <c r="D26" s="635" t="e">
        <f>#REF!+D15+D16+D22+#REF!+D24+D25</f>
        <v>#REF!</v>
      </c>
      <c r="E26" s="635" t="e">
        <f>#REF!+E15+E16+E22+#REF!+E24+E25</f>
        <v>#REF!</v>
      </c>
      <c r="F26" s="635" t="e">
        <f>#REF!+F15+F16+F22+#REF!+F24+F25</f>
        <v>#REF!</v>
      </c>
      <c r="G26" s="635" t="e">
        <f>#REF!+G15+G16+G22+#REF!+G24+G25</f>
        <v>#REF!</v>
      </c>
      <c r="H26" s="635" t="e">
        <f>#REF!+H15+H16+H22+#REF!+H24+H25</f>
        <v>#REF!</v>
      </c>
      <c r="I26" s="635" t="e">
        <f>#REF!+I15+I16+I22+#REF!+I24+I25</f>
        <v>#REF!</v>
      </c>
      <c r="J26" s="635" t="e">
        <f>#REF!+J15+J16+J22+#REF!+J24+J25</f>
        <v>#REF!</v>
      </c>
      <c r="K26" s="635" t="e">
        <f>#REF!+K15+K16+K22+#REF!+K24+K25</f>
        <v>#REF!</v>
      </c>
      <c r="L26" s="635" t="e">
        <f t="shared" si="2"/>
        <v>#REF!</v>
      </c>
      <c r="M26" s="632">
        <f>SUM(M7,M14,M15,M16,M22,M24,M25)</f>
        <v>44399479</v>
      </c>
      <c r="N26" s="632">
        <f>SUM(N7,N14,N15,N16,N22,N23,N24,N25)</f>
        <v>47710867</v>
      </c>
      <c r="O26" s="666">
        <f aca="true" t="shared" si="5" ref="O26:V26">SUM(O7,O14,O15,O16,O22,O23,O24,O25)</f>
        <v>47282662</v>
      </c>
      <c r="P26" s="682">
        <f t="shared" si="5"/>
        <v>39021285</v>
      </c>
      <c r="Q26" s="632">
        <f t="shared" si="5"/>
        <v>100939456</v>
      </c>
      <c r="R26" s="683">
        <f t="shared" si="5"/>
        <v>100694456</v>
      </c>
      <c r="S26" s="693">
        <f t="shared" si="5"/>
        <v>0</v>
      </c>
      <c r="T26" s="682">
        <f t="shared" si="5"/>
        <v>83420764</v>
      </c>
      <c r="U26" s="632">
        <f t="shared" si="5"/>
        <v>148650323</v>
      </c>
      <c r="V26" s="683">
        <f t="shared" si="5"/>
        <v>147977118</v>
      </c>
    </row>
    <row r="27" spans="1:22" ht="19.5" customHeight="1">
      <c r="A27" s="643" t="s">
        <v>22</v>
      </c>
      <c r="B27" s="652" t="s">
        <v>367</v>
      </c>
      <c r="C27" s="625" t="e">
        <f>#REF!+#REF!</f>
        <v>#REF!</v>
      </c>
      <c r="D27" s="626" t="e">
        <f>#REF!+#REF!</f>
        <v>#REF!</v>
      </c>
      <c r="E27" s="626" t="e">
        <f>#REF!+#REF!</f>
        <v>#REF!</v>
      </c>
      <c r="F27" s="626" t="e">
        <f>#REF!+#REF!</f>
        <v>#REF!</v>
      </c>
      <c r="G27" s="626" t="e">
        <f>#REF!+#REF!</f>
        <v>#REF!</v>
      </c>
      <c r="H27" s="626" t="e">
        <f>#REF!+#REF!</f>
        <v>#REF!</v>
      </c>
      <c r="I27" s="626" t="e">
        <f>#REF!+#REF!</f>
        <v>#REF!</v>
      </c>
      <c r="J27" s="626" t="e">
        <f>#REF!+#REF!</f>
        <v>#REF!</v>
      </c>
      <c r="K27" s="626" t="e">
        <f>#REF!+#REF!</f>
        <v>#REF!</v>
      </c>
      <c r="L27" s="626" t="e">
        <f>SUM(B27:K27)</f>
        <v>#REF!</v>
      </c>
      <c r="M27" s="634">
        <v>57530232</v>
      </c>
      <c r="N27" s="634">
        <v>57530232</v>
      </c>
      <c r="O27" s="665">
        <v>57530232</v>
      </c>
      <c r="P27" s="671">
        <v>139363199</v>
      </c>
      <c r="Q27" s="634">
        <v>139363199</v>
      </c>
      <c r="R27" s="672">
        <v>139363199</v>
      </c>
      <c r="S27" s="687"/>
      <c r="T27" s="671">
        <f>M27+P27</f>
        <v>196893431</v>
      </c>
      <c r="U27" s="634">
        <f>N27+Q27</f>
        <v>196893431</v>
      </c>
      <c r="V27" s="672">
        <f>O27+R27</f>
        <v>196893431</v>
      </c>
    </row>
    <row r="28" spans="1:22" ht="20.25" customHeight="1">
      <c r="A28" s="643" t="s">
        <v>23</v>
      </c>
      <c r="B28" s="653" t="s">
        <v>368</v>
      </c>
      <c r="C28" s="646" t="e">
        <f>#REF!+#REF!</f>
        <v>#REF!</v>
      </c>
      <c r="D28" s="619" t="e">
        <f>#REF!+#REF!</f>
        <v>#REF!</v>
      </c>
      <c r="E28" s="619" t="e">
        <f>#REF!+#REF!</f>
        <v>#REF!</v>
      </c>
      <c r="F28" s="619" t="e">
        <f>#REF!+#REF!</f>
        <v>#REF!</v>
      </c>
      <c r="G28" s="619" t="e">
        <f>#REF!+#REF!</f>
        <v>#REF!</v>
      </c>
      <c r="H28" s="619" t="e">
        <f>#REF!+#REF!</f>
        <v>#REF!</v>
      </c>
      <c r="I28" s="619" t="e">
        <f>#REF!+#REF!</f>
        <v>#REF!</v>
      </c>
      <c r="J28" s="619" t="e">
        <f>#REF!+#REF!</f>
        <v>#REF!</v>
      </c>
      <c r="K28" s="619" t="e">
        <f>#REF!+#REF!</f>
        <v>#REF!</v>
      </c>
      <c r="L28" s="619" t="e">
        <f t="shared" si="2"/>
        <v>#REF!</v>
      </c>
      <c r="M28" s="620"/>
      <c r="N28" s="620">
        <v>2905982</v>
      </c>
      <c r="O28" s="663">
        <v>2905982</v>
      </c>
      <c r="P28" s="673"/>
      <c r="Q28" s="620"/>
      <c r="R28" s="674"/>
      <c r="S28" s="688"/>
      <c r="T28" s="673">
        <f>M28+P28</f>
        <v>0</v>
      </c>
      <c r="U28" s="620">
        <f t="shared" si="1"/>
        <v>2905982</v>
      </c>
      <c r="V28" s="674">
        <f t="shared" si="1"/>
        <v>2905982</v>
      </c>
    </row>
    <row r="29" spans="1:22" ht="22.5" customHeight="1" thickBot="1">
      <c r="A29" s="643" t="s">
        <v>24</v>
      </c>
      <c r="B29" s="654" t="s">
        <v>199</v>
      </c>
      <c r="C29" s="64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628"/>
      <c r="O29" s="664"/>
      <c r="P29" s="675"/>
      <c r="Q29" s="628"/>
      <c r="R29" s="676"/>
      <c r="S29" s="689"/>
      <c r="T29" s="675"/>
      <c r="U29" s="628">
        <f t="shared" si="1"/>
        <v>0</v>
      </c>
      <c r="V29" s="676">
        <f t="shared" si="1"/>
        <v>0</v>
      </c>
    </row>
    <row r="30" spans="1:22" ht="28.5" customHeight="1" thickBot="1">
      <c r="A30" s="643" t="s">
        <v>25</v>
      </c>
      <c r="B30" s="651" t="s">
        <v>369</v>
      </c>
      <c r="C30" s="650" t="e">
        <f>#REF!+#REF!+#REF!</f>
        <v>#REF!</v>
      </c>
      <c r="D30" s="631" t="e">
        <f>#REF!+#REF!+#REF!</f>
        <v>#REF!</v>
      </c>
      <c r="E30" s="631" t="e">
        <f>#REF!+#REF!+#REF!</f>
        <v>#REF!</v>
      </c>
      <c r="F30" s="631" t="e">
        <f>#REF!+#REF!+#REF!</f>
        <v>#REF!</v>
      </c>
      <c r="G30" s="631" t="e">
        <f>#REF!+#REF!+#REF!</f>
        <v>#REF!</v>
      </c>
      <c r="H30" s="631" t="e">
        <f>#REF!+#REF!+#REF!</f>
        <v>#REF!</v>
      </c>
      <c r="I30" s="631" t="e">
        <f>#REF!+#REF!+#REF!</f>
        <v>#REF!</v>
      </c>
      <c r="J30" s="631" t="e">
        <f>#REF!+#REF!+#REF!</f>
        <v>#REF!</v>
      </c>
      <c r="K30" s="631" t="e">
        <f>#REF!+#REF!+#REF!</f>
        <v>#REF!</v>
      </c>
      <c r="L30" s="631" t="e">
        <f t="shared" si="2"/>
        <v>#REF!</v>
      </c>
      <c r="M30" s="632">
        <f>SUM(M27,M26,M28,M29)</f>
        <v>101929711</v>
      </c>
      <c r="N30" s="632">
        <f>SUM(N27,N26,N28,N29)</f>
        <v>108147081</v>
      </c>
      <c r="O30" s="666">
        <f>SUM(O27,O26,O28,O29)</f>
        <v>107718876</v>
      </c>
      <c r="P30" s="682">
        <f>SUM(P26:P29)</f>
        <v>178384484</v>
      </c>
      <c r="Q30" s="632">
        <f>SUM(Q27,Q26,Q28,P29)</f>
        <v>240302655</v>
      </c>
      <c r="R30" s="683">
        <f>SUM(R27,R26,R28,Q29)</f>
        <v>240057655</v>
      </c>
      <c r="S30" s="693">
        <f>SUM(S27,S26,S28,R29)</f>
        <v>0</v>
      </c>
      <c r="T30" s="682">
        <f>SUM(T27,T26,T28,S29)</f>
        <v>280314195</v>
      </c>
      <c r="U30" s="632">
        <f>SUM(U27,U26,U28,T29)</f>
        <v>348449736</v>
      </c>
      <c r="V30" s="683">
        <f>SUM(V26:V29)</f>
        <v>347776531</v>
      </c>
    </row>
    <row r="31" spans="1:15" ht="12">
      <c r="A31" s="623"/>
      <c r="B31" s="624"/>
      <c r="C31" s="625" t="e">
        <f>#REF!+C15+C16+C22+#REF!+C24+C30</f>
        <v>#REF!</v>
      </c>
      <c r="D31" s="626" t="e">
        <f>#REF!+D15+D16+D22+#REF!+D24+D30</f>
        <v>#REF!</v>
      </c>
      <c r="E31" s="626" t="e">
        <f>#REF!+E15+E16+E22+#REF!+E24+E30</f>
        <v>#REF!</v>
      </c>
      <c r="F31" s="626" t="e">
        <f>#REF!+F15+F16+F22+#REF!+F24+F30</f>
        <v>#REF!</v>
      </c>
      <c r="G31" s="626" t="e">
        <f>#REF!+G15+G16+G22+#REF!+G24+G30</f>
        <v>#REF!</v>
      </c>
      <c r="H31" s="626" t="e">
        <f>#REF!+H15+H16+H22+#REF!+H24+H30</f>
        <v>#REF!</v>
      </c>
      <c r="I31" s="626" t="e">
        <f>#REF!+I15+I16+I22+#REF!+I24+I30</f>
        <v>#REF!</v>
      </c>
      <c r="J31" s="626" t="e">
        <f>#REF!+J15+J16+J22+#REF!+J24+J30</f>
        <v>#REF!</v>
      </c>
      <c r="K31" s="626" t="e">
        <f>#REF!+K15+K16+K22+#REF!+K24+K30</f>
        <v>#REF!</v>
      </c>
      <c r="L31" s="626" t="e">
        <f>#REF!+L15+L16+L22+#REF!+L24+L30</f>
        <v>#REF!</v>
      </c>
      <c r="M31" s="618"/>
      <c r="N31" s="618"/>
      <c r="O31" s="618"/>
    </row>
    <row r="32" spans="13:15" ht="12">
      <c r="M32" s="618"/>
      <c r="N32" s="618"/>
      <c r="O32" s="618"/>
    </row>
    <row r="33" spans="13:15" ht="12">
      <c r="M33" s="618"/>
      <c r="N33" s="618"/>
      <c r="O33" s="618"/>
    </row>
    <row r="34" spans="13:15" ht="12">
      <c r="M34" s="618"/>
      <c r="N34" s="618"/>
      <c r="O34" s="618"/>
    </row>
    <row r="35" spans="13:15" ht="12">
      <c r="M35" s="618"/>
      <c r="N35" s="618"/>
      <c r="O35" s="618"/>
    </row>
    <row r="36" spans="13:15" ht="12">
      <c r="M36" s="618"/>
      <c r="N36" s="618"/>
      <c r="O36" s="618"/>
    </row>
    <row r="37" spans="13:15" ht="12">
      <c r="M37" s="618"/>
      <c r="N37" s="618"/>
      <c r="O37" s="618"/>
    </row>
    <row r="38" spans="13:15" ht="12">
      <c r="M38" s="618"/>
      <c r="N38" s="618"/>
      <c r="O38" s="618"/>
    </row>
    <row r="39" spans="13:15" ht="12">
      <c r="M39" s="618"/>
      <c r="N39" s="618"/>
      <c r="O39" s="618"/>
    </row>
    <row r="40" spans="13:15" ht="12">
      <c r="M40" s="618"/>
      <c r="N40" s="618"/>
      <c r="O40" s="618"/>
    </row>
    <row r="41" spans="13:15" ht="12">
      <c r="M41" s="618"/>
      <c r="N41" s="618"/>
      <c r="O41" s="618"/>
    </row>
    <row r="42" spans="13:15" ht="12">
      <c r="M42" s="618"/>
      <c r="N42" s="618"/>
      <c r="O42" s="618"/>
    </row>
    <row r="43" spans="13:15" ht="12">
      <c r="M43" s="618"/>
      <c r="N43" s="618"/>
      <c r="O43" s="618"/>
    </row>
    <row r="44" spans="13:15" ht="12">
      <c r="M44" s="618"/>
      <c r="N44" s="618"/>
      <c r="O44" s="618"/>
    </row>
    <row r="45" spans="13:15" ht="12">
      <c r="M45" s="618"/>
      <c r="N45" s="618"/>
      <c r="O45" s="618"/>
    </row>
    <row r="46" spans="13:15" ht="12">
      <c r="M46" s="618"/>
      <c r="N46" s="618"/>
      <c r="O46" s="618"/>
    </row>
    <row r="47" spans="13:15" ht="12">
      <c r="M47" s="618"/>
      <c r="N47" s="618"/>
      <c r="O47" s="618"/>
    </row>
    <row r="48" spans="13:15" ht="12">
      <c r="M48" s="618"/>
      <c r="N48" s="618"/>
      <c r="O48" s="618"/>
    </row>
    <row r="49" spans="13:15" ht="12">
      <c r="M49" s="618"/>
      <c r="N49" s="618"/>
      <c r="O49" s="618"/>
    </row>
    <row r="50" spans="13:15" ht="12">
      <c r="M50" s="618"/>
      <c r="N50" s="618"/>
      <c r="O50" s="618"/>
    </row>
    <row r="51" spans="13:15" ht="12">
      <c r="M51" s="618"/>
      <c r="N51" s="618"/>
      <c r="O51" s="618"/>
    </row>
    <row r="52" spans="13:15" ht="12">
      <c r="M52" s="618"/>
      <c r="N52" s="618"/>
      <c r="O52" s="618"/>
    </row>
    <row r="53" spans="13:15" ht="12">
      <c r="M53" s="618"/>
      <c r="N53" s="618"/>
      <c r="O53" s="618"/>
    </row>
    <row r="54" spans="13:15" ht="12">
      <c r="M54" s="618"/>
      <c r="N54" s="618"/>
      <c r="O54" s="618"/>
    </row>
    <row r="55" spans="13:15" ht="12">
      <c r="M55" s="618"/>
      <c r="N55" s="618"/>
      <c r="O55" s="618"/>
    </row>
    <row r="56" spans="13:15" ht="12">
      <c r="M56" s="618"/>
      <c r="N56" s="618"/>
      <c r="O56" s="618"/>
    </row>
    <row r="57" spans="13:15" ht="12">
      <c r="M57" s="618"/>
      <c r="N57" s="618"/>
      <c r="O57" s="618"/>
    </row>
    <row r="58" spans="13:15" ht="12">
      <c r="M58" s="618"/>
      <c r="N58" s="618"/>
      <c r="O58" s="618"/>
    </row>
    <row r="59" spans="13:15" ht="12">
      <c r="M59" s="618"/>
      <c r="N59" s="618"/>
      <c r="O59" s="618"/>
    </row>
    <row r="60" spans="13:15" ht="12">
      <c r="M60" s="618"/>
      <c r="N60" s="618"/>
      <c r="O60" s="618"/>
    </row>
    <row r="61" spans="13:15" ht="12">
      <c r="M61" s="618"/>
      <c r="N61" s="618"/>
      <c r="O61" s="618"/>
    </row>
    <row r="62" spans="13:15" ht="12">
      <c r="M62" s="618"/>
      <c r="N62" s="618"/>
      <c r="O62" s="618"/>
    </row>
    <row r="63" spans="13:15" ht="12">
      <c r="M63" s="618"/>
      <c r="N63" s="618"/>
      <c r="O63" s="618"/>
    </row>
    <row r="64" spans="13:15" ht="12">
      <c r="M64" s="618"/>
      <c r="N64" s="618"/>
      <c r="O64" s="618"/>
    </row>
    <row r="65" spans="13:15" ht="12">
      <c r="M65" s="618"/>
      <c r="N65" s="618"/>
      <c r="O65" s="618"/>
    </row>
    <row r="66" spans="13:15" ht="12">
      <c r="M66" s="618"/>
      <c r="N66" s="618"/>
      <c r="O66" s="618"/>
    </row>
    <row r="67" spans="13:15" ht="12">
      <c r="M67" s="618"/>
      <c r="N67" s="618"/>
      <c r="O67" s="618"/>
    </row>
    <row r="68" spans="13:15" ht="12">
      <c r="M68" s="618"/>
      <c r="N68" s="618"/>
      <c r="O68" s="618"/>
    </row>
    <row r="69" spans="13:15" ht="12">
      <c r="M69" s="618"/>
      <c r="N69" s="618"/>
      <c r="O69" s="618"/>
    </row>
    <row r="70" spans="13:15" ht="12">
      <c r="M70" s="618"/>
      <c r="N70" s="618"/>
      <c r="O70" s="618"/>
    </row>
    <row r="71" spans="13:15" ht="12">
      <c r="M71" s="618"/>
      <c r="N71" s="618"/>
      <c r="O71" s="618"/>
    </row>
    <row r="72" spans="13:15" ht="12">
      <c r="M72" s="618"/>
      <c r="N72" s="618"/>
      <c r="O72" s="618"/>
    </row>
    <row r="73" spans="13:15" ht="12">
      <c r="M73" s="618"/>
      <c r="N73" s="618"/>
      <c r="O73" s="618"/>
    </row>
    <row r="74" spans="13:15" ht="12">
      <c r="M74" s="618"/>
      <c r="N74" s="618"/>
      <c r="O74" s="618"/>
    </row>
    <row r="75" spans="13:15" ht="12">
      <c r="M75" s="618"/>
      <c r="N75" s="618"/>
      <c r="O75" s="618"/>
    </row>
    <row r="76" spans="13:15" ht="12">
      <c r="M76" s="618"/>
      <c r="N76" s="618"/>
      <c r="O76" s="618"/>
    </row>
    <row r="77" spans="13:15" ht="12">
      <c r="M77" s="618"/>
      <c r="N77" s="618"/>
      <c r="O77" s="618"/>
    </row>
    <row r="78" spans="13:15" ht="12">
      <c r="M78" s="618"/>
      <c r="N78" s="618"/>
      <c r="O78" s="618"/>
    </row>
    <row r="79" spans="13:15" ht="12">
      <c r="M79" s="618"/>
      <c r="N79" s="618"/>
      <c r="O79" s="618"/>
    </row>
    <row r="80" spans="13:15" ht="12">
      <c r="M80" s="618"/>
      <c r="N80" s="618"/>
      <c r="O80" s="618"/>
    </row>
    <row r="81" spans="13:15" ht="12">
      <c r="M81" s="618"/>
      <c r="N81" s="618"/>
      <c r="O81" s="618"/>
    </row>
    <row r="82" spans="13:15" ht="12">
      <c r="M82" s="618"/>
      <c r="N82" s="618"/>
      <c r="O82" s="618"/>
    </row>
    <row r="83" spans="13:15" ht="12">
      <c r="M83" s="618"/>
      <c r="N83" s="618"/>
      <c r="O83" s="618"/>
    </row>
    <row r="84" spans="13:15" ht="12">
      <c r="M84" s="618"/>
      <c r="N84" s="618"/>
      <c r="O84" s="618"/>
    </row>
    <row r="85" spans="13:15" ht="12">
      <c r="M85" s="618"/>
      <c r="N85" s="618"/>
      <c r="O85" s="618"/>
    </row>
    <row r="86" spans="13:15" ht="12">
      <c r="M86" s="618"/>
      <c r="N86" s="618"/>
      <c r="O86" s="618"/>
    </row>
    <row r="87" spans="13:15" ht="12">
      <c r="M87" s="618"/>
      <c r="N87" s="618"/>
      <c r="O87" s="618"/>
    </row>
    <row r="88" spans="13:15" ht="12">
      <c r="M88" s="618"/>
      <c r="N88" s="618"/>
      <c r="O88" s="618"/>
    </row>
  </sheetData>
  <sheetProtection/>
  <mergeCells count="10">
    <mergeCell ref="U1:V1"/>
    <mergeCell ref="A2:V2"/>
    <mergeCell ref="A3:V3"/>
    <mergeCell ref="U4:V4"/>
    <mergeCell ref="A5:A6"/>
    <mergeCell ref="B5:B6"/>
    <mergeCell ref="M5:O5"/>
    <mergeCell ref="P5:R5"/>
    <mergeCell ref="T5:V5"/>
    <mergeCell ref="A4:B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0"/>
  <sheetViews>
    <sheetView view="pageLayout" workbookViewId="0" topLeftCell="A1">
      <selection activeCell="M6" sqref="M6"/>
    </sheetView>
  </sheetViews>
  <sheetFormatPr defaultColWidth="9.00390625" defaultRowHeight="12.75"/>
  <cols>
    <col min="1" max="1" width="5.375" style="590" customWidth="1"/>
    <col min="2" max="2" width="29.125" style="591" customWidth="1"/>
    <col min="3" max="3" width="13.375" style="590" bestFit="1" customWidth="1"/>
    <col min="4" max="4" width="12.00390625" style="590" customWidth="1"/>
    <col min="5" max="5" width="11.875" style="590" customWidth="1"/>
    <col min="6" max="6" width="12.00390625" style="590" bestFit="1" customWidth="1"/>
    <col min="7" max="7" width="13.50390625" style="590" customWidth="1"/>
    <col min="8" max="8" width="13.375" style="590" bestFit="1" customWidth="1"/>
    <col min="9" max="9" width="7.375" style="590" customWidth="1"/>
    <col min="10" max="10" width="13.00390625" style="590" customWidth="1"/>
    <col min="11" max="11" width="11.625" style="590" customWidth="1"/>
    <col min="12" max="12" width="12.625" style="590" customWidth="1"/>
    <col min="13" max="16384" width="9.375" style="590" customWidth="1"/>
  </cols>
  <sheetData>
    <row r="1" spans="11:12" ht="12">
      <c r="K1" s="730" t="s">
        <v>373</v>
      </c>
      <c r="L1" s="730"/>
    </row>
    <row r="2" spans="1:12" ht="21" customHeight="1">
      <c r="A2" s="731" t="s">
        <v>739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</row>
    <row r="3" spans="1:12" ht="21" customHeight="1">
      <c r="A3" s="732" t="s">
        <v>29</v>
      </c>
      <c r="B3" s="732"/>
      <c r="C3" s="732"/>
      <c r="D3" s="732"/>
      <c r="E3" s="732"/>
      <c r="F3" s="732"/>
      <c r="G3" s="732"/>
      <c r="H3" s="732"/>
      <c r="I3" s="732"/>
      <c r="J3" s="732"/>
      <c r="K3" s="733"/>
      <c r="L3" s="733"/>
    </row>
    <row r="4" spans="1:12" ht="26.25" customHeight="1">
      <c r="A4" s="734"/>
      <c r="B4" s="734"/>
      <c r="C4" s="502"/>
      <c r="D4" s="502"/>
      <c r="E4" s="502"/>
      <c r="F4" s="502"/>
      <c r="G4" s="502"/>
      <c r="H4" s="502"/>
      <c r="I4" s="502"/>
      <c r="J4" s="592"/>
      <c r="K4" s="715" t="s">
        <v>370</v>
      </c>
      <c r="L4" s="735"/>
    </row>
    <row r="5" spans="1:12" ht="24">
      <c r="A5" s="593" t="s">
        <v>374</v>
      </c>
      <c r="B5" s="593" t="s">
        <v>30</v>
      </c>
      <c r="C5" s="736" t="s">
        <v>375</v>
      </c>
      <c r="D5" s="736"/>
      <c r="E5" s="736"/>
      <c r="F5" s="736" t="s">
        <v>376</v>
      </c>
      <c r="G5" s="737"/>
      <c r="H5" s="737"/>
      <c r="I5" s="738" t="s">
        <v>377</v>
      </c>
      <c r="J5" s="736" t="s">
        <v>344</v>
      </c>
      <c r="K5" s="736"/>
      <c r="L5" s="736"/>
    </row>
    <row r="6" spans="1:12" ht="12">
      <c r="A6" s="593"/>
      <c r="B6" s="593"/>
      <c r="C6" s="593" t="s">
        <v>378</v>
      </c>
      <c r="D6" s="593" t="s">
        <v>379</v>
      </c>
      <c r="E6" s="593" t="s">
        <v>347</v>
      </c>
      <c r="F6" s="593" t="s">
        <v>378</v>
      </c>
      <c r="G6" s="593" t="s">
        <v>379</v>
      </c>
      <c r="H6" s="593" t="s">
        <v>347</v>
      </c>
      <c r="I6" s="738"/>
      <c r="J6" s="593" t="s">
        <v>378</v>
      </c>
      <c r="K6" s="593" t="s">
        <v>379</v>
      </c>
      <c r="L6" s="593" t="s">
        <v>347</v>
      </c>
    </row>
    <row r="7" spans="1:12" ht="28.5" customHeight="1">
      <c r="A7" s="593"/>
      <c r="B7" s="593"/>
      <c r="C7" s="593"/>
      <c r="D7" s="593"/>
      <c r="E7" s="593"/>
      <c r="F7" s="736"/>
      <c r="G7" s="736"/>
      <c r="H7" s="736"/>
      <c r="I7" s="738"/>
      <c r="J7" s="593"/>
      <c r="K7" s="593"/>
      <c r="L7" s="593"/>
    </row>
    <row r="8" spans="1:12" ht="24.75" customHeight="1">
      <c r="A8" s="594">
        <v>1</v>
      </c>
      <c r="B8" s="595">
        <v>2</v>
      </c>
      <c r="C8" s="595">
        <v>3</v>
      </c>
      <c r="D8" s="595">
        <v>4</v>
      </c>
      <c r="E8" s="595">
        <v>5</v>
      </c>
      <c r="F8" s="595">
        <v>6</v>
      </c>
      <c r="G8" s="595">
        <v>7</v>
      </c>
      <c r="H8" s="595">
        <v>8</v>
      </c>
      <c r="I8" s="595">
        <v>9</v>
      </c>
      <c r="J8" s="595">
        <v>10</v>
      </c>
      <c r="K8" s="595">
        <v>11</v>
      </c>
      <c r="L8" s="595">
        <v>12</v>
      </c>
    </row>
    <row r="9" spans="1:12" ht="12">
      <c r="A9" s="594" t="s">
        <v>3</v>
      </c>
      <c r="B9" s="596" t="s">
        <v>36</v>
      </c>
      <c r="C9" s="597">
        <v>15366863</v>
      </c>
      <c r="D9" s="597">
        <v>16230923</v>
      </c>
      <c r="E9" s="597">
        <v>15833004</v>
      </c>
      <c r="F9" s="597"/>
      <c r="G9" s="597">
        <v>2340000</v>
      </c>
      <c r="H9" s="597">
        <v>390000</v>
      </c>
      <c r="I9" s="597"/>
      <c r="J9" s="597">
        <f>SUM(C9,F9)</f>
        <v>15366863</v>
      </c>
      <c r="K9" s="597">
        <f>SUM(D9,G9)</f>
        <v>18570923</v>
      </c>
      <c r="L9" s="597">
        <f aca="true" t="shared" si="0" ref="L9:L21">SUM(E9,H9)</f>
        <v>16223004</v>
      </c>
    </row>
    <row r="10" spans="1:12" ht="24">
      <c r="A10" s="598">
        <v>2</v>
      </c>
      <c r="B10" s="596" t="s">
        <v>88</v>
      </c>
      <c r="C10" s="597">
        <v>2882907</v>
      </c>
      <c r="D10" s="597">
        <v>3134183</v>
      </c>
      <c r="E10" s="597">
        <v>2653067</v>
      </c>
      <c r="F10" s="599"/>
      <c r="G10" s="597">
        <v>456300</v>
      </c>
      <c r="H10" s="597">
        <v>68250</v>
      </c>
      <c r="I10" s="597"/>
      <c r="J10" s="597">
        <f aca="true" t="shared" si="1" ref="J10:J18">SUM(C10,F10)</f>
        <v>2882907</v>
      </c>
      <c r="K10" s="597">
        <f aca="true" t="shared" si="2" ref="K10:K21">SUM(D10,G10)</f>
        <v>3590483</v>
      </c>
      <c r="L10" s="597">
        <f t="shared" si="0"/>
        <v>2721317</v>
      </c>
    </row>
    <row r="11" spans="1:12" ht="19.5" customHeight="1">
      <c r="A11" s="598">
        <v>3</v>
      </c>
      <c r="B11" s="596" t="s">
        <v>65</v>
      </c>
      <c r="C11" s="597">
        <v>18628050</v>
      </c>
      <c r="D11" s="597">
        <v>27079461</v>
      </c>
      <c r="E11" s="597">
        <v>23080471</v>
      </c>
      <c r="F11" s="599"/>
      <c r="G11" s="597">
        <v>30859442</v>
      </c>
      <c r="H11" s="597">
        <v>30859442</v>
      </c>
      <c r="I11" s="597"/>
      <c r="J11" s="597">
        <f t="shared" si="1"/>
        <v>18628050</v>
      </c>
      <c r="K11" s="597">
        <f t="shared" si="2"/>
        <v>57938903</v>
      </c>
      <c r="L11" s="597">
        <f t="shared" si="0"/>
        <v>53939913</v>
      </c>
    </row>
    <row r="12" spans="1:12" ht="26.25" customHeight="1">
      <c r="A12" s="598">
        <v>4</v>
      </c>
      <c r="B12" s="596" t="s">
        <v>89</v>
      </c>
      <c r="C12" s="597">
        <v>8486000</v>
      </c>
      <c r="D12" s="597">
        <v>7223500</v>
      </c>
      <c r="E12" s="597">
        <v>5938500</v>
      </c>
      <c r="F12" s="599"/>
      <c r="G12" s="597"/>
      <c r="H12" s="597"/>
      <c r="I12" s="597"/>
      <c r="J12" s="597">
        <f t="shared" si="1"/>
        <v>8486000</v>
      </c>
      <c r="K12" s="597">
        <f t="shared" si="2"/>
        <v>7223500</v>
      </c>
      <c r="L12" s="597">
        <f t="shared" si="0"/>
        <v>5938500</v>
      </c>
    </row>
    <row r="13" spans="1:12" ht="16.5" customHeight="1">
      <c r="A13" s="598">
        <v>5</v>
      </c>
      <c r="B13" s="596" t="s">
        <v>90</v>
      </c>
      <c r="C13" s="597">
        <v>6989193</v>
      </c>
      <c r="D13" s="597">
        <v>6229125</v>
      </c>
      <c r="E13" s="597">
        <v>5117087</v>
      </c>
      <c r="F13" s="599">
        <v>29130000</v>
      </c>
      <c r="G13" s="599">
        <v>42870501</v>
      </c>
      <c r="H13" s="599">
        <v>42949237</v>
      </c>
      <c r="I13" s="599"/>
      <c r="J13" s="597">
        <f t="shared" si="1"/>
        <v>36119193</v>
      </c>
      <c r="K13" s="597">
        <f t="shared" si="2"/>
        <v>49099626</v>
      </c>
      <c r="L13" s="597">
        <f t="shared" si="0"/>
        <v>48066324</v>
      </c>
    </row>
    <row r="14" spans="1:12" ht="16.5" customHeight="1">
      <c r="A14" s="600" t="s">
        <v>380</v>
      </c>
      <c r="B14" s="596" t="s">
        <v>381</v>
      </c>
      <c r="C14" s="601">
        <v>27616291</v>
      </c>
      <c r="D14" s="601">
        <v>26289482</v>
      </c>
      <c r="E14" s="601"/>
      <c r="F14" s="599"/>
      <c r="G14" s="597">
        <v>29147436</v>
      </c>
      <c r="H14" s="601"/>
      <c r="I14" s="601"/>
      <c r="J14" s="597">
        <f t="shared" si="1"/>
        <v>27616291</v>
      </c>
      <c r="K14" s="597">
        <f t="shared" si="2"/>
        <v>55436918</v>
      </c>
      <c r="L14" s="597">
        <f t="shared" si="0"/>
        <v>0</v>
      </c>
    </row>
    <row r="15" spans="1:12" ht="28.5" customHeight="1">
      <c r="A15" s="600" t="s">
        <v>382</v>
      </c>
      <c r="B15" s="596" t="s">
        <v>100</v>
      </c>
      <c r="C15" s="601">
        <v>270000</v>
      </c>
      <c r="D15" s="601">
        <v>270000</v>
      </c>
      <c r="E15" s="601">
        <v>270000</v>
      </c>
      <c r="F15" s="599">
        <v>149254484</v>
      </c>
      <c r="G15" s="601">
        <v>121128059</v>
      </c>
      <c r="H15" s="601">
        <v>121128059</v>
      </c>
      <c r="I15" s="601"/>
      <c r="J15" s="597">
        <f t="shared" si="1"/>
        <v>149524484</v>
      </c>
      <c r="K15" s="597">
        <f t="shared" si="2"/>
        <v>121398059</v>
      </c>
      <c r="L15" s="597">
        <f t="shared" si="0"/>
        <v>121398059</v>
      </c>
    </row>
    <row r="16" spans="1:12" ht="18.75" customHeight="1">
      <c r="A16" s="600" t="s">
        <v>383</v>
      </c>
      <c r="B16" s="596" t="s">
        <v>91</v>
      </c>
      <c r="C16" s="601">
        <v>19246531</v>
      </c>
      <c r="D16" s="601">
        <v>19246531</v>
      </c>
      <c r="E16" s="601">
        <v>17348310</v>
      </c>
      <c r="F16" s="599"/>
      <c r="G16" s="601">
        <v>13500917</v>
      </c>
      <c r="H16" s="601"/>
      <c r="I16" s="601"/>
      <c r="J16" s="597">
        <f t="shared" si="1"/>
        <v>19246531</v>
      </c>
      <c r="K16" s="597">
        <f t="shared" si="2"/>
        <v>32747448</v>
      </c>
      <c r="L16" s="597">
        <f t="shared" si="0"/>
        <v>17348310</v>
      </c>
    </row>
    <row r="17" spans="1:12" ht="16.5" customHeight="1">
      <c r="A17" s="602">
        <v>8</v>
      </c>
      <c r="B17" s="603" t="s">
        <v>384</v>
      </c>
      <c r="C17" s="604">
        <f aca="true" t="shared" si="3" ref="C17:H17">SUM(C9:C16)</f>
        <v>99485835</v>
      </c>
      <c r="D17" s="604">
        <f t="shared" si="3"/>
        <v>105703205</v>
      </c>
      <c r="E17" s="604">
        <f t="shared" si="3"/>
        <v>70240439</v>
      </c>
      <c r="F17" s="604">
        <f t="shared" si="3"/>
        <v>178384484</v>
      </c>
      <c r="G17" s="604">
        <f t="shared" si="3"/>
        <v>240302655</v>
      </c>
      <c r="H17" s="604">
        <f t="shared" si="3"/>
        <v>195394988</v>
      </c>
      <c r="I17" s="605"/>
      <c r="J17" s="605">
        <f t="shared" si="1"/>
        <v>277870319</v>
      </c>
      <c r="K17" s="605">
        <f t="shared" si="2"/>
        <v>346005860</v>
      </c>
      <c r="L17" s="605">
        <f t="shared" si="0"/>
        <v>265635427</v>
      </c>
    </row>
    <row r="18" spans="1:12" ht="17.25" customHeight="1">
      <c r="A18" s="594" t="s">
        <v>11</v>
      </c>
      <c r="B18" s="606" t="s">
        <v>385</v>
      </c>
      <c r="C18" s="597">
        <v>2443876</v>
      </c>
      <c r="D18" s="597">
        <v>2443876</v>
      </c>
      <c r="E18" s="597">
        <v>2443876</v>
      </c>
      <c r="F18" s="607"/>
      <c r="G18" s="597"/>
      <c r="H18" s="597"/>
      <c r="I18" s="607"/>
      <c r="J18" s="597">
        <f t="shared" si="1"/>
        <v>2443876</v>
      </c>
      <c r="K18" s="597">
        <f t="shared" si="2"/>
        <v>2443876</v>
      </c>
      <c r="L18" s="597">
        <f t="shared" si="0"/>
        <v>2443876</v>
      </c>
    </row>
    <row r="19" spans="1:12" ht="28.5" customHeight="1">
      <c r="A19" s="608"/>
      <c r="B19" s="609" t="s">
        <v>386</v>
      </c>
      <c r="C19" s="610"/>
      <c r="D19" s="610"/>
      <c r="E19" s="610"/>
      <c r="F19" s="610"/>
      <c r="G19" s="610"/>
      <c r="H19" s="610"/>
      <c r="I19" s="610"/>
      <c r="J19" s="610"/>
      <c r="K19" s="597">
        <f t="shared" si="2"/>
        <v>0</v>
      </c>
      <c r="L19" s="597">
        <f t="shared" si="0"/>
        <v>0</v>
      </c>
    </row>
    <row r="20" spans="1:12" ht="19.5" customHeight="1">
      <c r="A20" s="594"/>
      <c r="B20" s="609" t="s">
        <v>387</v>
      </c>
      <c r="C20" s="611"/>
      <c r="D20" s="611"/>
      <c r="E20" s="611"/>
      <c r="F20" s="611"/>
      <c r="G20" s="611"/>
      <c r="H20" s="611"/>
      <c r="I20" s="611"/>
      <c r="J20" s="611"/>
      <c r="K20" s="597">
        <f t="shared" si="2"/>
        <v>0</v>
      </c>
      <c r="L20" s="597">
        <f t="shared" si="0"/>
        <v>0</v>
      </c>
    </row>
    <row r="21" spans="1:12" ht="26.25" customHeight="1">
      <c r="A21" s="602" t="s">
        <v>12</v>
      </c>
      <c r="B21" s="612" t="s">
        <v>388</v>
      </c>
      <c r="C21" s="613">
        <f>SUM(C17,C18)</f>
        <v>101929711</v>
      </c>
      <c r="D21" s="613">
        <f aca="true" t="shared" si="4" ref="D21:J21">SUM(D17,D18)</f>
        <v>108147081</v>
      </c>
      <c r="E21" s="613">
        <f t="shared" si="4"/>
        <v>72684315</v>
      </c>
      <c r="F21" s="613">
        <f t="shared" si="4"/>
        <v>178384484</v>
      </c>
      <c r="G21" s="613">
        <f t="shared" si="4"/>
        <v>240302655</v>
      </c>
      <c r="H21" s="613">
        <f t="shared" si="4"/>
        <v>195394988</v>
      </c>
      <c r="I21" s="613">
        <f t="shared" si="4"/>
        <v>0</v>
      </c>
      <c r="J21" s="613">
        <f t="shared" si="4"/>
        <v>280314195</v>
      </c>
      <c r="K21" s="605">
        <f t="shared" si="2"/>
        <v>348449736</v>
      </c>
      <c r="L21" s="605">
        <f t="shared" si="0"/>
        <v>268079303</v>
      </c>
    </row>
    <row r="22" spans="1:12" ht="30" customHeight="1">
      <c r="A22" s="496"/>
      <c r="B22" s="497"/>
      <c r="C22" s="497"/>
      <c r="D22" s="497"/>
      <c r="E22" s="497"/>
      <c r="F22" s="497"/>
      <c r="G22" s="497"/>
      <c r="H22" s="497"/>
      <c r="I22" s="497"/>
      <c r="J22" s="498"/>
      <c r="K22" s="614"/>
      <c r="L22" s="614"/>
    </row>
    <row r="23" spans="1:12" ht="21.75" customHeight="1">
      <c r="A23" s="496"/>
      <c r="B23" s="499"/>
      <c r="C23" s="499"/>
      <c r="D23" s="499"/>
      <c r="E23" s="499"/>
      <c r="F23" s="499"/>
      <c r="G23" s="499"/>
      <c r="H23" s="499"/>
      <c r="I23" s="499"/>
      <c r="J23" s="499"/>
      <c r="K23" s="614"/>
      <c r="L23" s="614"/>
    </row>
    <row r="24" spans="1:10" ht="12">
      <c r="A24" s="500"/>
      <c r="B24" s="501"/>
      <c r="C24" s="500"/>
      <c r="D24" s="500"/>
      <c r="E24" s="500"/>
      <c r="F24" s="502"/>
      <c r="G24" s="502"/>
      <c r="H24" s="502"/>
      <c r="I24" s="502"/>
      <c r="J24" s="503"/>
    </row>
    <row r="25" spans="1:10" ht="12">
      <c r="A25" s="504"/>
      <c r="B25" s="497"/>
      <c r="C25" s="497"/>
      <c r="D25" s="497"/>
      <c r="E25" s="497"/>
      <c r="F25" s="497"/>
      <c r="G25" s="497"/>
      <c r="H25" s="497"/>
      <c r="I25" s="497"/>
      <c r="J25" s="505"/>
    </row>
    <row r="26" spans="1:10" ht="12">
      <c r="A26" s="506"/>
      <c r="B26" s="507"/>
      <c r="C26" s="508"/>
      <c r="D26" s="508"/>
      <c r="E26" s="508"/>
      <c r="F26" s="508"/>
      <c r="G26" s="508"/>
      <c r="H26" s="508"/>
      <c r="I26" s="508"/>
      <c r="J26" s="509"/>
    </row>
    <row r="27" spans="1:10" ht="12">
      <c r="A27" s="506"/>
      <c r="B27" s="507"/>
      <c r="C27" s="508"/>
      <c r="D27" s="508"/>
      <c r="E27" s="508"/>
      <c r="F27" s="508"/>
      <c r="G27" s="508"/>
      <c r="H27" s="508"/>
      <c r="I27" s="508"/>
      <c r="J27" s="509"/>
    </row>
    <row r="28" spans="1:10" ht="12">
      <c r="A28" s="506"/>
      <c r="B28" s="510"/>
      <c r="C28" s="511"/>
      <c r="D28" s="511"/>
      <c r="E28" s="511"/>
      <c r="F28" s="512"/>
      <c r="G28" s="512"/>
      <c r="H28" s="512"/>
      <c r="I28" s="512"/>
      <c r="J28" s="509"/>
    </row>
    <row r="29" spans="1:10" ht="12">
      <c r="A29" s="506"/>
      <c r="B29" s="507"/>
      <c r="C29" s="508"/>
      <c r="D29" s="508"/>
      <c r="E29" s="508"/>
      <c r="F29" s="508"/>
      <c r="G29" s="508"/>
      <c r="H29" s="508"/>
      <c r="I29" s="508"/>
      <c r="J29" s="509"/>
    </row>
    <row r="30" spans="1:10" ht="12">
      <c r="A30" s="506"/>
      <c r="B30" s="507"/>
      <c r="C30" s="508"/>
      <c r="D30" s="508"/>
      <c r="E30" s="508"/>
      <c r="F30" s="508"/>
      <c r="G30" s="508"/>
      <c r="H30" s="508"/>
      <c r="I30" s="508"/>
      <c r="J30" s="509"/>
    </row>
    <row r="31" spans="1:10" ht="12">
      <c r="A31" s="506"/>
      <c r="B31" s="510"/>
      <c r="C31" s="511"/>
      <c r="D31" s="511"/>
      <c r="E31" s="511"/>
      <c r="F31" s="512"/>
      <c r="G31" s="512"/>
      <c r="H31" s="512"/>
      <c r="I31" s="512"/>
      <c r="J31" s="509"/>
    </row>
    <row r="32" spans="1:10" ht="12">
      <c r="A32" s="614"/>
      <c r="B32" s="615"/>
      <c r="C32" s="614"/>
      <c r="D32" s="614"/>
      <c r="E32" s="614"/>
      <c r="F32" s="614"/>
      <c r="G32" s="614"/>
      <c r="H32" s="614"/>
      <c r="I32" s="614"/>
      <c r="J32" s="614"/>
    </row>
    <row r="33" spans="1:10" ht="12">
      <c r="A33" s="614"/>
      <c r="B33" s="615"/>
      <c r="C33" s="614"/>
      <c r="D33" s="614"/>
      <c r="E33" s="614"/>
      <c r="F33" s="614"/>
      <c r="G33" s="614"/>
      <c r="H33" s="614"/>
      <c r="I33" s="614"/>
      <c r="J33" s="614"/>
    </row>
    <row r="34" spans="1:10" ht="12">
      <c r="A34" s="614"/>
      <c r="B34" s="615"/>
      <c r="C34" s="614"/>
      <c r="D34" s="614"/>
      <c r="E34" s="614"/>
      <c r="F34" s="614"/>
      <c r="G34" s="614"/>
      <c r="H34" s="614"/>
      <c r="I34" s="614"/>
      <c r="J34" s="614"/>
    </row>
    <row r="35" spans="1:10" ht="12">
      <c r="A35" s="614"/>
      <c r="B35" s="615"/>
      <c r="C35" s="614"/>
      <c r="D35" s="614"/>
      <c r="E35" s="614"/>
      <c r="F35" s="614"/>
      <c r="G35" s="614"/>
      <c r="H35" s="614"/>
      <c r="I35" s="614"/>
      <c r="J35" s="614"/>
    </row>
    <row r="36" spans="1:10" ht="12">
      <c r="A36" s="614"/>
      <c r="B36" s="615"/>
      <c r="C36" s="614"/>
      <c r="D36" s="614"/>
      <c r="E36" s="614"/>
      <c r="F36" s="614"/>
      <c r="G36" s="614"/>
      <c r="H36" s="614"/>
      <c r="I36" s="614"/>
      <c r="J36" s="614"/>
    </row>
    <row r="37" spans="1:10" ht="12">
      <c r="A37" s="614"/>
      <c r="B37" s="615"/>
      <c r="C37" s="614"/>
      <c r="D37" s="614"/>
      <c r="E37" s="614"/>
      <c r="F37" s="614"/>
      <c r="G37" s="614"/>
      <c r="H37" s="614"/>
      <c r="I37" s="614"/>
      <c r="J37" s="614"/>
    </row>
    <row r="38" spans="1:10" ht="12">
      <c r="A38" s="614"/>
      <c r="B38" s="615"/>
      <c r="C38" s="614"/>
      <c r="D38" s="614"/>
      <c r="E38" s="614"/>
      <c r="F38" s="614"/>
      <c r="G38" s="614"/>
      <c r="H38" s="614"/>
      <c r="I38" s="614"/>
      <c r="J38" s="614"/>
    </row>
    <row r="39" spans="1:10" ht="12">
      <c r="A39" s="614"/>
      <c r="B39" s="615"/>
      <c r="C39" s="614"/>
      <c r="D39" s="614"/>
      <c r="E39" s="614"/>
      <c r="F39" s="614"/>
      <c r="G39" s="614"/>
      <c r="H39" s="614"/>
      <c r="I39" s="614"/>
      <c r="J39" s="614"/>
    </row>
    <row r="40" spans="1:10" ht="12">
      <c r="A40" s="614"/>
      <c r="B40" s="615"/>
      <c r="C40" s="614"/>
      <c r="D40" s="614"/>
      <c r="E40" s="614"/>
      <c r="F40" s="614"/>
      <c r="G40" s="614"/>
      <c r="H40" s="614"/>
      <c r="I40" s="614"/>
      <c r="J40" s="614"/>
    </row>
    <row r="41" spans="1:10" ht="12">
      <c r="A41" s="614"/>
      <c r="B41" s="615"/>
      <c r="C41" s="614"/>
      <c r="D41" s="614"/>
      <c r="E41" s="614"/>
      <c r="F41" s="614"/>
      <c r="G41" s="614"/>
      <c r="H41" s="614"/>
      <c r="I41" s="614"/>
      <c r="J41" s="614"/>
    </row>
    <row r="42" spans="1:10" ht="12">
      <c r="A42" s="614"/>
      <c r="B42" s="615"/>
      <c r="C42" s="614"/>
      <c r="D42" s="614"/>
      <c r="E42" s="614"/>
      <c r="F42" s="614"/>
      <c r="G42" s="614"/>
      <c r="H42" s="614"/>
      <c r="I42" s="614"/>
      <c r="J42" s="614"/>
    </row>
    <row r="43" spans="1:10" ht="12">
      <c r="A43" s="614"/>
      <c r="B43" s="615"/>
      <c r="C43" s="614"/>
      <c r="D43" s="614"/>
      <c r="E43" s="614"/>
      <c r="F43" s="614"/>
      <c r="G43" s="614"/>
      <c r="H43" s="614"/>
      <c r="I43" s="614"/>
      <c r="J43" s="614"/>
    </row>
    <row r="44" spans="1:10" ht="12">
      <c r="A44" s="614"/>
      <c r="B44" s="615"/>
      <c r="C44" s="614"/>
      <c r="D44" s="614"/>
      <c r="E44" s="614"/>
      <c r="F44" s="614"/>
      <c r="G44" s="614"/>
      <c r="H44" s="614"/>
      <c r="I44" s="614"/>
      <c r="J44" s="614"/>
    </row>
    <row r="45" spans="1:10" ht="12">
      <c r="A45" s="614"/>
      <c r="B45" s="615"/>
      <c r="C45" s="614"/>
      <c r="D45" s="614"/>
      <c r="E45" s="614"/>
      <c r="F45" s="614"/>
      <c r="G45" s="614"/>
      <c r="H45" s="614"/>
      <c r="I45" s="614"/>
      <c r="J45" s="614"/>
    </row>
    <row r="46" spans="1:10" ht="12">
      <c r="A46" s="614"/>
      <c r="B46" s="615"/>
      <c r="C46" s="614"/>
      <c r="D46" s="614"/>
      <c r="E46" s="614"/>
      <c r="F46" s="614"/>
      <c r="G46" s="614"/>
      <c r="H46" s="614"/>
      <c r="I46" s="614"/>
      <c r="J46" s="614"/>
    </row>
    <row r="47" spans="1:10" ht="12">
      <c r="A47" s="614"/>
      <c r="B47" s="615"/>
      <c r="C47" s="614"/>
      <c r="D47" s="614"/>
      <c r="E47" s="614"/>
      <c r="F47" s="614"/>
      <c r="G47" s="614"/>
      <c r="H47" s="614"/>
      <c r="I47" s="614"/>
      <c r="J47" s="614"/>
    </row>
    <row r="48" spans="1:10" ht="12">
      <c r="A48" s="614"/>
      <c r="B48" s="615"/>
      <c r="C48" s="614"/>
      <c r="D48" s="614"/>
      <c r="E48" s="614"/>
      <c r="F48" s="614"/>
      <c r="G48" s="614"/>
      <c r="H48" s="614"/>
      <c r="I48" s="614"/>
      <c r="J48" s="614"/>
    </row>
    <row r="49" spans="1:10" ht="12">
      <c r="A49" s="614"/>
      <c r="B49" s="615"/>
      <c r="C49" s="614"/>
      <c r="D49" s="614"/>
      <c r="E49" s="614"/>
      <c r="F49" s="614"/>
      <c r="G49" s="614"/>
      <c r="H49" s="614"/>
      <c r="I49" s="614"/>
      <c r="J49" s="614"/>
    </row>
    <row r="50" spans="1:10" ht="12">
      <c r="A50" s="614"/>
      <c r="B50" s="615"/>
      <c r="C50" s="614"/>
      <c r="D50" s="614"/>
      <c r="E50" s="614"/>
      <c r="F50" s="614"/>
      <c r="G50" s="614"/>
      <c r="H50" s="614"/>
      <c r="I50" s="614"/>
      <c r="J50" s="614"/>
    </row>
  </sheetData>
  <sheetProtection/>
  <mergeCells count="10">
    <mergeCell ref="K1:L1"/>
    <mergeCell ref="A2:L2"/>
    <mergeCell ref="A3:L3"/>
    <mergeCell ref="A4:B4"/>
    <mergeCell ref="K4:L4"/>
    <mergeCell ref="C5:E5"/>
    <mergeCell ref="F5:H5"/>
    <mergeCell ref="I5:I7"/>
    <mergeCell ref="J5:L5"/>
    <mergeCell ref="F7:H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view="pageBreakPreview" zoomScaleNormal="115" zoomScaleSheetLayoutView="100" workbookViewId="0" topLeftCell="A10">
      <selection activeCell="J18" sqref="J18"/>
    </sheetView>
  </sheetViews>
  <sheetFormatPr defaultColWidth="9.00390625" defaultRowHeight="12.75"/>
  <cols>
    <col min="1" max="1" width="6.875" style="26" customWidth="1"/>
    <col min="2" max="2" width="52.00390625" style="32" customWidth="1"/>
    <col min="3" max="3" width="11.50390625" style="32" bestFit="1" customWidth="1"/>
    <col min="4" max="4" width="13.625" style="26" customWidth="1"/>
    <col min="5" max="5" width="13.50390625" style="26" customWidth="1"/>
    <col min="6" max="6" width="37.625" style="26" bestFit="1" customWidth="1"/>
    <col min="7" max="7" width="13.00390625" style="26" customWidth="1"/>
    <col min="8" max="8" width="13.625" style="26" customWidth="1"/>
    <col min="9" max="9" width="13.375" style="26" customWidth="1"/>
    <col min="10" max="11" width="12.875" style="26" customWidth="1"/>
    <col min="12" max="16384" width="9.375" style="26" customWidth="1"/>
  </cols>
  <sheetData>
    <row r="1" spans="1:11" ht="39.75" customHeight="1">
      <c r="A1" s="739" t="s">
        <v>390</v>
      </c>
      <c r="B1" s="702"/>
      <c r="C1" s="702"/>
      <c r="D1" s="702"/>
      <c r="E1" s="702"/>
      <c r="F1" s="702"/>
      <c r="G1" s="702"/>
      <c r="H1" s="702"/>
      <c r="I1" s="702"/>
      <c r="J1" s="190"/>
      <c r="K1" s="190"/>
    </row>
    <row r="2" spans="7:11" ht="14.25" thickBot="1">
      <c r="G2" s="41"/>
      <c r="H2" s="97"/>
      <c r="I2" s="436" t="s">
        <v>337</v>
      </c>
      <c r="J2" s="41"/>
      <c r="K2" s="41"/>
    </row>
    <row r="3" spans="1:19" ht="18" customHeight="1" thickBot="1">
      <c r="A3" s="740" t="s">
        <v>37</v>
      </c>
      <c r="B3" s="743" t="s">
        <v>33</v>
      </c>
      <c r="C3" s="744"/>
      <c r="D3" s="744"/>
      <c r="E3" s="744"/>
      <c r="F3" s="743" t="s">
        <v>34</v>
      </c>
      <c r="G3" s="745"/>
      <c r="H3" s="745"/>
      <c r="I3" s="746"/>
      <c r="J3" s="192"/>
      <c r="K3" s="192"/>
      <c r="S3" s="26" t="s">
        <v>4</v>
      </c>
    </row>
    <row r="4" spans="1:10" s="42" customFormat="1" ht="40.5" customHeight="1" thickBot="1">
      <c r="A4" s="741"/>
      <c r="B4" s="102" t="s">
        <v>35</v>
      </c>
      <c r="C4" s="34" t="s">
        <v>740</v>
      </c>
      <c r="D4" s="34" t="s">
        <v>722</v>
      </c>
      <c r="E4" s="34" t="s">
        <v>347</v>
      </c>
      <c r="F4" s="33" t="s">
        <v>35</v>
      </c>
      <c r="G4" s="100" t="s">
        <v>720</v>
      </c>
      <c r="H4" s="34" t="str">
        <f>+D4</f>
        <v>2019. évi módosított előirányzat</v>
      </c>
      <c r="I4" s="25" t="s">
        <v>347</v>
      </c>
      <c r="J4" s="97"/>
    </row>
    <row r="5" spans="1:10" s="46" customFormat="1" ht="12" customHeight="1" thickBot="1">
      <c r="A5" s="43" t="s">
        <v>327</v>
      </c>
      <c r="B5" s="103" t="s">
        <v>328</v>
      </c>
      <c r="C5" s="45" t="s">
        <v>329</v>
      </c>
      <c r="D5" s="45" t="s">
        <v>331</v>
      </c>
      <c r="E5" s="45" t="s">
        <v>330</v>
      </c>
      <c r="F5" s="44" t="s">
        <v>332</v>
      </c>
      <c r="G5" s="101" t="s">
        <v>333</v>
      </c>
      <c r="H5" s="45" t="s">
        <v>334</v>
      </c>
      <c r="I5" s="205" t="s">
        <v>338</v>
      </c>
      <c r="J5" s="97"/>
    </row>
    <row r="6" spans="1:10" ht="12.75" customHeight="1">
      <c r="A6" s="47" t="s">
        <v>3</v>
      </c>
      <c r="B6" s="104" t="s">
        <v>244</v>
      </c>
      <c r="C6" s="194">
        <v>61096923</v>
      </c>
      <c r="D6" s="198">
        <v>75192106</v>
      </c>
      <c r="E6" s="194">
        <v>75192106</v>
      </c>
      <c r="F6" s="48" t="s">
        <v>36</v>
      </c>
      <c r="G6" s="123">
        <v>15366863</v>
      </c>
      <c r="H6" s="194">
        <v>18570923</v>
      </c>
      <c r="I6" s="260">
        <v>16223004</v>
      </c>
      <c r="J6" s="97"/>
    </row>
    <row r="7" spans="1:10" ht="23.25" customHeight="1">
      <c r="A7" s="49" t="s">
        <v>4</v>
      </c>
      <c r="B7" s="105" t="s">
        <v>245</v>
      </c>
      <c r="C7" s="19">
        <v>3682556</v>
      </c>
      <c r="D7" s="199">
        <v>4905291</v>
      </c>
      <c r="E7" s="19">
        <v>4905291</v>
      </c>
      <c r="F7" s="50" t="s">
        <v>88</v>
      </c>
      <c r="G7" s="118">
        <v>2882907</v>
      </c>
      <c r="H7" s="19">
        <v>3590483</v>
      </c>
      <c r="I7" s="261">
        <v>2721317</v>
      </c>
      <c r="J7" s="97"/>
    </row>
    <row r="8" spans="1:10" ht="12.75" customHeight="1">
      <c r="A8" s="49" t="s">
        <v>5</v>
      </c>
      <c r="B8" s="105" t="s">
        <v>263</v>
      </c>
      <c r="C8" s="19"/>
      <c r="D8" s="199"/>
      <c r="E8" s="19"/>
      <c r="F8" s="50" t="s">
        <v>105</v>
      </c>
      <c r="G8" s="118">
        <v>18628050</v>
      </c>
      <c r="H8" s="19">
        <v>57938903</v>
      </c>
      <c r="I8" s="261">
        <v>53939913</v>
      </c>
      <c r="J8" s="97"/>
    </row>
    <row r="9" spans="1:10" ht="12.75" customHeight="1">
      <c r="A9" s="49" t="s">
        <v>6</v>
      </c>
      <c r="B9" s="105" t="s">
        <v>79</v>
      </c>
      <c r="C9" s="19">
        <v>5720000</v>
      </c>
      <c r="D9" s="199">
        <v>6169877</v>
      </c>
      <c r="E9" s="19">
        <v>5812307</v>
      </c>
      <c r="F9" s="50" t="s">
        <v>89</v>
      </c>
      <c r="G9" s="118">
        <v>8486000</v>
      </c>
      <c r="H9" s="19">
        <v>7223500</v>
      </c>
      <c r="I9" s="261">
        <v>5938500</v>
      </c>
      <c r="J9" s="97"/>
    </row>
    <row r="10" spans="1:10" ht="12.75" customHeight="1">
      <c r="A10" s="49" t="s">
        <v>7</v>
      </c>
      <c r="B10" s="51" t="s">
        <v>266</v>
      </c>
      <c r="C10" s="19">
        <v>2920000</v>
      </c>
      <c r="D10" s="199">
        <v>3479094</v>
      </c>
      <c r="E10" s="19">
        <v>3163459</v>
      </c>
      <c r="F10" s="50" t="s">
        <v>90</v>
      </c>
      <c r="G10" s="118">
        <v>36119193</v>
      </c>
      <c r="H10" s="19">
        <v>49099626</v>
      </c>
      <c r="I10" s="261">
        <v>48066324</v>
      </c>
      <c r="J10" s="97"/>
    </row>
    <row r="11" spans="1:10" ht="12.75" customHeight="1">
      <c r="A11" s="49" t="s">
        <v>8</v>
      </c>
      <c r="B11" s="105" t="s">
        <v>246</v>
      </c>
      <c r="C11" s="19">
        <v>110000</v>
      </c>
      <c r="D11" s="199">
        <v>200000</v>
      </c>
      <c r="E11" s="19">
        <v>200000</v>
      </c>
      <c r="F11" s="50" t="s">
        <v>32</v>
      </c>
      <c r="G11" s="118">
        <v>5616291</v>
      </c>
      <c r="H11" s="19">
        <v>4289482</v>
      </c>
      <c r="I11" s="261"/>
      <c r="J11" s="97"/>
    </row>
    <row r="12" spans="1:10" ht="12.75" customHeight="1" thickBot="1">
      <c r="A12" s="49" t="s">
        <v>9</v>
      </c>
      <c r="B12" s="105" t="s">
        <v>321</v>
      </c>
      <c r="C12" s="19"/>
      <c r="D12" s="199"/>
      <c r="E12" s="19"/>
      <c r="F12" s="24"/>
      <c r="G12" s="118"/>
      <c r="H12" s="19"/>
      <c r="I12" s="206"/>
      <c r="J12" s="97"/>
    </row>
    <row r="13" spans="1:10" ht="24" customHeight="1" thickBot="1">
      <c r="A13" s="52" t="s">
        <v>14</v>
      </c>
      <c r="B13" s="106" t="s">
        <v>322</v>
      </c>
      <c r="C13" s="119">
        <f>SUM(C6:C12)</f>
        <v>73529479</v>
      </c>
      <c r="D13" s="119">
        <f>SUM(D6:D12)</f>
        <v>89946368</v>
      </c>
      <c r="E13" s="119">
        <f>SUM(E6:E12)</f>
        <v>89273163</v>
      </c>
      <c r="F13" s="30" t="s">
        <v>251</v>
      </c>
      <c r="G13" s="124">
        <f>SUM(G6:G12)</f>
        <v>87099304</v>
      </c>
      <c r="H13" s="119">
        <f>SUM(H6:H12)</f>
        <v>140712917</v>
      </c>
      <c r="I13" s="209">
        <f>SUM(I6:I12)</f>
        <v>126889058</v>
      </c>
      <c r="J13" s="97"/>
    </row>
    <row r="14" spans="1:10" ht="22.5" customHeight="1">
      <c r="A14" s="53" t="s">
        <v>15</v>
      </c>
      <c r="B14" s="107" t="s">
        <v>248</v>
      </c>
      <c r="C14" s="203">
        <v>16013701</v>
      </c>
      <c r="D14" s="113">
        <v>53210425</v>
      </c>
      <c r="E14" s="203">
        <v>53210425</v>
      </c>
      <c r="F14" s="55" t="s">
        <v>94</v>
      </c>
      <c r="G14" s="238"/>
      <c r="H14" s="239"/>
      <c r="I14" s="262"/>
      <c r="J14" s="97"/>
    </row>
    <row r="15" spans="1:10" ht="12.75">
      <c r="A15" s="56" t="s">
        <v>16</v>
      </c>
      <c r="B15" s="108" t="s">
        <v>98</v>
      </c>
      <c r="C15" s="116">
        <v>16013701</v>
      </c>
      <c r="D15" s="200">
        <v>50304443</v>
      </c>
      <c r="E15" s="116">
        <v>50304443</v>
      </c>
      <c r="F15" s="55" t="s">
        <v>250</v>
      </c>
      <c r="G15" s="240"/>
      <c r="H15" s="220"/>
      <c r="I15" s="263"/>
      <c r="J15" s="97"/>
    </row>
    <row r="16" spans="1:10" ht="12.75">
      <c r="A16" s="56" t="s">
        <v>17</v>
      </c>
      <c r="B16" s="108" t="s">
        <v>99</v>
      </c>
      <c r="C16" s="27"/>
      <c r="D16" s="201"/>
      <c r="E16" s="27"/>
      <c r="F16" s="55" t="s">
        <v>72</v>
      </c>
      <c r="G16" s="240"/>
      <c r="H16" s="220"/>
      <c r="I16" s="263"/>
      <c r="J16" s="97"/>
    </row>
    <row r="17" spans="1:10" ht="12.75" customHeight="1">
      <c r="A17" s="56" t="s">
        <v>18</v>
      </c>
      <c r="B17" s="108" t="s">
        <v>103</v>
      </c>
      <c r="C17" s="27"/>
      <c r="D17" s="201"/>
      <c r="E17" s="27"/>
      <c r="F17" s="55" t="s">
        <v>73</v>
      </c>
      <c r="G17" s="240"/>
      <c r="H17" s="220"/>
      <c r="I17" s="263"/>
      <c r="J17" s="97"/>
    </row>
    <row r="18" spans="1:10" ht="12.75">
      <c r="A18" s="56" t="s">
        <v>19</v>
      </c>
      <c r="B18" s="108" t="s">
        <v>104</v>
      </c>
      <c r="C18" s="27"/>
      <c r="D18" s="467">
        <v>2905982</v>
      </c>
      <c r="E18" s="239">
        <v>2905982</v>
      </c>
      <c r="F18" s="54" t="s">
        <v>106</v>
      </c>
      <c r="G18" s="238"/>
      <c r="H18" s="220"/>
      <c r="I18" s="263"/>
      <c r="J18" s="97"/>
    </row>
    <row r="19" spans="1:10" ht="22.5">
      <c r="A19" s="56" t="s">
        <v>20</v>
      </c>
      <c r="B19" s="108" t="s">
        <v>249</v>
      </c>
      <c r="C19" s="57"/>
      <c r="D19" s="202"/>
      <c r="E19" s="57"/>
      <c r="F19" s="55" t="s">
        <v>339</v>
      </c>
      <c r="G19" s="219">
        <v>2443876</v>
      </c>
      <c r="H19" s="116">
        <v>2443876</v>
      </c>
      <c r="I19" s="264">
        <v>2443876</v>
      </c>
      <c r="J19" s="97"/>
    </row>
    <row r="20" spans="1:10" ht="22.5">
      <c r="A20" s="53" t="s">
        <v>21</v>
      </c>
      <c r="B20" s="107" t="s">
        <v>247</v>
      </c>
      <c r="C20" s="195"/>
      <c r="D20" s="193"/>
      <c r="E20" s="195"/>
      <c r="F20" s="48" t="s">
        <v>304</v>
      </c>
      <c r="G20" s="241"/>
      <c r="H20" s="196"/>
      <c r="I20" s="261"/>
      <c r="J20" s="97"/>
    </row>
    <row r="21" spans="1:10" ht="22.5">
      <c r="A21" s="56" t="s">
        <v>22</v>
      </c>
      <c r="B21" s="108" t="s">
        <v>709</v>
      </c>
      <c r="C21" s="27"/>
      <c r="D21" s="201"/>
      <c r="E21" s="27"/>
      <c r="F21" s="50" t="s">
        <v>310</v>
      </c>
      <c r="G21" s="242"/>
      <c r="H21" s="116"/>
      <c r="I21" s="261"/>
      <c r="J21" s="97"/>
    </row>
    <row r="22" spans="1:10" ht="12.75">
      <c r="A22" s="49" t="s">
        <v>23</v>
      </c>
      <c r="B22" s="108" t="s">
        <v>315</v>
      </c>
      <c r="C22" s="27"/>
      <c r="D22" s="201"/>
      <c r="E22" s="27"/>
      <c r="F22" s="50" t="s">
        <v>311</v>
      </c>
      <c r="G22" s="242"/>
      <c r="H22" s="116"/>
      <c r="I22" s="261"/>
      <c r="J22" s="97"/>
    </row>
    <row r="23" spans="1:10" ht="23.25" thickBot="1">
      <c r="A23" s="70" t="s">
        <v>24</v>
      </c>
      <c r="B23" s="107" t="s">
        <v>210</v>
      </c>
      <c r="C23" s="195"/>
      <c r="D23" s="193"/>
      <c r="E23" s="195"/>
      <c r="F23" s="87"/>
      <c r="G23" s="243"/>
      <c r="H23" s="196"/>
      <c r="I23" s="265"/>
      <c r="J23" s="97"/>
    </row>
    <row r="24" spans="1:10" ht="24" customHeight="1" thickBot="1">
      <c r="A24" s="52" t="s">
        <v>25</v>
      </c>
      <c r="B24" s="106" t="s">
        <v>323</v>
      </c>
      <c r="C24" s="119">
        <f>SUM(C14,L20,)</f>
        <v>16013701</v>
      </c>
      <c r="D24" s="119">
        <f>SUM(D14,D19,)</f>
        <v>53210425</v>
      </c>
      <c r="E24" s="119">
        <f>SUM(E14,E19,)</f>
        <v>53210425</v>
      </c>
      <c r="F24" s="30" t="s">
        <v>325</v>
      </c>
      <c r="G24" s="119">
        <f>SUM(G14:G23)</f>
        <v>2443876</v>
      </c>
      <c r="H24" s="119">
        <f>SUM(H14:H23)</f>
        <v>2443876</v>
      </c>
      <c r="I24" s="209">
        <f>SUM(I14:I23)</f>
        <v>2443876</v>
      </c>
      <c r="J24" s="97"/>
    </row>
    <row r="25" spans="1:10" ht="24.75" customHeight="1" thickBot="1">
      <c r="A25" s="52" t="s">
        <v>26</v>
      </c>
      <c r="B25" s="109" t="s">
        <v>324</v>
      </c>
      <c r="C25" s="121">
        <f>C13+C24</f>
        <v>89543180</v>
      </c>
      <c r="D25" s="121">
        <f>D13+D24</f>
        <v>143156793</v>
      </c>
      <c r="E25" s="121">
        <f>E13+E24</f>
        <v>142483588</v>
      </c>
      <c r="F25" s="58" t="s">
        <v>326</v>
      </c>
      <c r="G25" s="121">
        <f>G13+G24</f>
        <v>89543180</v>
      </c>
      <c r="H25" s="121">
        <f>H13+H24</f>
        <v>143156793</v>
      </c>
      <c r="I25" s="204">
        <f>I13+I24</f>
        <v>129332934</v>
      </c>
      <c r="J25" s="97"/>
    </row>
    <row r="26" spans="1:10" ht="26.25" customHeight="1" thickBot="1">
      <c r="A26" s="52" t="s">
        <v>27</v>
      </c>
      <c r="B26" s="109" t="s">
        <v>74</v>
      </c>
      <c r="C26" s="121">
        <f>IF(C13-G13&lt;0,G13-C13,"-")</f>
        <v>13569825</v>
      </c>
      <c r="D26" s="121">
        <f>IF(D13-H13&lt;0,H13-D13,"-")</f>
        <v>50766549</v>
      </c>
      <c r="E26" s="212">
        <f>IF(E13-I13&lt;0,I13-E13,"-")</f>
        <v>37615895</v>
      </c>
      <c r="F26" s="58" t="s">
        <v>75</v>
      </c>
      <c r="G26" s="120"/>
      <c r="H26" s="197"/>
      <c r="I26" s="273">
        <v>3723032</v>
      </c>
      <c r="J26" s="97"/>
    </row>
    <row r="27" spans="1:10" ht="21.75" customHeight="1" thickBot="1">
      <c r="A27" s="52" t="s">
        <v>28</v>
      </c>
      <c r="B27" s="109" t="s">
        <v>107</v>
      </c>
      <c r="C27" s="121"/>
      <c r="D27" s="120"/>
      <c r="E27" s="204"/>
      <c r="F27" s="58" t="s">
        <v>108</v>
      </c>
      <c r="G27" s="120"/>
      <c r="H27" s="197"/>
      <c r="I27" s="204">
        <v>36984095</v>
      </c>
      <c r="J27" s="97"/>
    </row>
    <row r="28" spans="2:10" ht="25.5" customHeight="1">
      <c r="B28" s="742"/>
      <c r="C28" s="742"/>
      <c r="D28" s="742"/>
      <c r="E28" s="742"/>
      <c r="F28" s="191"/>
      <c r="J28" s="97"/>
    </row>
    <row r="29" ht="26.25" customHeight="1">
      <c r="J29" s="97"/>
    </row>
    <row r="30" ht="24.75" customHeight="1"/>
    <row r="31" ht="16.5" customHeight="1"/>
    <row r="32" ht="17.25" customHeight="1"/>
  </sheetData>
  <sheetProtection/>
  <mergeCells count="5">
    <mergeCell ref="A1:I1"/>
    <mergeCell ref="A3:A4"/>
    <mergeCell ref="B28:E28"/>
    <mergeCell ref="B3:E3"/>
    <mergeCell ref="F3:I3"/>
  </mergeCells>
  <printOptions horizontalCentered="1"/>
  <pageMargins left="0.1968503937007874" right="0.2755905511811024" top="0.9055118110236221" bottom="0.5118110236220472" header="0.6692913385826772" footer="0.2755905511811024"/>
  <pageSetup horizontalDpi="600" verticalDpi="600" orientation="landscape" paperSize="9" scale="87" r:id="rId1"/>
  <headerFooter alignWithMargins="0">
    <oddHeader>&amp;R&amp;"Times New Roman CE,Félkövér"2.1.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Layout" zoomScaleSheetLayoutView="115" workbookViewId="0" topLeftCell="A1">
      <selection activeCell="H13" sqref="H13"/>
    </sheetView>
  </sheetViews>
  <sheetFormatPr defaultColWidth="9.00390625" defaultRowHeight="12.75"/>
  <cols>
    <col min="1" max="1" width="6.00390625" style="26" customWidth="1"/>
    <col min="2" max="2" width="43.625" style="32" customWidth="1"/>
    <col min="3" max="3" width="13.125" style="26" customWidth="1"/>
    <col min="4" max="4" width="13.00390625" style="26" customWidth="1"/>
    <col min="5" max="5" width="14.125" style="26" customWidth="1"/>
    <col min="6" max="6" width="40.00390625" style="26" customWidth="1"/>
    <col min="7" max="7" width="13.375" style="26" customWidth="1"/>
    <col min="8" max="8" width="13.00390625" style="26" customWidth="1"/>
    <col min="9" max="9" width="13.00390625" style="26" bestFit="1" customWidth="1"/>
    <col min="10" max="16384" width="9.375" style="26" customWidth="1"/>
  </cols>
  <sheetData>
    <row r="1" spans="1:9" ht="31.5" customHeight="1">
      <c r="A1" s="739" t="s">
        <v>389</v>
      </c>
      <c r="B1" s="702"/>
      <c r="C1" s="702"/>
      <c r="D1" s="702"/>
      <c r="E1" s="702"/>
      <c r="F1" s="702"/>
      <c r="G1" s="702"/>
      <c r="H1" s="702"/>
      <c r="I1" s="702"/>
    </row>
    <row r="2" spans="5:9" ht="14.25" thickBot="1">
      <c r="E2" s="41"/>
      <c r="F2" s="41"/>
      <c r="G2" s="97"/>
      <c r="I2" s="437" t="s">
        <v>337</v>
      </c>
    </row>
    <row r="3" spans="1:9" ht="13.5" thickBot="1">
      <c r="A3" s="747" t="s">
        <v>37</v>
      </c>
      <c r="B3" s="743" t="s">
        <v>33</v>
      </c>
      <c r="C3" s="744"/>
      <c r="D3" s="744"/>
      <c r="E3" s="744"/>
      <c r="F3" s="749" t="s">
        <v>34</v>
      </c>
      <c r="G3" s="750"/>
      <c r="H3" s="750"/>
      <c r="I3" s="751"/>
    </row>
    <row r="4" spans="1:9" s="42" customFormat="1" ht="39" customHeight="1" thickBot="1">
      <c r="A4" s="748"/>
      <c r="B4" s="33" t="s">
        <v>35</v>
      </c>
      <c r="C4" s="98" t="s">
        <v>720</v>
      </c>
      <c r="D4" s="34" t="str">
        <f>+'2.1.sz.mell  '!D4</f>
        <v>2019. évi módosított előirányzat</v>
      </c>
      <c r="E4" s="98" t="s">
        <v>347</v>
      </c>
      <c r="F4" s="33" t="s">
        <v>35</v>
      </c>
      <c r="G4" s="34" t="s">
        <v>720</v>
      </c>
      <c r="H4" s="34" t="str">
        <f>+'2.1.sz.mell  '!H4</f>
        <v>2019. évi módosított előirányzat</v>
      </c>
      <c r="I4" s="25" t="s">
        <v>347</v>
      </c>
    </row>
    <row r="5" spans="1:9" s="42" customFormat="1" ht="13.5" thickBot="1">
      <c r="A5" s="43" t="s">
        <v>327</v>
      </c>
      <c r="B5" s="44" t="s">
        <v>328</v>
      </c>
      <c r="C5" s="99" t="s">
        <v>329</v>
      </c>
      <c r="D5" s="45" t="s">
        <v>331</v>
      </c>
      <c r="E5" s="99" t="s">
        <v>330</v>
      </c>
      <c r="F5" s="44" t="s">
        <v>332</v>
      </c>
      <c r="G5" s="45" t="s">
        <v>333</v>
      </c>
      <c r="H5" s="45" t="s">
        <v>334</v>
      </c>
      <c r="I5" s="205" t="s">
        <v>338</v>
      </c>
    </row>
    <row r="6" spans="1:9" ht="23.25" customHeight="1">
      <c r="A6" s="47" t="s">
        <v>3</v>
      </c>
      <c r="B6" s="48" t="s">
        <v>252</v>
      </c>
      <c r="C6" s="213">
        <v>9891285</v>
      </c>
      <c r="D6" s="214">
        <v>58068955</v>
      </c>
      <c r="E6" s="213">
        <v>58068955</v>
      </c>
      <c r="F6" s="48" t="s">
        <v>100</v>
      </c>
      <c r="G6" s="122">
        <v>149524484</v>
      </c>
      <c r="H6" s="194">
        <v>121398059</v>
      </c>
      <c r="I6" s="266">
        <v>121398059</v>
      </c>
    </row>
    <row r="7" spans="1:9" ht="17.25" customHeight="1">
      <c r="A7" s="49" t="s">
        <v>4</v>
      </c>
      <c r="B7" s="50" t="s">
        <v>253</v>
      </c>
      <c r="C7" s="215"/>
      <c r="D7" s="216"/>
      <c r="E7" s="215"/>
      <c r="F7" s="50" t="s">
        <v>258</v>
      </c>
      <c r="G7" s="95"/>
      <c r="H7" s="19"/>
      <c r="I7" s="267"/>
    </row>
    <row r="8" spans="1:9" ht="17.25" customHeight="1">
      <c r="A8" s="49" t="s">
        <v>5</v>
      </c>
      <c r="B8" s="50" t="s">
        <v>0</v>
      </c>
      <c r="C8" s="96"/>
      <c r="D8" s="19">
        <v>635000</v>
      </c>
      <c r="E8" s="96">
        <v>635000</v>
      </c>
      <c r="F8" s="50" t="s">
        <v>91</v>
      </c>
      <c r="G8" s="95">
        <v>19246531</v>
      </c>
      <c r="H8" s="19">
        <v>32747448</v>
      </c>
      <c r="I8" s="261">
        <v>17348310</v>
      </c>
    </row>
    <row r="9" spans="1:9" ht="18" customHeight="1">
      <c r="A9" s="49" t="s">
        <v>6</v>
      </c>
      <c r="B9" s="50" t="s">
        <v>254</v>
      </c>
      <c r="C9" s="117"/>
      <c r="D9" s="19"/>
      <c r="E9" s="95"/>
      <c r="F9" s="50" t="s">
        <v>259</v>
      </c>
      <c r="G9" s="95"/>
      <c r="H9" s="19"/>
      <c r="I9" s="261"/>
    </row>
    <row r="10" spans="1:9" ht="12.75" customHeight="1">
      <c r="A10" s="49" t="s">
        <v>7</v>
      </c>
      <c r="B10" s="50" t="s">
        <v>255</v>
      </c>
      <c r="C10" s="117"/>
      <c r="D10" s="19"/>
      <c r="E10" s="95"/>
      <c r="F10" s="50" t="s">
        <v>102</v>
      </c>
      <c r="G10" s="95"/>
      <c r="H10" s="19"/>
      <c r="I10" s="261"/>
    </row>
    <row r="11" spans="1:9" ht="12.75" customHeight="1" thickBot="1">
      <c r="A11" s="49" t="s">
        <v>8</v>
      </c>
      <c r="B11" s="50" t="s">
        <v>256</v>
      </c>
      <c r="C11" s="117"/>
      <c r="D11" s="118"/>
      <c r="E11" s="95"/>
      <c r="F11" s="71" t="s">
        <v>32</v>
      </c>
      <c r="G11" s="207">
        <v>22000000</v>
      </c>
      <c r="H11" s="208">
        <v>51147436</v>
      </c>
      <c r="I11" s="268"/>
    </row>
    <row r="12" spans="1:9" ht="27" customHeight="1" thickBot="1">
      <c r="A12" s="52">
        <v>10</v>
      </c>
      <c r="B12" s="30" t="s">
        <v>264</v>
      </c>
      <c r="C12" s="119">
        <f>SUM(C6,C7,C8,C9,C10,C11,)</f>
        <v>9891285</v>
      </c>
      <c r="D12" s="119">
        <f>SUM(D6,D7,D8,D9,D10,D11,)</f>
        <v>58703955</v>
      </c>
      <c r="E12" s="119">
        <f>SUM(E6,E7,E8,E9,E10,E11,)</f>
        <v>58703955</v>
      </c>
      <c r="F12" s="30" t="s">
        <v>265</v>
      </c>
      <c r="G12" s="119">
        <f>SUM(G6:G11)</f>
        <v>190771015</v>
      </c>
      <c r="H12" s="119">
        <f>SUM(H6:H11)</f>
        <v>205292943</v>
      </c>
      <c r="I12" s="209">
        <f>SUM(I6:I11)</f>
        <v>138746369</v>
      </c>
    </row>
    <row r="13" spans="1:9" ht="12.75">
      <c r="A13" s="47">
        <v>11</v>
      </c>
      <c r="B13" s="60" t="s">
        <v>120</v>
      </c>
      <c r="C13" s="113">
        <v>180879730</v>
      </c>
      <c r="D13" s="115">
        <v>146588988</v>
      </c>
      <c r="E13" s="217">
        <v>146588988</v>
      </c>
      <c r="F13" s="55" t="s">
        <v>94</v>
      </c>
      <c r="G13" s="226"/>
      <c r="H13" s="227"/>
      <c r="I13" s="269"/>
    </row>
    <row r="14" spans="1:9" ht="15.75" customHeight="1">
      <c r="A14" s="49">
        <v>12</v>
      </c>
      <c r="B14" s="61" t="s">
        <v>109</v>
      </c>
      <c r="C14" s="114">
        <v>180879730</v>
      </c>
      <c r="D14" s="116">
        <v>146588988</v>
      </c>
      <c r="E14" s="218">
        <v>146588988</v>
      </c>
      <c r="F14" s="55" t="s">
        <v>96</v>
      </c>
      <c r="G14" s="228"/>
      <c r="H14" s="220"/>
      <c r="I14" s="270"/>
    </row>
    <row r="15" spans="1:9" ht="12.75" customHeight="1">
      <c r="A15" s="47">
        <v>13</v>
      </c>
      <c r="B15" s="61" t="s">
        <v>110</v>
      </c>
      <c r="C15" s="219"/>
      <c r="D15" s="220"/>
      <c r="E15" s="218"/>
      <c r="F15" s="55" t="s">
        <v>72</v>
      </c>
      <c r="G15" s="228"/>
      <c r="H15" s="220"/>
      <c r="I15" s="270"/>
    </row>
    <row r="16" spans="1:9" ht="16.5" customHeight="1">
      <c r="A16" s="49">
        <v>14</v>
      </c>
      <c r="B16" s="61" t="s">
        <v>111</v>
      </c>
      <c r="C16" s="219"/>
      <c r="D16" s="220"/>
      <c r="E16" s="218"/>
      <c r="F16" s="55" t="s">
        <v>73</v>
      </c>
      <c r="G16" s="228"/>
      <c r="H16" s="220"/>
      <c r="I16" s="270"/>
    </row>
    <row r="17" spans="1:9" ht="12.75" customHeight="1">
      <c r="A17" s="47">
        <v>15</v>
      </c>
      <c r="B17" s="61" t="s">
        <v>112</v>
      </c>
      <c r="C17" s="219"/>
      <c r="D17" s="220"/>
      <c r="E17" s="218"/>
      <c r="F17" s="54" t="s">
        <v>106</v>
      </c>
      <c r="G17" s="229"/>
      <c r="H17" s="220"/>
      <c r="I17" s="270"/>
    </row>
    <row r="18" spans="1:9" ht="22.5" customHeight="1">
      <c r="A18" s="49">
        <v>16</v>
      </c>
      <c r="B18" s="62" t="s">
        <v>113</v>
      </c>
      <c r="C18" s="221"/>
      <c r="D18" s="220"/>
      <c r="E18" s="218"/>
      <c r="F18" s="55" t="s">
        <v>97</v>
      </c>
      <c r="G18" s="228"/>
      <c r="H18" s="220"/>
      <c r="I18" s="270"/>
    </row>
    <row r="19" spans="1:9" ht="23.25" customHeight="1">
      <c r="A19" s="47">
        <v>17</v>
      </c>
      <c r="B19" s="63" t="s">
        <v>114</v>
      </c>
      <c r="C19" s="222"/>
      <c r="D19" s="223">
        <f>+D20+D21+D22+D23+D24</f>
        <v>0</v>
      </c>
      <c r="E19" s="223"/>
      <c r="F19" s="64" t="s">
        <v>95</v>
      </c>
      <c r="G19" s="226"/>
      <c r="H19" s="220"/>
      <c r="I19" s="271"/>
    </row>
    <row r="20" spans="1:9" ht="19.5" customHeight="1">
      <c r="A20" s="49">
        <v>18</v>
      </c>
      <c r="B20" s="62" t="s">
        <v>115</v>
      </c>
      <c r="C20" s="221"/>
      <c r="D20" s="220"/>
      <c r="E20" s="218"/>
      <c r="F20" s="64" t="s">
        <v>260</v>
      </c>
      <c r="G20" s="226"/>
      <c r="H20" s="220"/>
      <c r="I20" s="270"/>
    </row>
    <row r="21" spans="1:9" ht="12.75">
      <c r="A21" s="47">
        <v>19</v>
      </c>
      <c r="B21" s="62" t="s">
        <v>116</v>
      </c>
      <c r="C21" s="218"/>
      <c r="D21" s="220"/>
      <c r="E21" s="218"/>
      <c r="F21" s="59"/>
      <c r="G21" s="230"/>
      <c r="H21" s="220"/>
      <c r="I21" s="270"/>
    </row>
    <row r="22" spans="1:9" ht="12.75">
      <c r="A22" s="49">
        <v>20</v>
      </c>
      <c r="B22" s="61" t="s">
        <v>117</v>
      </c>
      <c r="C22" s="224"/>
      <c r="D22" s="220"/>
      <c r="E22" s="224"/>
      <c r="F22" s="28"/>
      <c r="G22" s="231"/>
      <c r="H22" s="220"/>
      <c r="I22" s="270"/>
    </row>
    <row r="23" spans="1:9" ht="14.25" customHeight="1">
      <c r="A23" s="47">
        <v>21</v>
      </c>
      <c r="B23" s="65" t="s">
        <v>118</v>
      </c>
      <c r="C23" s="213"/>
      <c r="D23" s="220"/>
      <c r="E23" s="213"/>
      <c r="F23" s="24"/>
      <c r="G23" s="232"/>
      <c r="H23" s="220"/>
      <c r="I23" s="266"/>
    </row>
    <row r="24" spans="1:9" ht="12.75" customHeight="1" thickBot="1">
      <c r="A24" s="49">
        <v>22</v>
      </c>
      <c r="B24" s="66" t="s">
        <v>119</v>
      </c>
      <c r="C24" s="225"/>
      <c r="D24" s="220"/>
      <c r="E24" s="225"/>
      <c r="F24" s="28"/>
      <c r="G24" s="231"/>
      <c r="H24" s="220"/>
      <c r="I24" s="272"/>
    </row>
    <row r="25" spans="1:9" ht="33.75" customHeight="1" thickBot="1">
      <c r="A25" s="52">
        <v>23</v>
      </c>
      <c r="B25" s="30" t="s">
        <v>257</v>
      </c>
      <c r="C25" s="119">
        <f>+C13+C19</f>
        <v>180879730</v>
      </c>
      <c r="D25" s="119">
        <f>+D13+D19</f>
        <v>146588988</v>
      </c>
      <c r="E25" s="119">
        <f>+E13+E19</f>
        <v>146588988</v>
      </c>
      <c r="F25" s="30" t="s">
        <v>771</v>
      </c>
      <c r="G25" s="233"/>
      <c r="H25" s="234">
        <f>SUM(H13:H24)</f>
        <v>0</v>
      </c>
      <c r="I25" s="209"/>
    </row>
    <row r="26" spans="1:9" ht="12.75" customHeight="1" thickBot="1">
      <c r="A26" s="52">
        <v>24</v>
      </c>
      <c r="B26" s="58" t="s">
        <v>261</v>
      </c>
      <c r="C26" s="121">
        <f>+C12+C25</f>
        <v>190771015</v>
      </c>
      <c r="D26" s="121">
        <f>+D12+D25</f>
        <v>205292943</v>
      </c>
      <c r="E26" s="210">
        <f>+E12+E25</f>
        <v>205292943</v>
      </c>
      <c r="F26" s="58" t="s">
        <v>262</v>
      </c>
      <c r="G26" s="121">
        <f>+G12+G25</f>
        <v>190771015</v>
      </c>
      <c r="H26" s="121">
        <f>+H12+H25</f>
        <v>205292943</v>
      </c>
      <c r="I26" s="204">
        <f>+I12+I25</f>
        <v>138746369</v>
      </c>
    </row>
    <row r="27" spans="1:9" ht="13.5" customHeight="1" thickBot="1">
      <c r="A27" s="52">
        <v>25</v>
      </c>
      <c r="B27" s="58" t="s">
        <v>74</v>
      </c>
      <c r="C27" s="121">
        <f>IF(C12-G12&lt;0,G12-C12,"-")</f>
        <v>180879730</v>
      </c>
      <c r="D27" s="121">
        <f>IF(D12-H12&lt;0,H12-D12,"-")</f>
        <v>146588988</v>
      </c>
      <c r="E27" s="121">
        <f>IF(E12-I12&lt;0,I12-E12,"-")</f>
        <v>80042414</v>
      </c>
      <c r="F27" s="58" t="s">
        <v>75</v>
      </c>
      <c r="G27" s="235" t="str">
        <f>IF(C12-G12&gt;0,C12-G12,"-")</f>
        <v>-</v>
      </c>
      <c r="H27" s="235" t="str">
        <f>IF(D12-H12&gt;0,D12-H12,"-")</f>
        <v>-</v>
      </c>
      <c r="I27" s="236" t="str">
        <f>IF(E12-I12&gt;0,E12-I12,"-")</f>
        <v>-</v>
      </c>
    </row>
    <row r="28" spans="1:9" ht="12.75" customHeight="1" thickBot="1">
      <c r="A28" s="52">
        <v>26</v>
      </c>
      <c r="B28" s="58" t="s">
        <v>107</v>
      </c>
      <c r="C28" s="110" t="str">
        <f>IF(D12+D25-H21&lt;0,H21-(D12+D25),"-")</f>
        <v>-</v>
      </c>
      <c r="D28" s="112"/>
      <c r="E28" s="211"/>
      <c r="F28" s="111"/>
      <c r="G28" s="237"/>
      <c r="H28" s="197"/>
      <c r="I28" s="236"/>
    </row>
    <row r="29" ht="18.75" customHeight="1">
      <c r="J29" s="97"/>
    </row>
    <row r="30" ht="17.25" customHeight="1">
      <c r="J30" s="97"/>
    </row>
    <row r="31" ht="15.75" customHeight="1">
      <c r="J31" s="97"/>
    </row>
  </sheetData>
  <sheetProtection/>
  <mergeCells count="4">
    <mergeCell ref="A3:A4"/>
    <mergeCell ref="A1:I1"/>
    <mergeCell ref="B3:E3"/>
    <mergeCell ref="F3:I3"/>
  </mergeCells>
  <printOptions horizontalCentered="1"/>
  <pageMargins left="0.1968503937007874" right="0.1968503937007874" top="0.4724409448818898" bottom="0.7874015748031497" header="0.4724409448818898" footer="0.7874015748031497"/>
  <pageSetup horizontalDpi="600" verticalDpi="600" orientation="landscape" paperSize="9" scale="93" r:id="rId1"/>
  <headerFooter alignWithMargins="0">
    <oddHeader xml:space="preserve">&amp;R2.2.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C14" sqref="C14"/>
    </sheetView>
  </sheetViews>
  <sheetFormatPr defaultColWidth="9.00390625" defaultRowHeight="12.75"/>
  <cols>
    <col min="1" max="1" width="61.375" style="0" customWidth="1"/>
    <col min="2" max="2" width="16.875" style="0" customWidth="1"/>
    <col min="3" max="3" width="18.375" style="0" customWidth="1"/>
  </cols>
  <sheetData>
    <row r="1" ht="12.75">
      <c r="C1" s="439" t="s">
        <v>415</v>
      </c>
    </row>
    <row r="2" spans="1:3" ht="15.75">
      <c r="A2" s="752" t="s">
        <v>414</v>
      </c>
      <c r="B2" s="752"/>
      <c r="C2" s="752"/>
    </row>
    <row r="5" spans="2:3" ht="13.5">
      <c r="B5" s="280"/>
      <c r="C5" s="438" t="s">
        <v>337</v>
      </c>
    </row>
    <row r="6" spans="1:3" ht="15.75">
      <c r="A6" s="274" t="s">
        <v>35</v>
      </c>
      <c r="B6" s="275" t="s">
        <v>412</v>
      </c>
      <c r="C6" s="275" t="s">
        <v>413</v>
      </c>
    </row>
    <row r="7" spans="1:3" ht="12.75">
      <c r="A7" s="276" t="s">
        <v>393</v>
      </c>
      <c r="B7" s="277">
        <v>103702472</v>
      </c>
      <c r="C7" s="277">
        <v>147977118</v>
      </c>
    </row>
    <row r="8" spans="1:3" ht="12.75">
      <c r="A8" s="276" t="s">
        <v>394</v>
      </c>
      <c r="B8" s="277">
        <v>132126330</v>
      </c>
      <c r="C8" s="277">
        <v>265635427</v>
      </c>
    </row>
    <row r="9" spans="1:3" ht="25.5">
      <c r="A9" s="278" t="s">
        <v>395</v>
      </c>
      <c r="B9" s="279">
        <f>B7-B8</f>
        <v>-28423858</v>
      </c>
      <c r="C9" s="279">
        <f>C7-C8</f>
        <v>-117658309</v>
      </c>
    </row>
    <row r="10" spans="1:3" ht="12.75">
      <c r="A10" s="276" t="s">
        <v>396</v>
      </c>
      <c r="B10" s="277">
        <v>227765621</v>
      </c>
      <c r="C10" s="277">
        <v>199799413</v>
      </c>
    </row>
    <row r="11" spans="1:3" ht="12.75">
      <c r="A11" s="276" t="s">
        <v>397</v>
      </c>
      <c r="B11" s="277">
        <v>2448332</v>
      </c>
      <c r="C11" s="277">
        <v>2443876</v>
      </c>
    </row>
    <row r="12" spans="1:3" ht="25.5">
      <c r="A12" s="278" t="s">
        <v>398</v>
      </c>
      <c r="B12" s="279">
        <f>B10-B11</f>
        <v>225317289</v>
      </c>
      <c r="C12" s="279">
        <f>C10-C11</f>
        <v>197355537</v>
      </c>
    </row>
    <row r="13" spans="1:3" ht="12.75">
      <c r="A13" s="278" t="s">
        <v>399</v>
      </c>
      <c r="B13" s="279">
        <v>196893431</v>
      </c>
      <c r="C13" s="279">
        <v>79697228</v>
      </c>
    </row>
    <row r="14" spans="1:3" ht="12.75">
      <c r="A14" s="276" t="s">
        <v>400</v>
      </c>
      <c r="B14" s="277">
        <v>0</v>
      </c>
      <c r="C14" s="277">
        <v>0</v>
      </c>
    </row>
    <row r="15" spans="1:3" ht="12.75">
      <c r="A15" s="276" t="s">
        <v>401</v>
      </c>
      <c r="B15" s="277">
        <v>0</v>
      </c>
      <c r="C15" s="277">
        <v>0</v>
      </c>
    </row>
    <row r="16" spans="1:3" ht="25.5">
      <c r="A16" s="278" t="s">
        <v>402</v>
      </c>
      <c r="B16" s="279">
        <f>B14-B15</f>
        <v>0</v>
      </c>
      <c r="C16" s="279">
        <f>C14-C15</f>
        <v>0</v>
      </c>
    </row>
    <row r="17" spans="1:3" ht="12.75">
      <c r="A17" s="276" t="s">
        <v>403</v>
      </c>
      <c r="B17" s="277">
        <v>0</v>
      </c>
      <c r="C17" s="277">
        <v>0</v>
      </c>
    </row>
    <row r="18" spans="1:3" ht="12.75">
      <c r="A18" s="276" t="s">
        <v>404</v>
      </c>
      <c r="B18" s="277">
        <v>0</v>
      </c>
      <c r="C18" s="277">
        <v>0</v>
      </c>
    </row>
    <row r="19" spans="1:3" ht="25.5">
      <c r="A19" s="278" t="s">
        <v>405</v>
      </c>
      <c r="B19" s="279">
        <f>B17-B18</f>
        <v>0</v>
      </c>
      <c r="C19" s="279">
        <f>C17-C18</f>
        <v>0</v>
      </c>
    </row>
    <row r="20" spans="1:3" ht="12.75">
      <c r="A20" s="278" t="s">
        <v>406</v>
      </c>
      <c r="B20" s="279">
        <f>B16+B19</f>
        <v>0</v>
      </c>
      <c r="C20" s="279">
        <f>C16+C19</f>
        <v>0</v>
      </c>
    </row>
    <row r="21" spans="1:3" ht="12.75">
      <c r="A21" s="278" t="s">
        <v>407</v>
      </c>
      <c r="B21" s="279">
        <f>B20+B13</f>
        <v>196893431</v>
      </c>
      <c r="C21" s="279">
        <f>C20+C13</f>
        <v>79697228</v>
      </c>
    </row>
    <row r="22" spans="1:3" ht="25.5">
      <c r="A22" s="278" t="s">
        <v>408</v>
      </c>
      <c r="B22" s="279">
        <v>196893431</v>
      </c>
      <c r="C22" s="279">
        <v>60432791</v>
      </c>
    </row>
    <row r="23" spans="1:3" ht="12.75">
      <c r="A23" s="278" t="s">
        <v>409</v>
      </c>
      <c r="B23" s="279">
        <f>B13-B22</f>
        <v>0</v>
      </c>
      <c r="C23" s="279">
        <f>C13-C22</f>
        <v>19264437</v>
      </c>
    </row>
    <row r="24" spans="1:3" ht="25.5">
      <c r="A24" s="278" t="s">
        <v>410</v>
      </c>
      <c r="B24" s="279">
        <v>0</v>
      </c>
      <c r="C24" s="279">
        <v>0</v>
      </c>
    </row>
    <row r="25" spans="1:3" ht="25.5">
      <c r="A25" s="278" t="s">
        <v>411</v>
      </c>
      <c r="B25" s="279">
        <v>0</v>
      </c>
      <c r="C25" s="2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G6" sqref="G6"/>
    </sheetView>
  </sheetViews>
  <sheetFormatPr defaultColWidth="9.00390625" defaultRowHeight="12.75"/>
  <cols>
    <col min="1" max="1" width="6.125" style="571" bestFit="1" customWidth="1"/>
    <col min="2" max="2" width="57.125" style="571" customWidth="1"/>
    <col min="3" max="3" width="15.125" style="571" customWidth="1"/>
    <col min="4" max="4" width="13.125" style="571" customWidth="1"/>
    <col min="5" max="5" width="16.375" style="571" bestFit="1" customWidth="1"/>
    <col min="6" max="6" width="16.50390625" style="571" bestFit="1" customWidth="1"/>
    <col min="7" max="16384" width="9.375" style="571" customWidth="1"/>
  </cols>
  <sheetData>
    <row r="1" ht="13.5" thickBot="1"/>
    <row r="2" spans="1:5" ht="12.75" customHeight="1">
      <c r="A2" s="753" t="s">
        <v>349</v>
      </c>
      <c r="B2" s="755" t="s">
        <v>35</v>
      </c>
      <c r="C2" s="757" t="s">
        <v>418</v>
      </c>
      <c r="D2" s="755" t="s">
        <v>417</v>
      </c>
      <c r="E2" s="760" t="s">
        <v>418</v>
      </c>
    </row>
    <row r="3" spans="1:5" ht="42.75" customHeight="1" thickBot="1">
      <c r="A3" s="754"/>
      <c r="B3" s="756"/>
      <c r="C3" s="758"/>
      <c r="D3" s="759"/>
      <c r="E3" s="761"/>
    </row>
    <row r="4" spans="1:5" ht="15.75" customHeight="1">
      <c r="A4" s="572" t="s">
        <v>419</v>
      </c>
      <c r="B4" s="573" t="s">
        <v>420</v>
      </c>
      <c r="C4" s="574">
        <v>11940224</v>
      </c>
      <c r="D4" s="575">
        <v>0</v>
      </c>
      <c r="E4" s="576">
        <v>7097562</v>
      </c>
    </row>
    <row r="5" spans="1:5" ht="25.5">
      <c r="A5" s="577" t="s">
        <v>421</v>
      </c>
      <c r="B5" s="578" t="s">
        <v>422</v>
      </c>
      <c r="C5" s="579">
        <v>2744944</v>
      </c>
      <c r="D5" s="580">
        <v>0</v>
      </c>
      <c r="E5" s="581">
        <v>1904412</v>
      </c>
    </row>
    <row r="6" spans="1:5" ht="26.25" thickBot="1">
      <c r="A6" s="582" t="s">
        <v>423</v>
      </c>
      <c r="B6" s="583" t="s">
        <v>424</v>
      </c>
      <c r="C6" s="584">
        <v>467763</v>
      </c>
      <c r="D6" s="585">
        <v>0</v>
      </c>
      <c r="E6" s="586">
        <v>0</v>
      </c>
    </row>
    <row r="7" spans="1:6" ht="26.25" thickBot="1">
      <c r="A7" s="565" t="s">
        <v>425</v>
      </c>
      <c r="B7" s="564" t="s">
        <v>455</v>
      </c>
      <c r="C7" s="569">
        <v>15152931</v>
      </c>
      <c r="D7" s="567">
        <v>0</v>
      </c>
      <c r="E7" s="570">
        <v>9001974</v>
      </c>
      <c r="F7" s="587"/>
    </row>
    <row r="8" spans="1:5" ht="15.75" customHeight="1">
      <c r="A8" s="572" t="s">
        <v>426</v>
      </c>
      <c r="B8" s="573" t="s">
        <v>427</v>
      </c>
      <c r="C8" s="574"/>
      <c r="D8" s="588">
        <v>0</v>
      </c>
      <c r="E8" s="576"/>
    </row>
    <row r="9" spans="1:5" ht="13.5" thickBot="1">
      <c r="A9" s="582" t="s">
        <v>428</v>
      </c>
      <c r="B9" s="583" t="s">
        <v>429</v>
      </c>
      <c r="C9" s="584"/>
      <c r="D9" s="585">
        <v>0</v>
      </c>
      <c r="E9" s="586"/>
    </row>
    <row r="10" spans="1:5" ht="18" customHeight="1" thickBot="1">
      <c r="A10" s="565" t="s">
        <v>430</v>
      </c>
      <c r="B10" s="564" t="s">
        <v>454</v>
      </c>
      <c r="C10" s="566"/>
      <c r="D10" s="567">
        <v>0</v>
      </c>
      <c r="E10" s="568"/>
    </row>
    <row r="11" spans="1:5" ht="25.5">
      <c r="A11" s="572" t="s">
        <v>431</v>
      </c>
      <c r="B11" s="573" t="s">
        <v>432</v>
      </c>
      <c r="C11" s="574">
        <v>67146424</v>
      </c>
      <c r="D11" s="588">
        <v>0</v>
      </c>
      <c r="E11" s="576">
        <v>75192106</v>
      </c>
    </row>
    <row r="12" spans="1:5" ht="25.5">
      <c r="A12" s="577" t="s">
        <v>433</v>
      </c>
      <c r="B12" s="578" t="s">
        <v>434</v>
      </c>
      <c r="C12" s="579">
        <v>3672493</v>
      </c>
      <c r="D12" s="580">
        <v>0</v>
      </c>
      <c r="E12" s="581">
        <v>5085291</v>
      </c>
    </row>
    <row r="13" spans="1:5" ht="25.5">
      <c r="A13" s="582">
        <v>10</v>
      </c>
      <c r="B13" s="583" t="s">
        <v>437</v>
      </c>
      <c r="C13" s="584">
        <v>939524</v>
      </c>
      <c r="D13" s="585"/>
      <c r="E13" s="586">
        <v>0</v>
      </c>
    </row>
    <row r="14" spans="1:5" ht="18" customHeight="1" thickBot="1">
      <c r="A14" s="582">
        <v>11</v>
      </c>
      <c r="B14" s="583" t="s">
        <v>435</v>
      </c>
      <c r="C14" s="584">
        <v>17345432</v>
      </c>
      <c r="D14" s="585">
        <v>0</v>
      </c>
      <c r="E14" s="586">
        <v>6372298</v>
      </c>
    </row>
    <row r="15" spans="1:5" ht="26.25" thickBot="1">
      <c r="A15" s="565">
        <v>12</v>
      </c>
      <c r="B15" s="564" t="s">
        <v>453</v>
      </c>
      <c r="C15" s="566">
        <v>89103873</v>
      </c>
      <c r="D15" s="567">
        <v>0</v>
      </c>
      <c r="E15" s="568">
        <v>86649695</v>
      </c>
    </row>
    <row r="16" spans="1:5" ht="12.75">
      <c r="A16" s="572">
        <v>13</v>
      </c>
      <c r="B16" s="573" t="s">
        <v>458</v>
      </c>
      <c r="C16" s="574">
        <v>2446048</v>
      </c>
      <c r="D16" s="588">
        <v>0</v>
      </c>
      <c r="E16" s="576">
        <v>4379642</v>
      </c>
    </row>
    <row r="17" spans="1:5" ht="13.5" thickBot="1">
      <c r="A17" s="577">
        <v>14</v>
      </c>
      <c r="B17" s="578" t="s">
        <v>451</v>
      </c>
      <c r="C17" s="579">
        <v>6574614</v>
      </c>
      <c r="D17" s="580">
        <v>0</v>
      </c>
      <c r="E17" s="581">
        <v>8574860</v>
      </c>
    </row>
    <row r="18" spans="1:5" ht="16.5" customHeight="1" thickBot="1">
      <c r="A18" s="565">
        <v>17</v>
      </c>
      <c r="B18" s="564" t="s">
        <v>452</v>
      </c>
      <c r="C18" s="566">
        <v>9020662</v>
      </c>
      <c r="D18" s="567">
        <v>0</v>
      </c>
      <c r="E18" s="568">
        <v>12954502</v>
      </c>
    </row>
    <row r="19" spans="1:5" ht="12.75">
      <c r="A19" s="572">
        <v>18</v>
      </c>
      <c r="B19" s="573" t="s">
        <v>449</v>
      </c>
      <c r="C19" s="574">
        <v>8572346</v>
      </c>
      <c r="D19" s="588">
        <v>0</v>
      </c>
      <c r="E19" s="576">
        <v>9490943</v>
      </c>
    </row>
    <row r="20" spans="1:5" ht="12.75">
      <c r="A20" s="577">
        <v>19</v>
      </c>
      <c r="B20" s="578" t="s">
        <v>457</v>
      </c>
      <c r="C20" s="579">
        <v>7518501</v>
      </c>
      <c r="D20" s="580">
        <v>0</v>
      </c>
      <c r="E20" s="581">
        <v>6993586</v>
      </c>
    </row>
    <row r="21" spans="1:5" ht="13.5" thickBot="1">
      <c r="A21" s="582">
        <v>20</v>
      </c>
      <c r="B21" s="583" t="s">
        <v>450</v>
      </c>
      <c r="C21" s="584">
        <v>2894600</v>
      </c>
      <c r="D21" s="585">
        <v>0</v>
      </c>
      <c r="E21" s="586">
        <v>2729678</v>
      </c>
    </row>
    <row r="22" spans="1:5" ht="13.5" thickBot="1">
      <c r="A22" s="565">
        <v>21</v>
      </c>
      <c r="B22" s="564" t="s">
        <v>448</v>
      </c>
      <c r="C22" s="566">
        <v>18985447</v>
      </c>
      <c r="D22" s="567">
        <v>0</v>
      </c>
      <c r="E22" s="568">
        <v>19214207</v>
      </c>
    </row>
    <row r="23" spans="1:5" ht="13.5" thickBot="1">
      <c r="A23" s="565">
        <v>22</v>
      </c>
      <c r="B23" s="564" t="s">
        <v>436</v>
      </c>
      <c r="C23" s="566">
        <v>16742349</v>
      </c>
      <c r="D23" s="567">
        <v>0</v>
      </c>
      <c r="E23" s="568">
        <v>20265858</v>
      </c>
    </row>
    <row r="24" spans="1:5" ht="13.5" thickBot="1">
      <c r="A24" s="565">
        <v>23</v>
      </c>
      <c r="B24" s="564" t="s">
        <v>456</v>
      </c>
      <c r="C24" s="566">
        <v>52639026</v>
      </c>
      <c r="D24" s="567">
        <v>0</v>
      </c>
      <c r="E24" s="568">
        <v>105211359</v>
      </c>
    </row>
    <row r="25" spans="1:5" ht="27" customHeight="1" thickBot="1">
      <c r="A25" s="565">
        <v>24</v>
      </c>
      <c r="B25" s="564" t="s">
        <v>447</v>
      </c>
      <c r="C25" s="566">
        <v>6869320</v>
      </c>
      <c r="D25" s="567">
        <v>0</v>
      </c>
      <c r="E25" s="568">
        <v>-61994257</v>
      </c>
    </row>
    <row r="26" spans="1:5" ht="26.25" customHeight="1">
      <c r="A26" s="572">
        <v>26</v>
      </c>
      <c r="B26" s="573" t="s">
        <v>438</v>
      </c>
      <c r="C26" s="574"/>
      <c r="D26" s="588">
        <v>0</v>
      </c>
      <c r="E26" s="576"/>
    </row>
    <row r="27" spans="1:5" ht="26.25" thickBot="1">
      <c r="A27" s="577">
        <v>28</v>
      </c>
      <c r="B27" s="578" t="s">
        <v>439</v>
      </c>
      <c r="C27" s="579">
        <v>71645</v>
      </c>
      <c r="D27" s="580">
        <v>0</v>
      </c>
      <c r="E27" s="581">
        <v>14148</v>
      </c>
    </row>
    <row r="28" spans="1:5" ht="27" customHeight="1" thickBot="1">
      <c r="A28" s="565">
        <v>32</v>
      </c>
      <c r="B28" s="564" t="s">
        <v>446</v>
      </c>
      <c r="C28" s="566">
        <v>71645</v>
      </c>
      <c r="D28" s="567">
        <v>0</v>
      </c>
      <c r="E28" s="568">
        <v>14148</v>
      </c>
    </row>
    <row r="29" spans="1:5" ht="14.25" customHeight="1">
      <c r="A29" s="572">
        <v>35</v>
      </c>
      <c r="B29" s="573" t="s">
        <v>440</v>
      </c>
      <c r="C29" s="574">
        <v>44820</v>
      </c>
      <c r="D29" s="588">
        <v>0</v>
      </c>
      <c r="E29" s="576">
        <v>0</v>
      </c>
    </row>
    <row r="30" spans="1:5" ht="25.5">
      <c r="A30" s="577">
        <v>36</v>
      </c>
      <c r="B30" s="578" t="s">
        <v>459</v>
      </c>
      <c r="C30" s="579"/>
      <c r="D30" s="580">
        <v>0</v>
      </c>
      <c r="E30" s="581"/>
    </row>
    <row r="31" spans="1:5" ht="25.5">
      <c r="A31" s="577">
        <v>39</v>
      </c>
      <c r="B31" s="578" t="s">
        <v>441</v>
      </c>
      <c r="C31" s="579">
        <v>11214</v>
      </c>
      <c r="D31" s="580">
        <v>0</v>
      </c>
      <c r="E31" s="581">
        <v>0</v>
      </c>
    </row>
    <row r="32" spans="1:5" ht="39" thickBot="1">
      <c r="A32" s="582">
        <v>40</v>
      </c>
      <c r="B32" s="583" t="s">
        <v>442</v>
      </c>
      <c r="C32" s="584">
        <v>0</v>
      </c>
      <c r="D32" s="585">
        <v>0</v>
      </c>
      <c r="E32" s="586">
        <v>0</v>
      </c>
    </row>
    <row r="33" spans="1:5" ht="26.25" thickBot="1">
      <c r="A33" s="565">
        <v>42</v>
      </c>
      <c r="B33" s="564" t="s">
        <v>445</v>
      </c>
      <c r="C33" s="566">
        <v>56034</v>
      </c>
      <c r="D33" s="567">
        <v>0</v>
      </c>
      <c r="E33" s="568">
        <v>0</v>
      </c>
    </row>
    <row r="34" spans="1:5" ht="25.5" customHeight="1" thickBot="1">
      <c r="A34" s="565">
        <v>43</v>
      </c>
      <c r="B34" s="564" t="s">
        <v>444</v>
      </c>
      <c r="C34" s="566">
        <v>15611</v>
      </c>
      <c r="D34" s="567">
        <v>0</v>
      </c>
      <c r="E34" s="568">
        <v>14148</v>
      </c>
    </row>
    <row r="35" spans="1:5" ht="20.25" customHeight="1" thickBot="1">
      <c r="A35" s="565">
        <v>44</v>
      </c>
      <c r="B35" s="564" t="s">
        <v>443</v>
      </c>
      <c r="C35" s="566">
        <v>6884931</v>
      </c>
      <c r="D35" s="567">
        <v>0</v>
      </c>
      <c r="E35" s="568">
        <v>-61980109</v>
      </c>
    </row>
    <row r="36" spans="1:5" ht="12.75">
      <c r="A36" s="589"/>
      <c r="B36" s="589"/>
      <c r="C36" s="589"/>
      <c r="D36" s="589"/>
      <c r="E36" s="589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portrait" paperSize="9" r:id="rId1"/>
  <headerFooter>
    <oddHeader>&amp;C&amp;"Arial,Félkövér"&amp;12Eredménykimutatás&amp;R&amp;"Times New Roman CE,Félkövér"&amp;12
 4. sz. melléklet
Forintban!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3">
      <selection activeCell="G15" sqref="G15"/>
    </sheetView>
  </sheetViews>
  <sheetFormatPr defaultColWidth="9.00390625" defaultRowHeight="12.75"/>
  <cols>
    <col min="1" max="1" width="64.50390625" style="0" customWidth="1"/>
    <col min="2" max="2" width="8.50390625" style="0" customWidth="1"/>
    <col min="3" max="3" width="17.125" style="0" customWidth="1"/>
    <col min="4" max="4" width="18.625" style="0" bestFit="1" customWidth="1"/>
  </cols>
  <sheetData>
    <row r="2" ht="15">
      <c r="D2" s="461" t="s">
        <v>704</v>
      </c>
    </row>
    <row r="3" spans="1:4" ht="15.75">
      <c r="A3" s="762" t="s">
        <v>770</v>
      </c>
      <c r="B3" s="763"/>
      <c r="C3" s="763"/>
      <c r="D3" s="763"/>
    </row>
    <row r="4" spans="1:4" ht="16.5" thickBot="1">
      <c r="A4" s="281"/>
      <c r="B4" s="282"/>
      <c r="C4" s="764" t="s">
        <v>337</v>
      </c>
      <c r="D4" s="764"/>
    </row>
    <row r="5" spans="1:4" ht="12.75">
      <c r="A5" s="765" t="s">
        <v>460</v>
      </c>
      <c r="B5" s="768" t="s">
        <v>349</v>
      </c>
      <c r="C5" s="771" t="s">
        <v>416</v>
      </c>
      <c r="D5" s="771" t="s">
        <v>418</v>
      </c>
    </row>
    <row r="6" spans="1:4" ht="12.75">
      <c r="A6" s="766"/>
      <c r="B6" s="769"/>
      <c r="C6" s="772"/>
      <c r="D6" s="772"/>
    </row>
    <row r="7" spans="1:4" ht="15.75">
      <c r="A7" s="767"/>
      <c r="B7" s="770"/>
      <c r="C7" s="773"/>
      <c r="D7" s="773"/>
    </row>
    <row r="8" spans="1:4" ht="16.5" thickBot="1">
      <c r="A8" s="283" t="s">
        <v>461</v>
      </c>
      <c r="B8" s="284" t="s">
        <v>328</v>
      </c>
      <c r="C8" s="284" t="s">
        <v>329</v>
      </c>
      <c r="D8" s="284" t="s">
        <v>331</v>
      </c>
    </row>
    <row r="9" spans="1:4" ht="15.75">
      <c r="A9" s="285" t="s">
        <v>609</v>
      </c>
      <c r="B9" s="286" t="s">
        <v>462</v>
      </c>
      <c r="C9" s="287">
        <v>30486200</v>
      </c>
      <c r="D9" s="287">
        <v>30228800</v>
      </c>
    </row>
    <row r="10" spans="1:4" ht="15.75">
      <c r="A10" s="288" t="s">
        <v>610</v>
      </c>
      <c r="B10" s="289" t="s">
        <v>463</v>
      </c>
      <c r="C10" s="290">
        <v>545330783</v>
      </c>
      <c r="D10" s="290">
        <v>686968052</v>
      </c>
    </row>
    <row r="11" spans="1:4" ht="31.5">
      <c r="A11" s="288" t="s">
        <v>611</v>
      </c>
      <c r="B11" s="289" t="s">
        <v>464</v>
      </c>
      <c r="C11" s="290">
        <f>SUM(C12:C15)</f>
        <v>495923796</v>
      </c>
      <c r="D11" s="290">
        <f>SUM(D12:D15)</f>
        <v>647299660</v>
      </c>
    </row>
    <row r="12" spans="1:4" ht="31.5">
      <c r="A12" s="291" t="s">
        <v>465</v>
      </c>
      <c r="B12" s="289" t="s">
        <v>466</v>
      </c>
      <c r="C12" s="292">
        <v>317851446</v>
      </c>
      <c r="D12" s="292">
        <v>348008884</v>
      </c>
    </row>
    <row r="13" spans="1:4" ht="31.5">
      <c r="A13" s="291" t="s">
        <v>467</v>
      </c>
      <c r="B13" s="289" t="s">
        <v>468</v>
      </c>
      <c r="C13" s="292"/>
      <c r="D13" s="292"/>
    </row>
    <row r="14" spans="1:4" ht="31.5">
      <c r="A14" s="291" t="s">
        <v>469</v>
      </c>
      <c r="B14" s="289" t="s">
        <v>470</v>
      </c>
      <c r="C14" s="292">
        <v>159960389</v>
      </c>
      <c r="D14" s="292">
        <v>281366820</v>
      </c>
    </row>
    <row r="15" spans="1:4" ht="31.5">
      <c r="A15" s="291" t="s">
        <v>471</v>
      </c>
      <c r="B15" s="289" t="s">
        <v>472</v>
      </c>
      <c r="C15" s="292">
        <v>18111961</v>
      </c>
      <c r="D15" s="292">
        <v>17923956</v>
      </c>
    </row>
    <row r="16" spans="1:4" ht="31.5">
      <c r="A16" s="288" t="s">
        <v>612</v>
      </c>
      <c r="B16" s="289" t="s">
        <v>473</v>
      </c>
      <c r="C16" s="294">
        <v>1878980</v>
      </c>
      <c r="D16" s="294">
        <v>969848</v>
      </c>
    </row>
    <row r="17" spans="1:4" ht="31.5">
      <c r="A17" s="291" t="s">
        <v>474</v>
      </c>
      <c r="B17" s="289" t="s">
        <v>475</v>
      </c>
      <c r="C17" s="292"/>
      <c r="D17" s="292"/>
    </row>
    <row r="18" spans="1:4" ht="31.5">
      <c r="A18" s="291" t="s">
        <v>476</v>
      </c>
      <c r="B18" s="289" t="s">
        <v>12</v>
      </c>
      <c r="C18" s="292">
        <v>0</v>
      </c>
      <c r="D18" s="292">
        <v>0</v>
      </c>
    </row>
    <row r="19" spans="1:4" ht="31.5">
      <c r="A19" s="291" t="s">
        <v>477</v>
      </c>
      <c r="B19" s="289" t="s">
        <v>13</v>
      </c>
      <c r="C19" s="292"/>
      <c r="D19" s="292"/>
    </row>
    <row r="20" spans="1:4" ht="31.5">
      <c r="A20" s="291" t="s">
        <v>478</v>
      </c>
      <c r="B20" s="289" t="s">
        <v>362</v>
      </c>
      <c r="C20" s="292"/>
      <c r="D20" s="292"/>
    </row>
    <row r="21" spans="1:4" ht="15.75">
      <c r="A21" s="288" t="s">
        <v>613</v>
      </c>
      <c r="B21" s="289" t="s">
        <v>14</v>
      </c>
      <c r="C21" s="293">
        <v>0</v>
      </c>
      <c r="D21" s="293">
        <v>0</v>
      </c>
    </row>
    <row r="22" spans="1:4" ht="15.75">
      <c r="A22" s="291" t="s">
        <v>479</v>
      </c>
      <c r="B22" s="289" t="s">
        <v>15</v>
      </c>
      <c r="C22" s="292">
        <v>0</v>
      </c>
      <c r="D22" s="292">
        <v>0</v>
      </c>
    </row>
    <row r="23" spans="1:4" ht="31.5">
      <c r="A23" s="291" t="s">
        <v>480</v>
      </c>
      <c r="B23" s="289" t="s">
        <v>16</v>
      </c>
      <c r="C23" s="292">
        <v>0</v>
      </c>
      <c r="D23" s="292">
        <v>0</v>
      </c>
    </row>
    <row r="24" spans="1:4" ht="15.75">
      <c r="A24" s="291" t="s">
        <v>481</v>
      </c>
      <c r="B24" s="289" t="s">
        <v>17</v>
      </c>
      <c r="C24" s="292">
        <v>0</v>
      </c>
      <c r="D24" s="292">
        <v>0</v>
      </c>
    </row>
    <row r="25" spans="1:4" ht="15.75">
      <c r="A25" s="291" t="s">
        <v>482</v>
      </c>
      <c r="B25" s="289" t="s">
        <v>18</v>
      </c>
      <c r="C25" s="292">
        <v>0</v>
      </c>
      <c r="D25" s="292">
        <v>0</v>
      </c>
    </row>
    <row r="26" spans="1:4" ht="15.75">
      <c r="A26" s="288" t="s">
        <v>614</v>
      </c>
      <c r="B26" s="289" t="s">
        <v>19</v>
      </c>
      <c r="C26" s="294">
        <v>47528007</v>
      </c>
      <c r="D26" s="294">
        <v>7719744</v>
      </c>
    </row>
    <row r="27" spans="1:4" ht="15.75">
      <c r="A27" s="291" t="s">
        <v>483</v>
      </c>
      <c r="B27" s="289" t="s">
        <v>20</v>
      </c>
      <c r="C27" s="292">
        <v>0</v>
      </c>
      <c r="D27" s="292">
        <v>0</v>
      </c>
    </row>
    <row r="28" spans="1:4" ht="31.5">
      <c r="A28" s="291" t="s">
        <v>484</v>
      </c>
      <c r="B28" s="289" t="s">
        <v>21</v>
      </c>
      <c r="C28" s="292">
        <v>0</v>
      </c>
      <c r="D28" s="292">
        <v>0</v>
      </c>
    </row>
    <row r="29" spans="1:4" ht="31.5">
      <c r="A29" s="291" t="s">
        <v>485</v>
      </c>
      <c r="B29" s="289" t="s">
        <v>22</v>
      </c>
      <c r="C29" s="292">
        <v>47528007</v>
      </c>
      <c r="D29" s="292">
        <v>7719744</v>
      </c>
    </row>
    <row r="30" spans="1:4" ht="15.75">
      <c r="A30" s="291" t="s">
        <v>486</v>
      </c>
      <c r="B30" s="289" t="s">
        <v>23</v>
      </c>
      <c r="C30" s="292">
        <v>0</v>
      </c>
      <c r="D30" s="292">
        <v>0</v>
      </c>
    </row>
    <row r="31" spans="1:4" ht="31.5">
      <c r="A31" s="288" t="s">
        <v>615</v>
      </c>
      <c r="B31" s="289" t="s">
        <v>24</v>
      </c>
      <c r="C31" s="293">
        <v>0</v>
      </c>
      <c r="D31" s="293">
        <v>0</v>
      </c>
    </row>
    <row r="32" spans="1:4" ht="31.5">
      <c r="A32" s="291" t="s">
        <v>487</v>
      </c>
      <c r="B32" s="289" t="s">
        <v>25</v>
      </c>
      <c r="C32" s="292">
        <v>0</v>
      </c>
      <c r="D32" s="292">
        <v>0</v>
      </c>
    </row>
    <row r="33" spans="1:4" ht="31.5">
      <c r="A33" s="291" t="s">
        <v>488</v>
      </c>
      <c r="B33" s="289" t="s">
        <v>26</v>
      </c>
      <c r="C33" s="292">
        <v>0</v>
      </c>
      <c r="D33" s="292">
        <v>0</v>
      </c>
    </row>
    <row r="34" spans="1:4" ht="31.5">
      <c r="A34" s="291" t="s">
        <v>489</v>
      </c>
      <c r="B34" s="289" t="s">
        <v>27</v>
      </c>
      <c r="C34" s="292">
        <v>0</v>
      </c>
      <c r="D34" s="292">
        <v>0</v>
      </c>
    </row>
    <row r="35" spans="1:4" ht="15.75">
      <c r="A35" s="291" t="s">
        <v>490</v>
      </c>
      <c r="B35" s="289" t="s">
        <v>28</v>
      </c>
      <c r="C35" s="292">
        <v>0</v>
      </c>
      <c r="D35" s="292">
        <v>0</v>
      </c>
    </row>
    <row r="36" spans="1:4" ht="15.75">
      <c r="A36" s="288" t="s">
        <v>616</v>
      </c>
      <c r="B36" s="289" t="s">
        <v>491</v>
      </c>
      <c r="C36" s="293">
        <v>0</v>
      </c>
      <c r="D36" s="293">
        <v>0</v>
      </c>
    </row>
    <row r="37" spans="1:4" ht="15.75">
      <c r="A37" s="288" t="s">
        <v>617</v>
      </c>
      <c r="B37" s="289" t="s">
        <v>492</v>
      </c>
      <c r="C37" s="294">
        <v>750000</v>
      </c>
      <c r="D37" s="294">
        <v>750000</v>
      </c>
    </row>
    <row r="38" spans="1:4" ht="15.75">
      <c r="A38" s="291" t="s">
        <v>493</v>
      </c>
      <c r="B38" s="289" t="s">
        <v>494</v>
      </c>
      <c r="C38" s="292"/>
      <c r="D38" s="292"/>
    </row>
    <row r="39" spans="1:4" ht="31.5">
      <c r="A39" s="291" t="s">
        <v>495</v>
      </c>
      <c r="B39" s="289" t="s">
        <v>496</v>
      </c>
      <c r="C39" s="292"/>
      <c r="D39" s="292"/>
    </row>
    <row r="40" spans="1:4" ht="15.75">
      <c r="A40" s="291" t="s">
        <v>497</v>
      </c>
      <c r="B40" s="289" t="s">
        <v>498</v>
      </c>
      <c r="C40" s="292">
        <v>750000</v>
      </c>
      <c r="D40" s="292">
        <v>750000</v>
      </c>
    </row>
    <row r="41" spans="1:4" ht="15.75">
      <c r="A41" s="291" t="s">
        <v>499</v>
      </c>
      <c r="B41" s="289" t="s">
        <v>500</v>
      </c>
      <c r="C41" s="292">
        <v>0</v>
      </c>
      <c r="D41" s="292">
        <v>0</v>
      </c>
    </row>
    <row r="42" spans="1:4" ht="31.5">
      <c r="A42" s="288" t="s">
        <v>618</v>
      </c>
      <c r="B42" s="289" t="s">
        <v>501</v>
      </c>
      <c r="C42" s="293">
        <v>0</v>
      </c>
      <c r="D42" s="293">
        <v>0</v>
      </c>
    </row>
    <row r="43" spans="1:4" ht="31.5">
      <c r="A43" s="291" t="s">
        <v>502</v>
      </c>
      <c r="B43" s="289" t="s">
        <v>503</v>
      </c>
      <c r="C43" s="292">
        <v>0</v>
      </c>
      <c r="D43" s="292">
        <v>0</v>
      </c>
    </row>
    <row r="44" spans="1:4" ht="31.5">
      <c r="A44" s="291" t="s">
        <v>504</v>
      </c>
      <c r="B44" s="289" t="s">
        <v>505</v>
      </c>
      <c r="C44" s="292">
        <v>0</v>
      </c>
      <c r="D44" s="292">
        <v>0</v>
      </c>
    </row>
    <row r="45" spans="1:4" ht="31.5">
      <c r="A45" s="291" t="s">
        <v>506</v>
      </c>
      <c r="B45" s="289" t="s">
        <v>507</v>
      </c>
      <c r="C45" s="292">
        <v>0</v>
      </c>
      <c r="D45" s="292">
        <v>0</v>
      </c>
    </row>
    <row r="46" spans="1:4" ht="31.5">
      <c r="A46" s="291" t="s">
        <v>508</v>
      </c>
      <c r="B46" s="289" t="s">
        <v>509</v>
      </c>
      <c r="C46" s="292">
        <v>0</v>
      </c>
      <c r="D46" s="292">
        <v>0</v>
      </c>
    </row>
    <row r="47" spans="1:4" ht="31.5">
      <c r="A47" s="288" t="s">
        <v>619</v>
      </c>
      <c r="B47" s="289" t="s">
        <v>510</v>
      </c>
      <c r="C47" s="293">
        <v>0</v>
      </c>
      <c r="D47" s="293">
        <v>0</v>
      </c>
    </row>
    <row r="48" spans="1:4" ht="31.5">
      <c r="A48" s="291" t="s">
        <v>511</v>
      </c>
      <c r="B48" s="289" t="s">
        <v>512</v>
      </c>
      <c r="C48" s="292">
        <v>0</v>
      </c>
      <c r="D48" s="292">
        <v>0</v>
      </c>
    </row>
    <row r="49" spans="1:4" ht="31.5">
      <c r="A49" s="291" t="s">
        <v>513</v>
      </c>
      <c r="B49" s="289" t="s">
        <v>514</v>
      </c>
      <c r="C49" s="292">
        <v>0</v>
      </c>
      <c r="D49" s="292">
        <v>0</v>
      </c>
    </row>
    <row r="50" spans="1:4" ht="31.5">
      <c r="A50" s="291" t="s">
        <v>515</v>
      </c>
      <c r="B50" s="289" t="s">
        <v>516</v>
      </c>
      <c r="C50" s="292">
        <v>0</v>
      </c>
      <c r="D50" s="292">
        <v>0</v>
      </c>
    </row>
    <row r="51" spans="1:4" ht="31.5">
      <c r="A51" s="291" t="s">
        <v>517</v>
      </c>
      <c r="B51" s="289" t="s">
        <v>518</v>
      </c>
      <c r="C51" s="292">
        <v>0</v>
      </c>
      <c r="D51" s="292">
        <v>0</v>
      </c>
    </row>
    <row r="52" spans="1:4" ht="15.75">
      <c r="A52" s="288" t="s">
        <v>620</v>
      </c>
      <c r="B52" s="289" t="s">
        <v>519</v>
      </c>
      <c r="C52" s="292"/>
      <c r="D52" s="292"/>
    </row>
    <row r="53" spans="1:4" ht="31.5">
      <c r="A53" s="288" t="s">
        <v>520</v>
      </c>
      <c r="B53" s="289" t="s">
        <v>521</v>
      </c>
      <c r="C53" s="294">
        <v>576566983</v>
      </c>
      <c r="D53" s="294">
        <v>686968052</v>
      </c>
    </row>
    <row r="54" spans="1:4" ht="15.75">
      <c r="A54" s="288" t="s">
        <v>522</v>
      </c>
      <c r="B54" s="289" t="s">
        <v>523</v>
      </c>
      <c r="C54" s="292"/>
      <c r="D54" s="292"/>
    </row>
    <row r="55" spans="1:4" ht="15.75">
      <c r="A55" s="288" t="s">
        <v>524</v>
      </c>
      <c r="B55" s="289" t="s">
        <v>525</v>
      </c>
      <c r="C55" s="292"/>
      <c r="D55" s="292"/>
    </row>
    <row r="56" spans="1:4" ht="31.5">
      <c r="A56" s="288" t="s">
        <v>526</v>
      </c>
      <c r="B56" s="289" t="s">
        <v>527</v>
      </c>
      <c r="C56" s="293"/>
      <c r="D56" s="293"/>
    </row>
    <row r="57" spans="1:4" ht="15.75">
      <c r="A57" s="288" t="s">
        <v>621</v>
      </c>
      <c r="B57" s="289" t="s">
        <v>528</v>
      </c>
      <c r="C57" s="292"/>
      <c r="D57" s="292"/>
    </row>
    <row r="58" spans="1:4" ht="15.75">
      <c r="A58" s="288" t="s">
        <v>622</v>
      </c>
      <c r="B58" s="289" t="s">
        <v>529</v>
      </c>
      <c r="C58" s="292"/>
      <c r="D58" s="292"/>
    </row>
    <row r="59" spans="1:4" ht="15.75">
      <c r="A59" s="288" t="s">
        <v>623</v>
      </c>
      <c r="B59" s="289" t="s">
        <v>530</v>
      </c>
      <c r="C59" s="292">
        <v>135892992</v>
      </c>
      <c r="D59" s="292">
        <v>60734590</v>
      </c>
    </row>
    <row r="60" spans="1:4" ht="15.75">
      <c r="A60" s="288" t="s">
        <v>624</v>
      </c>
      <c r="B60" s="289" t="s">
        <v>531</v>
      </c>
      <c r="C60" s="292"/>
      <c r="D60" s="292"/>
    </row>
    <row r="61" spans="1:4" ht="15.75">
      <c r="A61" s="288" t="s">
        <v>532</v>
      </c>
      <c r="B61" s="289" t="s">
        <v>533</v>
      </c>
      <c r="C61" s="294">
        <v>135892992</v>
      </c>
      <c r="D61" s="294">
        <v>60734590</v>
      </c>
    </row>
    <row r="62" spans="1:4" ht="15.75">
      <c r="A62" s="288" t="s">
        <v>625</v>
      </c>
      <c r="B62" s="289" t="s">
        <v>534</v>
      </c>
      <c r="C62" s="292">
        <v>1378193</v>
      </c>
      <c r="D62" s="292">
        <v>1115201</v>
      </c>
    </row>
    <row r="63" spans="1:4" ht="31.5">
      <c r="A63" s="288" t="s">
        <v>626</v>
      </c>
      <c r="B63" s="289" t="s">
        <v>535</v>
      </c>
      <c r="C63" s="292">
        <v>2775792</v>
      </c>
      <c r="D63" s="292">
        <v>2198332</v>
      </c>
    </row>
    <row r="64" spans="1:4" ht="15.75">
      <c r="A64" s="288" t="s">
        <v>627</v>
      </c>
      <c r="B64" s="289" t="s">
        <v>536</v>
      </c>
      <c r="C64" s="292">
        <v>41971523</v>
      </c>
      <c r="D64" s="292">
        <v>159783</v>
      </c>
    </row>
    <row r="65" spans="1:4" ht="15.75">
      <c r="A65" s="288" t="s">
        <v>537</v>
      </c>
      <c r="B65" s="289" t="s">
        <v>538</v>
      </c>
      <c r="C65" s="294">
        <v>46125508</v>
      </c>
      <c r="D65" s="294">
        <v>3473316</v>
      </c>
    </row>
    <row r="66" spans="1:4" ht="31.5">
      <c r="A66" s="288" t="s">
        <v>539</v>
      </c>
      <c r="B66" s="289" t="s">
        <v>540</v>
      </c>
      <c r="C66" s="294">
        <v>0</v>
      </c>
      <c r="D66" s="294">
        <v>-130360</v>
      </c>
    </row>
    <row r="67" spans="1:4" ht="21.75" customHeight="1">
      <c r="A67" s="288" t="s">
        <v>541</v>
      </c>
      <c r="B67" s="289" t="s">
        <v>542</v>
      </c>
      <c r="C67" s="295"/>
      <c r="D67" s="295"/>
    </row>
    <row r="68" spans="1:4" ht="24" customHeight="1" thickBot="1">
      <c r="A68" s="296" t="s">
        <v>543</v>
      </c>
      <c r="B68" s="297" t="s">
        <v>544</v>
      </c>
      <c r="C68" s="298">
        <v>758585483</v>
      </c>
      <c r="D68" s="298">
        <v>751045598</v>
      </c>
    </row>
  </sheetData>
  <sheetProtection/>
  <mergeCells count="7">
    <mergeCell ref="A3:D3"/>
    <mergeCell ref="C4:D4"/>
    <mergeCell ref="A5:A7"/>
    <mergeCell ref="B5:B7"/>
    <mergeCell ref="C5:C6"/>
    <mergeCell ref="D5:D6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1.625" style="0" customWidth="1"/>
    <col min="2" max="2" width="8.625" style="0" customWidth="1"/>
    <col min="3" max="4" width="19.375" style="0" customWidth="1"/>
  </cols>
  <sheetData>
    <row r="1" spans="1:4" ht="15.75">
      <c r="A1" s="762" t="s">
        <v>770</v>
      </c>
      <c r="B1" s="763"/>
      <c r="C1" s="763"/>
      <c r="D1" s="763"/>
    </row>
    <row r="2" spans="1:4" ht="15.75">
      <c r="A2" s="782"/>
      <c r="B2" s="782"/>
      <c r="C2" s="782"/>
      <c r="D2" s="440" t="s">
        <v>705</v>
      </c>
    </row>
    <row r="3" spans="1:3" ht="12.75">
      <c r="A3" s="299"/>
      <c r="B3" s="300"/>
      <c r="C3" s="301"/>
    </row>
    <row r="4" spans="1:4" ht="16.5" thickBot="1">
      <c r="A4" s="302"/>
      <c r="B4" s="783" t="s">
        <v>337</v>
      </c>
      <c r="C4" s="783"/>
      <c r="D4" s="784"/>
    </row>
    <row r="5" spans="1:4" ht="12.75" customHeight="1">
      <c r="A5" s="774" t="s">
        <v>545</v>
      </c>
      <c r="B5" s="776" t="s">
        <v>349</v>
      </c>
      <c r="C5" s="778" t="s">
        <v>416</v>
      </c>
      <c r="D5" s="780" t="s">
        <v>418</v>
      </c>
    </row>
    <row r="6" spans="1:4" ht="50.25" customHeight="1">
      <c r="A6" s="775"/>
      <c r="B6" s="777"/>
      <c r="C6" s="779"/>
      <c r="D6" s="781"/>
    </row>
    <row r="7" spans="1:4" ht="16.5" thickBot="1">
      <c r="A7" s="303" t="s">
        <v>327</v>
      </c>
      <c r="B7" s="304" t="s">
        <v>328</v>
      </c>
      <c r="C7" s="305" t="s">
        <v>329</v>
      </c>
      <c r="D7" s="306" t="s">
        <v>329</v>
      </c>
    </row>
    <row r="8" spans="1:4" ht="22.5" customHeight="1">
      <c r="A8" s="285" t="s">
        <v>628</v>
      </c>
      <c r="B8" s="286" t="s">
        <v>462</v>
      </c>
      <c r="C8" s="307">
        <v>731767127</v>
      </c>
      <c r="D8" s="307">
        <v>731767127</v>
      </c>
    </row>
    <row r="9" spans="1:4" ht="22.5" customHeight="1">
      <c r="A9" s="288" t="s">
        <v>629</v>
      </c>
      <c r="B9" s="289" t="s">
        <v>463</v>
      </c>
      <c r="C9" s="308">
        <v>0</v>
      </c>
      <c r="D9" s="308">
        <v>0</v>
      </c>
    </row>
    <row r="10" spans="1:4" ht="33.75" customHeight="1">
      <c r="A10" s="288" t="s">
        <v>630</v>
      </c>
      <c r="B10" s="289" t="s">
        <v>464</v>
      </c>
      <c r="C10" s="308">
        <v>10996023</v>
      </c>
      <c r="D10" s="308">
        <v>10996023</v>
      </c>
    </row>
    <row r="11" spans="1:4" ht="20.25" customHeight="1">
      <c r="A11" s="288" t="s">
        <v>631</v>
      </c>
      <c r="B11" s="289" t="s">
        <v>466</v>
      </c>
      <c r="C11" s="309">
        <v>-256038419</v>
      </c>
      <c r="D11" s="309">
        <v>-249153488</v>
      </c>
    </row>
    <row r="12" spans="1:4" ht="21" customHeight="1">
      <c r="A12" s="288" t="s">
        <v>546</v>
      </c>
      <c r="B12" s="289" t="s">
        <v>468</v>
      </c>
      <c r="C12" s="309"/>
      <c r="D12" s="309"/>
    </row>
    <row r="13" spans="1:4" ht="19.5" customHeight="1">
      <c r="A13" s="288" t="s">
        <v>547</v>
      </c>
      <c r="B13" s="289" t="s">
        <v>470</v>
      </c>
      <c r="C13" s="309">
        <v>6884931</v>
      </c>
      <c r="D13" s="309">
        <v>-61980109</v>
      </c>
    </row>
    <row r="14" spans="1:4" ht="22.5" customHeight="1">
      <c r="A14" s="288" t="s">
        <v>548</v>
      </c>
      <c r="B14" s="289" t="s">
        <v>472</v>
      </c>
      <c r="C14" s="310">
        <v>493609662</v>
      </c>
      <c r="D14" s="310">
        <v>431629553</v>
      </c>
    </row>
    <row r="15" spans="1:4" ht="31.5">
      <c r="A15" s="288" t="s">
        <v>632</v>
      </c>
      <c r="B15" s="289" t="s">
        <v>473</v>
      </c>
      <c r="C15" s="311">
        <v>1014647</v>
      </c>
      <c r="D15" s="311">
        <v>0</v>
      </c>
    </row>
    <row r="16" spans="1:4" ht="31.5">
      <c r="A16" s="288" t="s">
        <v>633</v>
      </c>
      <c r="B16" s="289" t="s">
        <v>475</v>
      </c>
      <c r="C16" s="309">
        <v>2443876</v>
      </c>
      <c r="D16" s="309">
        <v>2905982</v>
      </c>
    </row>
    <row r="17" spans="1:4" ht="31.5">
      <c r="A17" s="288" t="s">
        <v>634</v>
      </c>
      <c r="B17" s="289" t="s">
        <v>12</v>
      </c>
      <c r="C17" s="309">
        <v>235521</v>
      </c>
      <c r="D17" s="309">
        <v>461582</v>
      </c>
    </row>
    <row r="18" spans="1:4" ht="26.25" customHeight="1">
      <c r="A18" s="288" t="s">
        <v>549</v>
      </c>
      <c r="B18" s="289" t="s">
        <v>13</v>
      </c>
      <c r="C18" s="310">
        <v>3694044</v>
      </c>
      <c r="D18" s="310">
        <v>3367564</v>
      </c>
    </row>
    <row r="19" spans="1:4" ht="31.5">
      <c r="A19" s="288" t="s">
        <v>550</v>
      </c>
      <c r="B19" s="289" t="s">
        <v>362</v>
      </c>
      <c r="C19" s="310"/>
      <c r="D19" s="310"/>
    </row>
    <row r="20" spans="1:4" ht="31.5">
      <c r="A20" s="288" t="s">
        <v>551</v>
      </c>
      <c r="B20" s="289" t="s">
        <v>14</v>
      </c>
      <c r="C20" s="309"/>
      <c r="D20" s="309"/>
    </row>
    <row r="21" spans="1:4" ht="31.5">
      <c r="A21" s="288" t="s">
        <v>552</v>
      </c>
      <c r="B21" s="289" t="s">
        <v>15</v>
      </c>
      <c r="C21" s="312">
        <v>261281777</v>
      </c>
      <c r="D21" s="312">
        <v>316048481</v>
      </c>
    </row>
    <row r="22" spans="1:4" ht="33" customHeight="1" thickBot="1">
      <c r="A22" s="313" t="s">
        <v>553</v>
      </c>
      <c r="B22" s="297" t="s">
        <v>16</v>
      </c>
      <c r="C22" s="314">
        <v>758585483</v>
      </c>
      <c r="D22" s="314">
        <v>751045598</v>
      </c>
    </row>
  </sheetData>
  <sheetProtection/>
  <mergeCells count="7">
    <mergeCell ref="A5:A6"/>
    <mergeCell ref="B5:B6"/>
    <mergeCell ref="C5:C6"/>
    <mergeCell ref="D5:D6"/>
    <mergeCell ref="A1:D1"/>
    <mergeCell ref="A2:C2"/>
    <mergeCell ref="B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 User</cp:lastModifiedBy>
  <cp:lastPrinted>2020-05-12T12:48:43Z</cp:lastPrinted>
  <dcterms:created xsi:type="dcterms:W3CDTF">1999-10-30T10:30:45Z</dcterms:created>
  <dcterms:modified xsi:type="dcterms:W3CDTF">2020-05-12T14:13:39Z</dcterms:modified>
  <cp:category/>
  <cp:version/>
  <cp:contentType/>
  <cp:contentStatus/>
</cp:coreProperties>
</file>