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,a Műk. mérleg" sheetId="7" r:id="rId7"/>
    <sheet name="6,b Beruh. mérleg" sheetId="8" r:id="rId8"/>
    <sheet name="7. Tartalékok" sheetId="9" r:id="rId9"/>
    <sheet name="8,a COFOG-os kiadás+létszám" sheetId="10" r:id="rId10"/>
    <sheet name="8,b COFOG-os bevétel" sheetId="11" r:id="rId11"/>
    <sheet name="9. Projekt" sheetId="12" state="hidden" r:id="rId12"/>
    <sheet name="9. Projekt " sheetId="13" r:id="rId13"/>
    <sheet name="10. Likviditási terv" sheetId="14" r:id="rId14"/>
    <sheet name="11. Közvetett támogatás" sheetId="15" r:id="rId15"/>
    <sheet name="12. Többéves döntések" sheetId="16" r:id="rId16"/>
    <sheet name="13. Adósságot kel. ügyletek" sheetId="17" r:id="rId17"/>
  </sheets>
  <definedNames>
    <definedName name="_xlfn.IFERROR" hidden="1">#NAME?</definedName>
    <definedName name="_xlnm.Print_Titles" localSheetId="9">'8,a COFOG-os kiadás+létszám'!$4:$5</definedName>
    <definedName name="_xlnm.Print_Titles" localSheetId="10">'8,b COFOG-os bevétel'!$4:$5</definedName>
    <definedName name="_xlnm.Print_Area" localSheetId="0">'1. Mérlegszerű'!$A$1:$J$53</definedName>
    <definedName name="_xlnm.Print_Area" localSheetId="13">'10. Likviditási terv'!$A$1:$O$26</definedName>
    <definedName name="_xlnm.Print_Area" localSheetId="1">'2,a Elemi bevételek'!$A$1:$E$43</definedName>
    <definedName name="_xlnm.Print_Area" localSheetId="2">'2,b Elemi kiadások'!$A$1:$E$62</definedName>
    <definedName name="_xlnm.Print_Area" localSheetId="3">'3. Hivatal'!$A$1:$E$49</definedName>
    <definedName name="_xlnm.Print_Area" localSheetId="4">'4. Állami tám.'!$A$1:$M$47</definedName>
    <definedName name="_xlnm.Print_Area" localSheetId="5">'5. Felhalmozás'!$C$1:$F$30</definedName>
    <definedName name="_xlnm.Print_Area" localSheetId="9">'8,a COFOG-os kiadás+létszám'!$A$1:$P$62</definedName>
    <definedName name="_xlnm.Print_Area" localSheetId="10">'8,b COFOG-os bevétel'!$A$1:$R$54</definedName>
    <definedName name="_xlnm.Print_Area" localSheetId="12">'9. Projekt '!$A$1:$J$15</definedName>
  </definedNames>
  <calcPr fullCalcOnLoad="1"/>
</workbook>
</file>

<file path=xl/comments4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<sst xmlns="http://schemas.openxmlformats.org/spreadsheetml/2006/main" count="1423" uniqueCount="789">
  <si>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</si>
  <si>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</si>
  <si>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</si>
  <si>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</si>
  <si>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</si>
  <si>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</si>
  <si>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</si>
  <si>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</si>
  <si>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</si>
  <si>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</si>
  <si>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</si>
  <si>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</si>
  <si>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</si>
  <si>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</si>
  <si>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</si>
  <si>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</si>
  <si>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</si>
  <si>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</si>
  <si>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</si>
  <si>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</si>
  <si>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</si>
  <si>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</si>
  <si>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</si>
  <si>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</si>
  <si>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</si>
  <si>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</si>
  <si>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</si>
  <si>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</si>
  <si>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</si>
  <si>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</si>
  <si>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</si>
  <si>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</si>
  <si>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</si>
  <si>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</si>
  <si>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</si>
  <si>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</si>
  <si>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</si>
  <si>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</si>
  <si>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</si>
  <si>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</si>
  <si>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</si>
  <si>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</si>
  <si>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</si>
  <si>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</si>
  <si>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</si>
  <si>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</si>
  <si>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</si>
  <si>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</si>
  <si>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</si>
  <si>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</si>
  <si>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</si>
  <si>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</si>
  <si>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</si>
  <si>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</si>
  <si>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</si>
  <si>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</si>
  <si>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</si>
  <si>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</si>
  <si>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</si>
  <si>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</si>
  <si>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</si>
  <si>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</si>
  <si>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</si>
  <si>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</si>
  <si>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</si>
  <si>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</si>
  <si>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</si>
  <si>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</si>
  <si>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</si>
  <si>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</si>
  <si>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</si>
  <si>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</si>
  <si>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</si>
  <si>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</si>
  <si>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</si>
  <si>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</si>
  <si>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</si>
  <si>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</si>
  <si>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</si>
  <si>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</si>
  <si>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</si>
  <si>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</si>
  <si>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</si>
  <si>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</si>
  <si>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</si>
  <si>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</si>
  <si>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</si>
  <si>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</si>
  <si>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</si>
  <si>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</si>
  <si>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</si>
  <si>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</si>
  <si>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</si>
  <si>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</si>
  <si>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</si>
  <si>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</si>
  <si>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</si>
  <si>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</si>
  <si>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</si>
  <si>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</si>
  <si>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</si>
  <si>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</si>
  <si>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</si>
  <si>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</si>
  <si>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</si>
  <si>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</si>
  <si>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</si>
  <si>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</si>
  <si>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</si>
  <si>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</si>
  <si>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</si>
  <si>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</si>
  <si>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</si>
  <si>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</si>
  <si>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</si>
  <si>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</si>
  <si>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</si>
  <si>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</si>
  <si>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</si>
  <si>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</si>
  <si>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</si>
  <si>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</si>
  <si>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</si>
  <si>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</si>
  <si>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</si>
  <si>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</si>
  <si>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</si>
  <si>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</si>
  <si>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</si>
  <si>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</si>
  <si>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</si>
  <si>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</si>
  <si>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</si>
  <si>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</si>
  <si>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</si>
  <si>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</si>
  <si>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</si>
  <si>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</si>
  <si>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</si>
  <si>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</si>
  <si>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</si>
  <si>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</si>
  <si>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</si>
  <si>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</si>
  <si>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</si>
  <si>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</si>
  <si>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</si>
  <si>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</si>
  <si>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</si>
  <si>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</si>
  <si>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</si>
  <si>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</si>
  <si>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</si>
  <si>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</si>
  <si>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</si>
  <si>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</si>
  <si>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</si>
  <si>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</si>
  <si>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</si>
  <si>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</si>
  <si>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</si>
  <si>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</si>
  <si>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</si>
  <si>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</si>
  <si>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</si>
  <si>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</si>
  <si>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</si>
  <si>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</si>
  <si>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</si>
  <si>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</si>
  <si>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</si>
  <si>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</si>
  <si>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</si>
  <si>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</si>
  <si>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</si>
  <si>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</si>
  <si>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</si>
  <si>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</si>
  <si>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</si>
  <si>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</si>
  <si>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</si>
  <si>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</si>
  <si>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</si>
  <si>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B816.</t>
  </si>
  <si>
    <t>Központi, irányítószervi támogatás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</si>
  <si>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</si>
  <si>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</si>
  <si>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</si>
  <si>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</si>
  <si>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</si>
  <si>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</si>
  <si>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</si>
  <si>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</si>
  <si>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</si>
  <si>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</si>
  <si>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</si>
  <si>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</si>
  <si>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</si>
  <si>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</si>
  <si>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</si>
  <si>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</si>
  <si>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</si>
  <si>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</si>
  <si>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</si>
  <si>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</si>
  <si>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</si>
  <si>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</si>
  <si>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</si>
  <si>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</si>
  <si>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</si>
  <si>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</si>
  <si>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</si>
  <si>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</si>
  <si>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</si>
  <si>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</si>
  <si>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</si>
  <si>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</si>
  <si>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</si>
  <si>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</si>
  <si>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</si>
  <si>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</si>
  <si>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</si>
  <si>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</si>
  <si>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</si>
  <si>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</si>
  <si>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</si>
  <si>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</si>
  <si>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</si>
  <si>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</si>
  <si>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</si>
  <si>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</si>
  <si>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</si>
  <si>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</si>
  <si>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</si>
  <si>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</si>
  <si>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</si>
  <si>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</si>
  <si>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</si>
  <si>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</si>
  <si>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</si>
  <si>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</si>
  <si>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</si>
  <si>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</si>
  <si>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</si>
  <si>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</si>
  <si>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</si>
  <si>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</si>
  <si>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</si>
  <si>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</si>
  <si>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</si>
  <si>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</si>
  <si>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</si>
  <si>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</si>
  <si>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</si>
  <si>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</si>
  <si>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</si>
  <si>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</si>
  <si>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</si>
  <si>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</si>
  <si>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</si>
  <si>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</si>
  <si>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</si>
  <si>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</si>
  <si>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</si>
  <si>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</si>
  <si>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</si>
  <si>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</si>
  <si>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</si>
  <si>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</si>
  <si>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</si>
  <si>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</si>
  <si>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</si>
  <si>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</si>
  <si>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</si>
  <si>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</si>
  <si>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</si>
  <si>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</si>
  <si>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</si>
  <si>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</si>
  <si>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</si>
  <si>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</si>
  <si>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</si>
  <si>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</si>
  <si>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</si>
  <si>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</si>
  <si>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</si>
  <si>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</si>
  <si>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</si>
  <si>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</si>
  <si>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</si>
  <si>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</si>
  <si>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</si>
  <si>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</si>
  <si>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</si>
  <si>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</si>
  <si>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</si>
  <si>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</si>
  <si>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</si>
  <si>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</si>
  <si>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</si>
  <si>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</si>
  <si>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</si>
  <si>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</si>
  <si>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</si>
  <si>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</si>
  <si>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</si>
  <si>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</si>
  <si>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</si>
  <si>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</si>
  <si>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</si>
  <si>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</si>
  <si>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</si>
  <si>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</si>
  <si>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</si>
  <si>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</si>
  <si>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</si>
  <si>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</si>
  <si>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</si>
  <si>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</si>
  <si>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</si>
  <si>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</si>
  <si>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</si>
  <si>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</si>
  <si>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</si>
  <si>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</si>
  <si>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</si>
  <si>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</si>
  <si>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</si>
  <si>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Hozzájárulás jogcíme</t>
  </si>
  <si>
    <t>mutató/  létszám</t>
  </si>
  <si>
    <t>Támogatás</t>
  </si>
  <si>
    <t>Ft/fő</t>
  </si>
  <si>
    <t>eFt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</si>
  <si>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</si>
  <si>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</si>
  <si>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</si>
  <si>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</si>
  <si>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</si>
  <si>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</si>
  <si>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</si>
  <si>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</si>
  <si>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</si>
  <si>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</si>
  <si>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</si>
  <si>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</si>
  <si>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</si>
  <si>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</si>
  <si>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</si>
  <si>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</si>
  <si>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</si>
  <si>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</si>
  <si>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</si>
  <si>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</si>
  <si>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</si>
  <si>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</si>
  <si>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</si>
  <si>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</si>
  <si>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</si>
  <si>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</si>
  <si>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</si>
  <si>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</si>
  <si>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</si>
  <si>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</si>
  <si>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</si>
  <si>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</si>
  <si>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</si>
  <si>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</si>
  <si>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</si>
  <si>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</si>
  <si>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</si>
  <si>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</si>
  <si>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</si>
  <si>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</si>
  <si>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</si>
  <si>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</si>
  <si>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</si>
  <si>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</si>
  <si>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</si>
  <si>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</si>
  <si>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</si>
  <si>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</si>
  <si>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</si>
  <si>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</si>
  <si>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</si>
  <si>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</si>
  <si>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</si>
  <si>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</si>
  <si>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</si>
  <si>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</si>
  <si>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</si>
  <si>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</si>
  <si>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</si>
  <si>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</si>
  <si>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</si>
  <si>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</si>
  <si>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</si>
  <si>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</si>
  <si>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</si>
  <si>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</si>
  <si>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</si>
  <si>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</si>
  <si>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</si>
  <si>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</si>
  <si>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</si>
  <si>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</si>
  <si>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</si>
  <si>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</si>
  <si>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</si>
  <si>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</si>
  <si>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</si>
  <si>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</si>
  <si>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</si>
  <si>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</si>
  <si>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</si>
  <si>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</si>
  <si>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Összesen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</si>
  <si>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</si>
  <si>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</si>
  <si>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</si>
  <si>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</si>
  <si>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</si>
  <si>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</si>
  <si>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</si>
  <si>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</si>
  <si>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</si>
  <si>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</si>
  <si>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Önkormányzati vagyonnal való gazdálkodás</t>
  </si>
  <si>
    <t>Önkormányzatok elszámolásai a központi költségvetéssel</t>
  </si>
  <si>
    <t>Szennyvíz gyűjtése, tisztítása, elhelyezése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</si>
  <si>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</si>
  <si>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</si>
  <si>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</si>
  <si>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</si>
  <si>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</si>
  <si>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</si>
  <si>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</si>
  <si>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</si>
  <si>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</si>
  <si>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</si>
  <si>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</si>
  <si>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</si>
  <si>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</si>
  <si>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</si>
  <si>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</si>
  <si>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</si>
  <si>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</si>
  <si>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</si>
  <si>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</si>
  <si>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Összesen:</t>
  </si>
  <si>
    <t>Az átcsoportosítás jogát gyakorolja</t>
  </si>
  <si>
    <t>A.</t>
  </si>
  <si>
    <t>B.</t>
  </si>
  <si>
    <t>Fejlesztési  célú céltartalékok</t>
  </si>
  <si>
    <t xml:space="preserve">Általános tartalék </t>
  </si>
  <si>
    <t xml:space="preserve">Tartalékok mindösszesen 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</si>
  <si>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</si>
  <si>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</si>
  <si>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</si>
  <si>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</si>
  <si>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</si>
  <si>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</si>
  <si>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</si>
  <si>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</si>
  <si>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</si>
  <si>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</si>
  <si>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</si>
  <si>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</si>
  <si>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</si>
  <si>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</si>
  <si>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</si>
  <si>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</si>
  <si>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</si>
  <si>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</si>
  <si>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</si>
  <si>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Sor-szám</t>
  </si>
  <si>
    <t>MEGNEVEZÉS</t>
  </si>
  <si>
    <t>Évek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</si>
  <si>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</si>
  <si>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</si>
  <si>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</si>
  <si>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</si>
  <si>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</si>
  <si>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</si>
  <si>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</si>
  <si>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</si>
  <si>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</si>
  <si>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</si>
  <si>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</si>
  <si>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</si>
  <si>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</si>
  <si>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</si>
  <si>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</si>
  <si>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</si>
  <si>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</si>
  <si>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</si>
  <si>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</si>
  <si>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</si>
  <si>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</si>
  <si>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</si>
  <si>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</si>
  <si>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</si>
  <si>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</si>
  <si>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</si>
  <si>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</si>
  <si>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</si>
  <si>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</si>
  <si>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</si>
  <si>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</si>
  <si>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</si>
  <si>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</si>
  <si>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</si>
  <si>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</si>
  <si>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</si>
  <si>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</si>
  <si>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</si>
  <si>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</si>
  <si>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</si>
  <si>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</si>
  <si>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</si>
  <si>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</si>
  <si>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</si>
  <si>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</si>
  <si>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</si>
  <si>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Polgármester</t>
  </si>
  <si>
    <t>Feladat / cél</t>
  </si>
  <si>
    <t>Sorszám.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</si>
  <si>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</si>
  <si>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</si>
  <si>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</si>
  <si>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Adatok ezer Ft-ban</t>
  </si>
  <si>
    <t>1. számú melléklet</t>
  </si>
  <si>
    <t>CSESZTREG KÖZSÉG ÖNKORMÁNYZATA ÉS INTÉZMÉNYE</t>
  </si>
  <si>
    <t>2,a melléklet</t>
  </si>
  <si>
    <t>2,b melléklet</t>
  </si>
  <si>
    <t>4. számú melléklet</t>
  </si>
  <si>
    <t>5. számú melléklet</t>
  </si>
  <si>
    <t>6,a melléklet</t>
  </si>
  <si>
    <t>6,b melléklet</t>
  </si>
  <si>
    <t>7. számú melléklet</t>
  </si>
  <si>
    <t>11. számú melléklet</t>
  </si>
  <si>
    <t>12. számú melléklet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</si>
  <si>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</si>
  <si>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</si>
  <si>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</si>
  <si>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</si>
  <si>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</si>
  <si>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BEVÉTELEK</t>
  </si>
  <si>
    <t xml:space="preserve"> Csesztregi Közös Önkormányzati Hivatal költségvetése</t>
  </si>
  <si>
    <t>B403.</t>
  </si>
  <si>
    <t>K512.</t>
  </si>
  <si>
    <t>d) Lakott külterülettel kapcsolatos feladatok támogatása</t>
  </si>
  <si>
    <t xml:space="preserve">         lakott külterülettel kapcsoltos feladatok támogatása beszámítás  után</t>
  </si>
  <si>
    <t>3. a) Család- és gyermekjóléti szolgálat</t>
  </si>
  <si>
    <t xml:space="preserve">    Adatok Ft-ban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</si>
  <si>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</si>
  <si>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</si>
  <si>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</si>
  <si>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</si>
  <si>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</si>
  <si>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</si>
  <si>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</si>
  <si>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 xml:space="preserve">    lásd: 5. tábla</t>
  </si>
  <si>
    <t xml:space="preserve">   lásd: 5. tábla</t>
  </si>
  <si>
    <t>2018.</t>
  </si>
  <si>
    <t>9. számú melléklet</t>
  </si>
  <si>
    <t>10. számú melléklet</t>
  </si>
  <si>
    <t>2019.</t>
  </si>
  <si>
    <t>Tárgyév</t>
  </si>
  <si>
    <t>Összesen
(G=C+D+E+F)</t>
  </si>
  <si>
    <t>8, a melléklet</t>
  </si>
  <si>
    <t>013370</t>
  </si>
  <si>
    <t>Informatikai fejlesztések és szolgáltatások</t>
  </si>
  <si>
    <t>Intézményen kívüli gyermekétkezés</t>
  </si>
  <si>
    <t>Zöldterület- kezelés</t>
  </si>
  <si>
    <t>Gyermekvédelmi pénzbeli és természetbeli ellátások</t>
  </si>
  <si>
    <t>8, b melléklet</t>
  </si>
  <si>
    <t>104042</t>
  </si>
  <si>
    <t>Család- és gyermekjóléti szolgáltatások</t>
  </si>
  <si>
    <t>Család- és gyermekjóléti szolgálat</t>
  </si>
  <si>
    <t>K89.</t>
  </si>
  <si>
    <t>Egyéb felhalmozási célú támogatások áht-n kívülre</t>
  </si>
  <si>
    <t>Eredeti előirányzat 2017.</t>
  </si>
  <si>
    <t>Ellátási díjak előirányzata</t>
  </si>
  <si>
    <t>Kiszámlázott áfa előirányzata</t>
  </si>
  <si>
    <t>B53.</t>
  </si>
  <si>
    <t>Egyéb tárgyi eszközök értékesítése</t>
  </si>
  <si>
    <t>B1.- B8.</t>
  </si>
  <si>
    <t>Informatikai eszközök beszerzése</t>
  </si>
  <si>
    <t>K1.- K8.</t>
  </si>
  <si>
    <t>2016. évi</t>
  </si>
  <si>
    <t>KIADÁSOK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</si>
  <si>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</si>
  <si>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</si>
  <si>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</si>
  <si>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</si>
  <si>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</si>
  <si>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</si>
  <si>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</si>
  <si>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</si>
  <si>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</si>
  <si>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</si>
  <si>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</si>
  <si>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</si>
  <si>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</si>
  <si>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Támogatási célú finanszírozás műveletek</t>
  </si>
  <si>
    <t>104037</t>
  </si>
  <si>
    <t>Gyermekétkeztetés köznevelés intézményben</t>
  </si>
  <si>
    <t>Egyéb kisegítő szolgáltatások</t>
  </si>
  <si>
    <t>Támogatási célú finaszírozási műveletek</t>
  </si>
  <si>
    <t>K1</t>
  </si>
  <si>
    <t>K2</t>
  </si>
  <si>
    <t>K3</t>
  </si>
  <si>
    <t>K4</t>
  </si>
  <si>
    <t>K5</t>
  </si>
  <si>
    <t>K6</t>
  </si>
  <si>
    <t>K7</t>
  </si>
  <si>
    <t>K8</t>
  </si>
  <si>
    <t>K914</t>
  </si>
  <si>
    <t xml:space="preserve">Személyi juttatások </t>
  </si>
  <si>
    <t xml:space="preserve">Munkaadókat terhelő járulékok </t>
  </si>
  <si>
    <t xml:space="preserve">Ellátottak pénzbeli juttatásai </t>
  </si>
  <si>
    <t xml:space="preserve">Egyéb működési célú kiadások </t>
  </si>
  <si>
    <t xml:space="preserve">Egyéb felhalmozási  célú kiadások </t>
  </si>
  <si>
    <t>Áht-n belüli megelőlegezések visszafizetése</t>
  </si>
  <si>
    <t>Átlagos statisztikai létszám (közfogl. nélkül) (fő)</t>
  </si>
  <si>
    <t>Létszám (fő)</t>
  </si>
  <si>
    <t>Önkormányzati működési támogatás</t>
  </si>
  <si>
    <t>B11</t>
  </si>
  <si>
    <t>B16</t>
  </si>
  <si>
    <t>Egyéb működési célú támogatás</t>
  </si>
  <si>
    <t>Működési célú támogatások áht-n belülről</t>
  </si>
  <si>
    <t>B2</t>
  </si>
  <si>
    <t>B3</t>
  </si>
  <si>
    <t>B4</t>
  </si>
  <si>
    <t>B5</t>
  </si>
  <si>
    <t>B6</t>
  </si>
  <si>
    <t>B7</t>
  </si>
  <si>
    <t>B813</t>
  </si>
  <si>
    <t>Felhalmozási célú támogatatások áht-n belülről</t>
  </si>
  <si>
    <t xml:space="preserve"> Működési célú  átvett pénzeszköz</t>
  </si>
  <si>
    <t>Felhalmozási célú átvett pénzeszköz</t>
  </si>
  <si>
    <t>Maradvány igénybevétele</t>
  </si>
  <si>
    <t>Előző évi költségvetési maradvány igénybevétele</t>
  </si>
  <si>
    <t>2020.</t>
  </si>
  <si>
    <t>B411.</t>
  </si>
  <si>
    <t>2017. évi várható teljestés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</si>
  <si>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</si>
  <si>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</si>
  <si>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</si>
  <si>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</si>
  <si>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</si>
  <si>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 xml:space="preserve"> Eredeti előirányzat 2017.</t>
  </si>
  <si>
    <t>2017. évi várható  teljesítés</t>
  </si>
  <si>
    <t>K61.</t>
  </si>
  <si>
    <t>Eredeti előirányzat        2017.</t>
  </si>
  <si>
    <t>2017. évi várható teljesítés</t>
  </si>
  <si>
    <t>Eredeti előirányzat       2018.</t>
  </si>
  <si>
    <t>2017. évi elszámolás</t>
  </si>
  <si>
    <t>2018. évi igénylés</t>
  </si>
  <si>
    <t>CSESZTREG KÖZSÉG ÖNKORMÁNYZATÁNAK ÁLLAMI HOZZÁJÁRULÁSA 2018. ÉVBEN</t>
  </si>
  <si>
    <t>2017. évi igénylés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</si>
  <si>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</si>
  <si>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</si>
  <si>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</si>
  <si>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A 2016./2017. évről áthúzódó bérkompenzáció támogatása:</t>
  </si>
  <si>
    <t>6. A rászoruló gyermekek szünidei étkeztetésének támogatása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</si>
  <si>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</si>
  <si>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</si>
  <si>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</si>
  <si>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</si>
  <si>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CSESZTREG KÖZSÉG ÖNKORMÁNYZATA 2018. ÉVI TARTALÉKAI</t>
  </si>
  <si>
    <t>CSESZTREG KÖZSÉG ÖNKORMÁNYZATA ÉS INTÉZMÉNYE 2018. ÉVI KIADÁSAI ÉS LÉTSZÁMADATAI FELADATOK SZERINTI BONTÁSBAN</t>
  </si>
  <si>
    <t>CSESZTREG KÖZSÉG ÖNKORMÁNYZATA ÉS INTÉZMÉNYE 2018. ÉVI BEVÉTELEI FELADATOK SZERINTI BONTÁSBAN</t>
  </si>
  <si>
    <t>CSESZTREG KÖZSÉG ÖNKORMÁNYZATA ÉS INTÉZMÉNYE 2018. ÉVI ELŐIRÁNYZAT FELHASZNÁLÁSI ÜTEMTERVE</t>
  </si>
  <si>
    <t>Csesztreg Község Önkormányzata által adott közvetett támogatások 2018. évben
(kedvezmények)</t>
  </si>
  <si>
    <t>Immateriális javak beszerzése, létesítése</t>
  </si>
  <si>
    <t>Költségvetési bevételek összesen (1.+2.+4.+5.+6.+8.)</t>
  </si>
  <si>
    <t>Költségvetési kiadások összesen (1.+...+8.)</t>
  </si>
  <si>
    <t>Működési célú finanszírozási bevételek összesen (10.+15.+19.+20.)</t>
  </si>
  <si>
    <t>BEVÉTEL ÖSSZESEN (9.+21.)</t>
  </si>
  <si>
    <t>Működési célú finanszírozási kiadások összesen (10.+...+20.)</t>
  </si>
  <si>
    <t>KIADÁSOK ÖSSZESEN (9.+21.)</t>
  </si>
  <si>
    <t>Költségvetési bevételek összesen: (1.+3.+4.+6.+7.)</t>
  </si>
  <si>
    <t>Hiány belső finanszírozásának bevételei (11.+…+14. 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</si>
  <si>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</si>
  <si>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</si>
  <si>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</si>
  <si>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</si>
  <si>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</si>
  <si>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</si>
  <si>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</si>
  <si>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 xml:space="preserve">Hiány külső finanszírozásának bevételei (16.+17.) </t>
  </si>
  <si>
    <t>EFOP 3.9.2. - Humán kapacitások fejlesztése a Lenti járásban</t>
  </si>
  <si>
    <t>GO IN NATURE projekt</t>
  </si>
  <si>
    <t>EFOP 1.5.3. - Humán szolgáltatások fejlesztése Lenti járás területén</t>
  </si>
  <si>
    <t>Kalandozások a Kerka völgyében- KerKaLand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</si>
  <si>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</si>
  <si>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</si>
  <si>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</si>
  <si>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</si>
  <si>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</si>
  <si>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</si>
  <si>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</si>
  <si>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</si>
  <si>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</si>
  <si>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</si>
  <si>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"Helyi termékpiac kialakítása Csesztregen"</t>
  </si>
  <si>
    <t>Leader 8546681604</t>
  </si>
  <si>
    <t>"Heritage of the Guardians"</t>
  </si>
  <si>
    <t>HUHR/1101/1.2.3/0028</t>
  </si>
  <si>
    <t>13. számú melléklet</t>
  </si>
  <si>
    <t>2018. előtti kifizetések</t>
  </si>
  <si>
    <t>Összesen (1+2+3+5+7)</t>
  </si>
  <si>
    <t>1, 2018. évi adósságkeletkeztető fejlesztési célok</t>
  </si>
  <si>
    <t>Csesztreg Község Önkormányzata adósságot keletkeztető 2018. évi fejlesztési céljai, az ügyletekből és kezességvállalásokból fennálló kötelezettségei, valamint azok fedezetéül szolgáló saját bevételek</t>
  </si>
  <si>
    <t>2021.</t>
  </si>
  <si>
    <t>2018. évi eredeti előirányzat</t>
  </si>
  <si>
    <t>3. melléklet</t>
  </si>
  <si>
    <t>CSESZTREG KÖZSÉG ÖNKORMÁNYZATA 2018. ÉVI EURÓPAI UNIÓS PROJEKTJEINEK BEVÉTELEI ÉS KIADÁSAI</t>
  </si>
  <si>
    <t>Támogatásból: 2018. évben tervezett</t>
  </si>
  <si>
    <t>2018. évben  tervezett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</si>
  <si>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</si>
  <si>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</si>
  <si>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</si>
  <si>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</si>
  <si>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</si>
  <si>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</si>
  <si>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KerKaLand projekt</t>
  </si>
  <si>
    <t>Egészségügy részére kis értékű eszközök beszerzése</t>
  </si>
  <si>
    <t>Konyha felújítás projekt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</si>
  <si>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</si>
  <si>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</si>
  <si>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</si>
  <si>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</si>
  <si>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</si>
  <si>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</si>
  <si>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</si>
  <si>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</si>
  <si>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</si>
  <si>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</si>
  <si>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</si>
  <si>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Szociális szolgáltatások igazgatása</t>
  </si>
  <si>
    <t>047320</t>
  </si>
  <si>
    <t>Turizmusfejlesztési támogatások és tevékenységek</t>
  </si>
  <si>
    <t>Tartékok</t>
  </si>
  <si>
    <t>K55</t>
  </si>
  <si>
    <t>076090</t>
  </si>
  <si>
    <t>Egyéb egészségügyi szolgáltatások finanszírozás és támogatása</t>
  </si>
  <si>
    <t>109010</t>
  </si>
  <si>
    <t>Felhalmozási célú támogatások áht-n belülről</t>
  </si>
  <si>
    <t>igazg.</t>
  </si>
  <si>
    <t>fecskeház</t>
  </si>
  <si>
    <t>Dózsa úit járda</t>
  </si>
  <si>
    <t>Ady úti járda</t>
  </si>
  <si>
    <t>kátyúzás</t>
  </si>
  <si>
    <t>GO IN NATURE</t>
  </si>
  <si>
    <t>KerKaLand</t>
  </si>
  <si>
    <t>vízmű</t>
  </si>
  <si>
    <t>orvos</t>
  </si>
  <si>
    <t>védőőnő</t>
  </si>
  <si>
    <t>műv. Ház felúj.</t>
  </si>
  <si>
    <t>műv. Ház beruh.</t>
  </si>
  <si>
    <t xml:space="preserve">konyha </t>
  </si>
  <si>
    <t>hivatal</t>
  </si>
  <si>
    <t>Értékesítési forgalmi adók (Iparűzési adó)</t>
  </si>
  <si>
    <t>Tartalékok (általános)</t>
  </si>
  <si>
    <t>Művelődési Ház felújítása, valamint eszközök beszerzése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</si>
  <si>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</si>
  <si>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</si>
  <si>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</si>
  <si>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Kalandozások a Kerka völgyében - KerKaLand (TOP-1.2.1.-15-ZA1-2016-00019</t>
  </si>
  <si>
    <t>Helyi piacok és közétkeztetés fejlesztése (VP-6-.7.2.1-7.4.1.3.-17)</t>
  </si>
  <si>
    <t>Településképet meghatározó épületek külső felújítása (fecskeház projekt) (VP6-19.2.1.-59-1-17)</t>
  </si>
  <si>
    <t>2/2018. (II. 15.) önkormányzati rendelet 1. melléklete</t>
  </si>
  <si>
    <t>2/2018. (II. 15.) önkormányzati rendelet 13. melléklete</t>
  </si>
  <si>
    <t>2/2018. (II. 15.) önkormányzati rendelet 12. melléklete</t>
  </si>
  <si>
    <t>2/2018. (II. 15.) önkormányzati rendelet 11. melléklete</t>
  </si>
  <si>
    <t>2/2018. (II. 15.) önkormányzati rendelet 10. melléklete</t>
  </si>
  <si>
    <t>2/2018. (II. 15.) önkormányzati rendelet 9. melléklete</t>
  </si>
  <si>
    <t>2/2018. (II. 15.) önkormányzati rendelet 8,b. melléklete</t>
  </si>
  <si>
    <t>2/2018. (II. 15.) önkormányzati rendelet 8,a. melléklete</t>
  </si>
  <si>
    <t>2/2018. (II. 15.) önkormányzati rendelet 7. melléklete</t>
  </si>
  <si>
    <t>2/2018. (II. 15.) önkormányzati rendelet 6,b. melléklete</t>
  </si>
  <si>
    <t>2/2018. (II. 15.) önkormányzati rendelet 6,a. melléklete</t>
  </si>
  <si>
    <t>2/2018. (II. 15.) önkormányzati rendelet 5. melléklete</t>
  </si>
  <si>
    <t>2/2018. (II. 15.) önkormányzati rendelet 4. melléklete</t>
  </si>
  <si>
    <t>2/2018. (II. 15.) önkormányzati rendelet 3. melléklete</t>
  </si>
  <si>
    <t>2/2018. (II. 15.) önkormányzati rendelet 2,b. melléklete</t>
  </si>
  <si>
    <t>2/2018. (II. 15.) önkormányzati rendelet 2,a.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</si>
</sst>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10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2"/>
      <color indexed="63"/>
      <name val="Times New Roman"/>
      <family val="1"/>
    </font>
    <font>
      <i/>
      <sz val="6"/>
      <name val="Times New Roman CE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15" fillId="0" borderId="0" xfId="109" applyBorder="1" applyAlignment="1" applyProtection="1">
      <alignment horizontal="right"/>
      <protection locked="0"/>
    </xf>
    <xf numFmtId="0" fontId="15" fillId="0" borderId="0" xfId="109" applyFont="1" applyBorder="1" applyAlignment="1" applyProtection="1">
      <alignment horizontal="right"/>
      <protection locked="0"/>
    </xf>
    <xf numFmtId="0" fontId="15" fillId="0" borderId="0" xfId="109">
      <alignment/>
      <protection/>
    </xf>
    <xf numFmtId="0" fontId="29" fillId="0" borderId="0" xfId="109" applyFont="1" applyBorder="1" applyAlignment="1" applyProtection="1">
      <alignment horizontal="centerContinuous"/>
      <protection locked="0"/>
    </xf>
    <xf numFmtId="0" fontId="31" fillId="0" borderId="0" xfId="109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109" applyFont="1" applyAlignment="1">
      <alignment horizontal="center" wrapText="1"/>
      <protection/>
    </xf>
    <xf numFmtId="0" fontId="1" fillId="0" borderId="0" xfId="109" applyFont="1">
      <alignment/>
      <protection/>
    </xf>
    <xf numFmtId="0" fontId="1" fillId="0" borderId="13" xfId="109" applyFont="1" applyBorder="1" applyProtection="1">
      <alignment/>
      <protection locked="0"/>
    </xf>
    <xf numFmtId="0" fontId="48" fillId="0" borderId="0" xfId="109" applyFont="1" applyBorder="1">
      <alignment/>
      <protection/>
    </xf>
    <xf numFmtId="3" fontId="48" fillId="0" borderId="0" xfId="109" applyNumberFormat="1" applyFont="1" applyBorder="1">
      <alignment/>
      <protection/>
    </xf>
    <xf numFmtId="0" fontId="1" fillId="0" borderId="21" xfId="109" applyFont="1" applyBorder="1" applyProtection="1">
      <alignment/>
      <protection locked="0"/>
    </xf>
    <xf numFmtId="0" fontId="37" fillId="0" borderId="0" xfId="0" applyFont="1" applyBorder="1" applyAlignment="1">
      <alignment wrapText="1"/>
    </xf>
    <xf numFmtId="0" fontId="1" fillId="0" borderId="22" xfId="109" applyFont="1" applyBorder="1">
      <alignment/>
      <protection/>
    </xf>
    <xf numFmtId="0" fontId="48" fillId="0" borderId="22" xfId="109" applyFont="1" applyBorder="1">
      <alignment/>
      <protection/>
    </xf>
    <xf numFmtId="0" fontId="35" fillId="0" borderId="21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46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2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7" fillId="0" borderId="13" xfId="0" applyNumberFormat="1" applyFont="1" applyBorder="1" applyAlignment="1">
      <alignment horizontal="right" wrapText="1"/>
    </xf>
    <xf numFmtId="3" fontId="37" fillId="0" borderId="24" xfId="0" applyNumberFormat="1" applyFont="1" applyBorder="1" applyAlignment="1">
      <alignment horizontal="right" wrapText="1"/>
    </xf>
    <xf numFmtId="3" fontId="25" fillId="0" borderId="26" xfId="0" applyNumberFormat="1" applyFont="1" applyBorder="1" applyAlignment="1">
      <alignment horizontal="right" wrapText="1"/>
    </xf>
    <xf numFmtId="3" fontId="33" fillId="0" borderId="26" xfId="0" applyNumberFormat="1" applyFont="1" applyBorder="1" applyAlignment="1">
      <alignment horizontal="right" wrapText="1"/>
    </xf>
    <xf numFmtId="0" fontId="34" fillId="0" borderId="27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34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4" fillId="0" borderId="31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5" fillId="0" borderId="12" xfId="101" applyFont="1" applyBorder="1" applyAlignment="1">
      <alignment horizontal="center"/>
      <protection/>
    </xf>
    <xf numFmtId="0" fontId="55" fillId="0" borderId="13" xfId="101" applyFont="1" applyBorder="1" applyAlignment="1">
      <alignment horizontal="center"/>
      <protection/>
    </xf>
    <xf numFmtId="0" fontId="55" fillId="0" borderId="14" xfId="101" applyFont="1" applyBorder="1" applyAlignment="1">
      <alignment horizontal="center"/>
      <protection/>
    </xf>
    <xf numFmtId="0" fontId="55" fillId="0" borderId="0" xfId="101" applyFont="1">
      <alignment/>
      <protection/>
    </xf>
    <xf numFmtId="0" fontId="30" fillId="0" borderId="0" xfId="109" applyFont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vertical="center" wrapText="1"/>
      <protection/>
    </xf>
    <xf numFmtId="3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 wrapText="1"/>
      <protection/>
    </xf>
    <xf numFmtId="0" fontId="56" fillId="0" borderId="35" xfId="0" applyFont="1" applyFill="1" applyBorder="1" applyAlignment="1" applyProtection="1">
      <alignment horizontal="left" vertical="center"/>
      <protection/>
    </xf>
    <xf numFmtId="180" fontId="16" fillId="0" borderId="0" xfId="108" applyNumberFormat="1" applyFill="1" applyAlignment="1" applyProtection="1">
      <alignment vertical="center" wrapText="1"/>
      <protection/>
    </xf>
    <xf numFmtId="180" fontId="57" fillId="0" borderId="0" xfId="108" applyNumberFormat="1" applyFont="1" applyFill="1" applyAlignment="1" applyProtection="1">
      <alignment horizontal="centerContinuous" vertical="center" wrapText="1"/>
      <protection/>
    </xf>
    <xf numFmtId="180" fontId="16" fillId="0" borderId="0" xfId="108" applyNumberFormat="1" applyFill="1" applyAlignment="1" applyProtection="1">
      <alignment horizontal="centerContinuous" vertical="center"/>
      <protection/>
    </xf>
    <xf numFmtId="180" fontId="16" fillId="0" borderId="0" xfId="108" applyNumberFormat="1" applyFill="1" applyAlignment="1" applyProtection="1">
      <alignment horizontal="center" vertical="center" wrapText="1"/>
      <protection/>
    </xf>
    <xf numFmtId="180" fontId="59" fillId="0" borderId="35" xfId="108" applyNumberFormat="1" applyFont="1" applyFill="1" applyBorder="1" applyAlignment="1" applyProtection="1">
      <alignment horizontal="centerContinuous" vertical="center" wrapText="1"/>
      <protection/>
    </xf>
    <xf numFmtId="180" fontId="59" fillId="0" borderId="36" xfId="108" applyNumberFormat="1" applyFont="1" applyFill="1" applyBorder="1" applyAlignment="1" applyProtection="1">
      <alignment horizontal="centerContinuous" vertical="center" wrapText="1"/>
      <protection/>
    </xf>
    <xf numFmtId="180" fontId="59" fillId="0" borderId="34" xfId="108" applyNumberFormat="1" applyFont="1" applyFill="1" applyBorder="1" applyAlignment="1" applyProtection="1">
      <alignment horizontal="centerContinuous" vertical="center" wrapText="1"/>
      <protection/>
    </xf>
    <xf numFmtId="180" fontId="59" fillId="0" borderId="35" xfId="108" applyNumberFormat="1" applyFont="1" applyFill="1" applyBorder="1" applyAlignment="1" applyProtection="1">
      <alignment horizontal="center" vertical="center" wrapText="1"/>
      <protection/>
    </xf>
    <xf numFmtId="180" fontId="59" fillId="0" borderId="36" xfId="108" applyNumberFormat="1" applyFont="1" applyFill="1" applyBorder="1" applyAlignment="1" applyProtection="1">
      <alignment horizontal="center" vertical="center" wrapText="1"/>
      <protection/>
    </xf>
    <xf numFmtId="180" fontId="59" fillId="0" borderId="34" xfId="108" applyNumberFormat="1" applyFont="1" applyFill="1" applyBorder="1" applyAlignment="1" applyProtection="1">
      <alignment horizontal="center" vertical="center" wrapText="1"/>
      <protection/>
    </xf>
    <xf numFmtId="180" fontId="27" fillId="0" borderId="0" xfId="108" applyNumberFormat="1" applyFont="1" applyFill="1" applyAlignment="1" applyProtection="1">
      <alignment horizontal="center" vertical="center" wrapText="1"/>
      <protection/>
    </xf>
    <xf numFmtId="180" fontId="55" fillId="0" borderId="37" xfId="108" applyNumberFormat="1" applyFont="1" applyFill="1" applyBorder="1" applyAlignment="1" applyProtection="1">
      <alignment horizontal="center" vertical="center" wrapText="1"/>
      <protection/>
    </xf>
    <xf numFmtId="180" fontId="55" fillId="0" borderId="35" xfId="108" applyNumberFormat="1" applyFont="1" applyFill="1" applyBorder="1" applyAlignment="1" applyProtection="1">
      <alignment horizontal="center" vertical="center" wrapText="1"/>
      <protection/>
    </xf>
    <xf numFmtId="180" fontId="55" fillId="0" borderId="36" xfId="108" applyNumberFormat="1" applyFont="1" applyFill="1" applyBorder="1" applyAlignment="1" applyProtection="1">
      <alignment horizontal="center" vertical="center" wrapText="1"/>
      <protection/>
    </xf>
    <xf numFmtId="180" fontId="55" fillId="0" borderId="34" xfId="108" applyNumberFormat="1" applyFont="1" applyFill="1" applyBorder="1" applyAlignment="1" applyProtection="1">
      <alignment horizontal="center" vertical="center" wrapText="1"/>
      <protection/>
    </xf>
    <xf numFmtId="180" fontId="55" fillId="0" borderId="0" xfId="108" applyNumberFormat="1" applyFont="1" applyFill="1" applyAlignment="1" applyProtection="1">
      <alignment horizontal="center" vertical="center" wrapText="1"/>
      <protection/>
    </xf>
    <xf numFmtId="180" fontId="16" fillId="0" borderId="38" xfId="108" applyNumberFormat="1" applyFill="1" applyBorder="1" applyAlignment="1" applyProtection="1">
      <alignment horizontal="left" vertical="center" wrapText="1" indent="1"/>
      <protection/>
    </xf>
    <xf numFmtId="180" fontId="60" fillId="0" borderId="39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26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0" xfId="108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1" xfId="108" applyNumberFormat="1" applyFill="1" applyBorder="1" applyAlignment="1" applyProtection="1">
      <alignment horizontal="left" vertical="center" wrapText="1" indent="1"/>
      <protection/>
    </xf>
    <xf numFmtId="180" fontId="60" fillId="0" borderId="12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2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44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8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7" xfId="108" applyNumberFormat="1" applyFont="1" applyFill="1" applyBorder="1" applyAlignment="1" applyProtection="1">
      <alignment horizontal="left" vertical="center" wrapText="1" indent="1"/>
      <protection/>
    </xf>
    <xf numFmtId="180" fontId="55" fillId="0" borderId="35" xfId="108" applyNumberFormat="1" applyFont="1" applyFill="1" applyBorder="1" applyAlignment="1" applyProtection="1">
      <alignment horizontal="left" vertical="center" wrapText="1" indent="1"/>
      <protection/>
    </xf>
    <xf numFmtId="180" fontId="55" fillId="0" borderId="36" xfId="108" applyNumberFormat="1" applyFont="1" applyFill="1" applyBorder="1" applyAlignment="1" applyProtection="1">
      <alignment horizontal="right" vertical="center" wrapText="1" indent="1"/>
      <protection/>
    </xf>
    <xf numFmtId="180" fontId="55" fillId="0" borderId="34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45" xfId="108" applyNumberFormat="1" applyFont="1" applyFill="1" applyBorder="1" applyAlignment="1" applyProtection="1">
      <alignment horizontal="left" vertical="center" wrapText="1" indent="1"/>
      <protection/>
    </xf>
    <xf numFmtId="180" fontId="61" fillId="0" borderId="46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47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2" xfId="108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46" xfId="108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5" xfId="108" applyNumberFormat="1" applyFont="1" applyFill="1" applyBorder="1" applyAlignment="1" applyProtection="1">
      <alignment horizontal="left" vertical="center" wrapText="1" indent="1"/>
      <protection/>
    </xf>
    <xf numFmtId="180" fontId="27" fillId="0" borderId="48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8" applyNumberFormat="1" applyFont="1" applyFill="1" applyBorder="1" applyAlignment="1" applyProtection="1" quotePrefix="1">
      <alignment horizontal="left" vertical="center" wrapText="1" indent="6"/>
      <protection locked="0"/>
    </xf>
    <xf numFmtId="180" fontId="60" fillId="0" borderId="45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47" xfId="108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5" xfId="108" applyNumberFormat="1" applyFont="1" applyFill="1" applyBorder="1" applyAlignment="1" applyProtection="1">
      <alignment horizontal="left" vertical="center" wrapText="1" indent="1"/>
      <protection/>
    </xf>
    <xf numFmtId="180" fontId="61" fillId="0" borderId="26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40" xfId="108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8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8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39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39" xfId="108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39" xfId="108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39" xfId="108" applyNumberFormat="1" applyFont="1" applyFill="1" applyBorder="1" applyAlignment="1" applyProtection="1">
      <alignment horizontal="left" vertical="center" wrapText="1" indent="2"/>
      <protection/>
    </xf>
    <xf numFmtId="180" fontId="60" fillId="0" borderId="16" xfId="108" applyNumberFormat="1" applyFont="1" applyFill="1" applyBorder="1" applyAlignment="1" applyProtection="1">
      <alignment horizontal="left" vertical="center" wrapText="1" indent="2"/>
      <protection/>
    </xf>
    <xf numFmtId="3" fontId="63" fillId="0" borderId="13" xfId="0" applyNumberFormat="1" applyFont="1" applyBorder="1" applyAlignment="1">
      <alignment horizontal="right" wrapText="1"/>
    </xf>
    <xf numFmtId="3" fontId="63" fillId="0" borderId="24" xfId="0" applyNumberFormat="1" applyFont="1" applyBorder="1" applyAlignment="1">
      <alignment horizontal="right" wrapText="1"/>
    </xf>
    <xf numFmtId="0" fontId="25" fillId="0" borderId="49" xfId="0" applyFont="1" applyBorder="1" applyAlignment="1">
      <alignment horizontal="center" wrapText="1"/>
    </xf>
    <xf numFmtId="0" fontId="27" fillId="0" borderId="50" xfId="0" applyFont="1" applyFill="1" applyBorder="1" applyAlignment="1" applyProtection="1">
      <alignment vertical="center" wrapText="1"/>
      <protection/>
    </xf>
    <xf numFmtId="3" fontId="51" fillId="0" borderId="13" xfId="109" applyNumberFormat="1" applyFont="1" applyBorder="1">
      <alignment/>
      <protection/>
    </xf>
    <xf numFmtId="3" fontId="1" fillId="0" borderId="13" xfId="109" applyNumberFormat="1" applyFont="1" applyBorder="1">
      <alignment/>
      <protection/>
    </xf>
    <xf numFmtId="3" fontId="48" fillId="0" borderId="24" xfId="109" applyNumberFormat="1" applyFont="1" applyBorder="1">
      <alignment/>
      <protection/>
    </xf>
    <xf numFmtId="3" fontId="1" fillId="0" borderId="13" xfId="109" applyNumberFormat="1" applyFont="1" applyFill="1" applyBorder="1">
      <alignment/>
      <protection/>
    </xf>
    <xf numFmtId="180" fontId="60" fillId="0" borderId="18" xfId="108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51" xfId="108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51" xfId="108" applyNumberFormat="1" applyFont="1" applyFill="1" applyBorder="1" applyAlignment="1" applyProtection="1">
      <alignment horizontal="right" vertical="center" wrapText="1" indent="1"/>
      <protection/>
    </xf>
    <xf numFmtId="180" fontId="60" fillId="0" borderId="52" xfId="108" applyNumberFormat="1" applyFont="1" applyFill="1" applyBorder="1" applyAlignment="1" applyProtection="1">
      <alignment horizontal="left" vertical="center" wrapText="1" indent="1"/>
      <protection/>
    </xf>
    <xf numFmtId="180" fontId="60" fillId="0" borderId="14" xfId="108" applyNumberFormat="1" applyFont="1" applyFill="1" applyBorder="1" applyAlignment="1" applyProtection="1">
      <alignment horizontal="left" vertical="center" wrapText="1" indent="1"/>
      <protection/>
    </xf>
    <xf numFmtId="180" fontId="55" fillId="0" borderId="20" xfId="10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111">
      <alignment/>
      <protection/>
    </xf>
    <xf numFmtId="0" fontId="66" fillId="0" borderId="0" xfId="111" applyFont="1">
      <alignment/>
      <protection/>
    </xf>
    <xf numFmtId="0" fontId="15" fillId="0" borderId="0" xfId="111" applyBorder="1">
      <alignment/>
      <protection/>
    </xf>
    <xf numFmtId="0" fontId="67" fillId="0" borderId="0" xfId="111" applyFont="1" applyBorder="1">
      <alignment/>
      <protection/>
    </xf>
    <xf numFmtId="0" fontId="40" fillId="0" borderId="53" xfId="111" applyFont="1" applyFill="1" applyBorder="1" applyAlignment="1">
      <alignment horizontal="left" vertical="center"/>
      <protection/>
    </xf>
    <xf numFmtId="0" fontId="40" fillId="0" borderId="14" xfId="111" applyFont="1" applyFill="1" applyBorder="1" applyAlignment="1">
      <alignment horizontal="left" vertical="center"/>
      <protection/>
    </xf>
    <xf numFmtId="0" fontId="48" fillId="0" borderId="13" xfId="111" applyFont="1" applyBorder="1" applyAlignment="1">
      <alignment horizontal="left" vertical="center"/>
      <protection/>
    </xf>
    <xf numFmtId="3" fontId="47" fillId="0" borderId="13" xfId="111" applyNumberFormat="1" applyFont="1" applyBorder="1" applyAlignment="1">
      <alignment vertical="center"/>
      <protection/>
    </xf>
    <xf numFmtId="0" fontId="48" fillId="0" borderId="13" xfId="111" applyFont="1" applyFill="1" applyBorder="1">
      <alignment/>
      <protection/>
    </xf>
    <xf numFmtId="0" fontId="69" fillId="0" borderId="14" xfId="103" applyFont="1" applyBorder="1" applyAlignment="1">
      <alignment horizontal="center"/>
      <protection/>
    </xf>
    <xf numFmtId="0" fontId="47" fillId="0" borderId="14" xfId="111" applyFont="1" applyBorder="1" applyAlignment="1">
      <alignment horizontal="left" vertical="center"/>
      <protection/>
    </xf>
    <xf numFmtId="3" fontId="48" fillId="0" borderId="13" xfId="111" applyNumberFormat="1" applyFont="1" applyBorder="1" applyAlignment="1">
      <alignment horizontal="right" vertical="center"/>
      <protection/>
    </xf>
    <xf numFmtId="0" fontId="48" fillId="0" borderId="14" xfId="111" applyFont="1" applyBorder="1" applyAlignment="1">
      <alignment horizontal="left" vertical="center"/>
      <protection/>
    </xf>
    <xf numFmtId="3" fontId="47" fillId="0" borderId="13" xfId="111" applyNumberFormat="1" applyFont="1" applyBorder="1" applyAlignment="1">
      <alignment horizontal="right" vertical="center"/>
      <protection/>
    </xf>
    <xf numFmtId="0" fontId="47" fillId="0" borderId="13" xfId="111" applyFont="1" applyBorder="1" applyAlignment="1">
      <alignment horizontal="left" vertical="center"/>
      <protection/>
    </xf>
    <xf numFmtId="3" fontId="48" fillId="0" borderId="13" xfId="111" applyNumberFormat="1" applyFont="1" applyBorder="1" applyAlignment="1">
      <alignment vertical="center"/>
      <protection/>
    </xf>
    <xf numFmtId="0" fontId="69" fillId="0" borderId="14" xfId="111" applyFont="1" applyBorder="1" applyAlignment="1">
      <alignment horizontal="center" vertical="center"/>
      <protection/>
    </xf>
    <xf numFmtId="3" fontId="68" fillId="0" borderId="13" xfId="111" applyNumberFormat="1" applyFont="1" applyFill="1" applyBorder="1" applyAlignment="1">
      <alignment vertical="center"/>
      <protection/>
    </xf>
    <xf numFmtId="3" fontId="68" fillId="0" borderId="13" xfId="111" applyNumberFormat="1" applyFont="1" applyFill="1" applyBorder="1">
      <alignment/>
      <protection/>
    </xf>
    <xf numFmtId="0" fontId="48" fillId="0" borderId="14" xfId="111" applyFont="1" applyBorder="1" applyAlignment="1">
      <alignment vertical="center"/>
      <protection/>
    </xf>
    <xf numFmtId="0" fontId="47" fillId="0" borderId="13" xfId="111" applyFont="1" applyFill="1" applyBorder="1" applyAlignment="1">
      <alignment horizontal="left" vertical="center"/>
      <protection/>
    </xf>
    <xf numFmtId="3" fontId="47" fillId="0" borderId="13" xfId="103" applyNumberFormat="1" applyFont="1" applyBorder="1" applyAlignment="1">
      <alignment horizontal="right"/>
      <protection/>
    </xf>
    <xf numFmtId="0" fontId="47" fillId="0" borderId="13" xfId="103" applyFont="1" applyBorder="1" applyAlignment="1">
      <alignment horizontal="left"/>
      <protection/>
    </xf>
    <xf numFmtId="3" fontId="69" fillId="0" borderId="13" xfId="111" applyNumberFormat="1" applyFont="1" applyBorder="1" applyAlignment="1">
      <alignment horizontal="right" vertical="center"/>
      <protection/>
    </xf>
    <xf numFmtId="0" fontId="69" fillId="0" borderId="14" xfId="111" applyFont="1" applyBorder="1" applyAlignment="1">
      <alignment horizontal="left" vertical="center"/>
      <protection/>
    </xf>
    <xf numFmtId="0" fontId="48" fillId="0" borderId="14" xfId="111" applyFont="1" applyBorder="1" applyAlignment="1">
      <alignment horizontal="left"/>
      <protection/>
    </xf>
    <xf numFmtId="0" fontId="69" fillId="0" borderId="13" xfId="111" applyFont="1" applyBorder="1" applyAlignment="1">
      <alignment horizontal="left" vertical="center"/>
      <protection/>
    </xf>
    <xf numFmtId="3" fontId="69" fillId="0" borderId="13" xfId="111" applyNumberFormat="1" applyFont="1" applyBorder="1" applyAlignment="1">
      <alignment vertical="center"/>
      <protection/>
    </xf>
    <xf numFmtId="0" fontId="48" fillId="0" borderId="14" xfId="111" applyFont="1" applyBorder="1" applyAlignment="1">
      <alignment horizontal="center"/>
      <protection/>
    </xf>
    <xf numFmtId="0" fontId="48" fillId="0" borderId="53" xfId="111" applyFont="1" applyBorder="1" applyAlignment="1">
      <alignment horizontal="left"/>
      <protection/>
    </xf>
    <xf numFmtId="0" fontId="48" fillId="0" borderId="53" xfId="111" applyFont="1" applyBorder="1" applyAlignment="1">
      <alignment horizontal="left" vertical="center"/>
      <protection/>
    </xf>
    <xf numFmtId="0" fontId="48" fillId="0" borderId="14" xfId="111" applyFont="1" applyBorder="1" applyAlignment="1">
      <alignment horizontal="center" vertical="center"/>
      <protection/>
    </xf>
    <xf numFmtId="0" fontId="40" fillId="0" borderId="14" xfId="111" applyFont="1" applyBorder="1" applyAlignment="1">
      <alignment horizontal="center" vertical="center"/>
      <protection/>
    </xf>
    <xf numFmtId="3" fontId="47" fillId="0" borderId="42" xfId="111" applyNumberFormat="1" applyFont="1" applyBorder="1" applyAlignment="1">
      <alignment vertical="center"/>
      <protection/>
    </xf>
    <xf numFmtId="3" fontId="47" fillId="0" borderId="42" xfId="103" applyNumberFormat="1" applyFont="1" applyBorder="1" applyAlignment="1">
      <alignment horizontal="right"/>
      <protection/>
    </xf>
    <xf numFmtId="3" fontId="47" fillId="0" borderId="42" xfId="111" applyNumberFormat="1" applyFont="1" applyBorder="1" applyAlignment="1">
      <alignment horizontal="right" vertical="center"/>
      <protection/>
    </xf>
    <xf numFmtId="3" fontId="69" fillId="0" borderId="42" xfId="111" applyNumberFormat="1" applyFont="1" applyBorder="1" applyAlignment="1">
      <alignment horizontal="right" vertical="center"/>
      <protection/>
    </xf>
    <xf numFmtId="3" fontId="48" fillId="0" borderId="42" xfId="111" applyNumberFormat="1" applyFont="1" applyBorder="1" applyAlignment="1">
      <alignment horizontal="right" vertical="center"/>
      <protection/>
    </xf>
    <xf numFmtId="3" fontId="68" fillId="0" borderId="42" xfId="111" applyNumberFormat="1" applyFont="1" applyFill="1" applyBorder="1" applyAlignment="1">
      <alignment vertical="center"/>
      <protection/>
    </xf>
    <xf numFmtId="3" fontId="48" fillId="0" borderId="42" xfId="111" applyNumberFormat="1" applyFont="1" applyBorder="1" applyAlignment="1">
      <alignment vertical="center"/>
      <protection/>
    </xf>
    <xf numFmtId="3" fontId="69" fillId="0" borderId="42" xfId="111" applyNumberFormat="1" applyFont="1" applyBorder="1" applyAlignment="1">
      <alignment vertical="center"/>
      <protection/>
    </xf>
    <xf numFmtId="3" fontId="39" fillId="0" borderId="13" xfId="111" applyNumberFormat="1" applyFont="1" applyBorder="1" applyAlignment="1">
      <alignment vertical="center"/>
      <protection/>
    </xf>
    <xf numFmtId="3" fontId="39" fillId="0" borderId="42" xfId="111" applyNumberFormat="1" applyFont="1" applyBorder="1" applyAlignment="1">
      <alignment vertical="center"/>
      <protection/>
    </xf>
    <xf numFmtId="0" fontId="48" fillId="0" borderId="53" xfId="111" applyFont="1" applyBorder="1" applyAlignment="1">
      <alignment horizontal="center" vertical="center"/>
      <protection/>
    </xf>
    <xf numFmtId="3" fontId="69" fillId="0" borderId="13" xfId="111" applyNumberFormat="1" applyFont="1" applyBorder="1">
      <alignment/>
      <protection/>
    </xf>
    <xf numFmtId="3" fontId="69" fillId="0" borderId="42" xfId="111" applyNumberFormat="1" applyFont="1" applyBorder="1">
      <alignment/>
      <protection/>
    </xf>
    <xf numFmtId="3" fontId="49" fillId="0" borderId="13" xfId="111" applyNumberFormat="1" applyFont="1" applyBorder="1" applyAlignment="1">
      <alignment vertical="center"/>
      <protection/>
    </xf>
    <xf numFmtId="3" fontId="69" fillId="24" borderId="13" xfId="111" applyNumberFormat="1" applyFont="1" applyFill="1" applyBorder="1" applyAlignment="1">
      <alignment vertical="center"/>
      <protection/>
    </xf>
    <xf numFmtId="0" fontId="69" fillId="0" borderId="13" xfId="111" applyFont="1" applyFill="1" applyBorder="1" applyAlignment="1">
      <alignment horizontal="left" vertical="center"/>
      <protection/>
    </xf>
    <xf numFmtId="0" fontId="47" fillId="0" borderId="46" xfId="11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8" fillId="0" borderId="53" xfId="111" applyFont="1" applyBorder="1" applyAlignment="1">
      <alignment horizontal="center"/>
      <protection/>
    </xf>
    <xf numFmtId="3" fontId="47" fillId="24" borderId="13" xfId="111" applyNumberFormat="1" applyFont="1" applyFill="1" applyBorder="1" applyAlignment="1">
      <alignment vertical="center"/>
      <protection/>
    </xf>
    <xf numFmtId="3" fontId="71" fillId="25" borderId="13" xfId="111" applyNumberFormat="1" applyFont="1" applyFill="1" applyBorder="1" applyAlignment="1">
      <alignment horizontal="right" vertical="center"/>
      <protection/>
    </xf>
    <xf numFmtId="3" fontId="71" fillId="25" borderId="13" xfId="111" applyNumberFormat="1" applyFont="1" applyFill="1" applyBorder="1">
      <alignment/>
      <protection/>
    </xf>
    <xf numFmtId="3" fontId="72" fillId="25" borderId="13" xfId="111" applyNumberFormat="1" applyFont="1" applyFill="1" applyBorder="1" applyAlignment="1">
      <alignment vertical="center"/>
      <protection/>
    </xf>
    <xf numFmtId="0" fontId="15" fillId="25" borderId="0" xfId="111" applyFill="1">
      <alignment/>
      <protection/>
    </xf>
    <xf numFmtId="0" fontId="48" fillId="20" borderId="54" xfId="111" applyFont="1" applyFill="1" applyBorder="1" applyAlignment="1">
      <alignment horizontal="center" vertical="center"/>
      <protection/>
    </xf>
    <xf numFmtId="0" fontId="48" fillId="20" borderId="55" xfId="111" applyFont="1" applyFill="1" applyBorder="1" applyAlignment="1">
      <alignment horizontal="center" vertical="center"/>
      <protection/>
    </xf>
    <xf numFmtId="0" fontId="48" fillId="20" borderId="55" xfId="111" applyFont="1" applyFill="1" applyBorder="1" applyAlignment="1">
      <alignment horizontal="center" vertical="center" wrapText="1"/>
      <protection/>
    </xf>
    <xf numFmtId="0" fontId="48" fillId="20" borderId="56" xfId="111" applyFont="1" applyFill="1" applyBorder="1" applyAlignment="1">
      <alignment horizontal="center" vertical="center" wrapText="1"/>
      <protection/>
    </xf>
    <xf numFmtId="0" fontId="48" fillId="20" borderId="57" xfId="111" applyFont="1" applyFill="1" applyBorder="1" applyAlignment="1">
      <alignment horizontal="center" vertical="center"/>
      <protection/>
    </xf>
    <xf numFmtId="0" fontId="48" fillId="0" borderId="12" xfId="111" applyFont="1" applyBorder="1" applyAlignment="1">
      <alignment horizontal="center" vertical="center"/>
      <protection/>
    </xf>
    <xf numFmtId="0" fontId="69" fillId="0" borderId="58" xfId="111" applyFont="1" applyBorder="1" applyAlignment="1">
      <alignment horizontal="center" vertical="center"/>
      <protection/>
    </xf>
    <xf numFmtId="0" fontId="48" fillId="0" borderId="58" xfId="111" applyFont="1" applyBorder="1" applyAlignment="1">
      <alignment horizontal="left" vertical="center"/>
      <protection/>
    </xf>
    <xf numFmtId="3" fontId="71" fillId="25" borderId="42" xfId="111" applyNumberFormat="1" applyFont="1" applyFill="1" applyBorder="1">
      <alignment/>
      <protection/>
    </xf>
    <xf numFmtId="3" fontId="68" fillId="0" borderId="42" xfId="111" applyNumberFormat="1" applyFont="1" applyFill="1" applyBorder="1">
      <alignment/>
      <protection/>
    </xf>
    <xf numFmtId="0" fontId="47" fillId="0" borderId="12" xfId="111" applyFont="1" applyBorder="1" applyAlignment="1">
      <alignment horizontal="center" vertical="center"/>
      <protection/>
    </xf>
    <xf numFmtId="3" fontId="49" fillId="0" borderId="42" xfId="111" applyNumberFormat="1" applyFont="1" applyBorder="1" applyAlignment="1">
      <alignment vertical="center"/>
      <protection/>
    </xf>
    <xf numFmtId="0" fontId="48" fillId="0" borderId="58" xfId="111" applyFont="1" applyBorder="1" applyAlignment="1">
      <alignment horizontal="center" vertical="center"/>
      <protection/>
    </xf>
    <xf numFmtId="0" fontId="53" fillId="20" borderId="19" xfId="111" applyFont="1" applyFill="1" applyBorder="1" applyAlignment="1">
      <alignment horizontal="left" vertical="center"/>
      <protection/>
    </xf>
    <xf numFmtId="3" fontId="53" fillId="20" borderId="19" xfId="111" applyNumberFormat="1" applyFont="1" applyFill="1" applyBorder="1" applyAlignment="1">
      <alignment vertical="center"/>
      <protection/>
    </xf>
    <xf numFmtId="0" fontId="53" fillId="20" borderId="20" xfId="111" applyFont="1" applyFill="1" applyBorder="1" applyAlignment="1">
      <alignment horizontal="left" vertical="center"/>
      <protection/>
    </xf>
    <xf numFmtId="0" fontId="74" fillId="0" borderId="0" xfId="111" applyFont="1">
      <alignment/>
      <protection/>
    </xf>
    <xf numFmtId="0" fontId="74" fillId="0" borderId="0" xfId="111" applyFont="1" applyAlignment="1">
      <alignment wrapText="1"/>
      <protection/>
    </xf>
    <xf numFmtId="0" fontId="74" fillId="24" borderId="0" xfId="111" applyFont="1" applyFill="1">
      <alignment/>
      <protection/>
    </xf>
    <xf numFmtId="0" fontId="40" fillId="20" borderId="26" xfId="102" applyFont="1" applyFill="1" applyBorder="1" applyAlignment="1">
      <alignment horizontal="center" vertical="center" wrapText="1"/>
      <protection/>
    </xf>
    <xf numFmtId="0" fontId="40" fillId="20" borderId="59" xfId="102" applyFont="1" applyFill="1" applyBorder="1" applyAlignment="1">
      <alignment horizontal="right" vertical="center" wrapText="1"/>
      <protection/>
    </xf>
    <xf numFmtId="0" fontId="40" fillId="20" borderId="60" xfId="102" applyFont="1" applyFill="1" applyBorder="1" applyAlignment="1">
      <alignment horizontal="center" vertical="center"/>
      <protection/>
    </xf>
    <xf numFmtId="0" fontId="40" fillId="20" borderId="61" xfId="102" applyFont="1" applyFill="1" applyBorder="1" applyAlignment="1">
      <alignment horizontal="right" vertical="center"/>
      <protection/>
    </xf>
    <xf numFmtId="0" fontId="40" fillId="20" borderId="62" xfId="102" applyFont="1" applyFill="1" applyBorder="1" applyAlignment="1">
      <alignment horizontal="center" vertical="center"/>
      <protection/>
    </xf>
    <xf numFmtId="0" fontId="40" fillId="20" borderId="15" xfId="102" applyFont="1" applyFill="1" applyBorder="1" applyAlignment="1">
      <alignment horizontal="center" vertical="center"/>
      <protection/>
    </xf>
    <xf numFmtId="0" fontId="45" fillId="0" borderId="63" xfId="99" applyFont="1" applyBorder="1" applyAlignment="1">
      <alignment vertical="center"/>
      <protection/>
    </xf>
    <xf numFmtId="3" fontId="40" fillId="0" borderId="63" xfId="102" applyNumberFormat="1" applyFont="1" applyFill="1" applyBorder="1">
      <alignment/>
      <protection/>
    </xf>
    <xf numFmtId="3" fontId="40" fillId="0" borderId="64" xfId="102" applyNumberFormat="1" applyFont="1" applyFill="1" applyBorder="1">
      <alignment/>
      <protection/>
    </xf>
    <xf numFmtId="0" fontId="45" fillId="0" borderId="65" xfId="99" applyFont="1" applyBorder="1" applyAlignment="1">
      <alignment vertical="center"/>
      <protection/>
    </xf>
    <xf numFmtId="4" fontId="40" fillId="0" borderId="65" xfId="102" applyNumberFormat="1" applyFont="1" applyFill="1" applyBorder="1">
      <alignment/>
      <protection/>
    </xf>
    <xf numFmtId="3" fontId="40" fillId="0" borderId="65" xfId="102" applyNumberFormat="1" applyFont="1" applyFill="1" applyBorder="1">
      <alignment/>
      <protection/>
    </xf>
    <xf numFmtId="3" fontId="40" fillId="0" borderId="66" xfId="102" applyNumberFormat="1" applyFont="1" applyFill="1" applyBorder="1">
      <alignment/>
      <protection/>
    </xf>
    <xf numFmtId="0" fontId="1" fillId="0" borderId="65" xfId="99" applyFont="1" applyBorder="1" applyAlignment="1">
      <alignment vertical="center"/>
      <protection/>
    </xf>
    <xf numFmtId="3" fontId="39" fillId="0" borderId="65" xfId="99" applyNumberFormat="1" applyFont="1" applyFill="1" applyBorder="1" applyAlignment="1">
      <alignment horizontal="center" vertical="center"/>
      <protection/>
    </xf>
    <xf numFmtId="4" fontId="39" fillId="0" borderId="65" xfId="99" applyNumberFormat="1" applyFont="1" applyFill="1" applyBorder="1" applyAlignment="1">
      <alignment vertical="center"/>
      <protection/>
    </xf>
    <xf numFmtId="3" fontId="39" fillId="0" borderId="65" xfId="99" applyNumberFormat="1" applyFont="1" applyFill="1" applyBorder="1" applyAlignment="1">
      <alignment vertical="center"/>
      <protection/>
    </xf>
    <xf numFmtId="3" fontId="39" fillId="0" borderId="66" xfId="99" applyNumberFormat="1" applyFont="1" applyFill="1" applyBorder="1" applyAlignment="1">
      <alignment vertical="center"/>
      <protection/>
    </xf>
    <xf numFmtId="3" fontId="40" fillId="0" borderId="65" xfId="99" applyNumberFormat="1" applyFont="1" applyFill="1" applyBorder="1" applyAlignment="1">
      <alignment vertical="center"/>
      <protection/>
    </xf>
    <xf numFmtId="3" fontId="40" fillId="0" borderId="66" xfId="99" applyNumberFormat="1" applyFont="1" applyFill="1" applyBorder="1" applyAlignment="1">
      <alignment vertical="center"/>
      <protection/>
    </xf>
    <xf numFmtId="3" fontId="40" fillId="21" borderId="65" xfId="102" applyNumberFormat="1" applyFont="1" applyFill="1" applyBorder="1">
      <alignment/>
      <protection/>
    </xf>
    <xf numFmtId="3" fontId="40" fillId="21" borderId="66" xfId="102" applyNumberFormat="1" applyFont="1" applyFill="1" applyBorder="1">
      <alignment/>
      <protection/>
    </xf>
    <xf numFmtId="167" fontId="39" fillId="0" borderId="65" xfId="102" applyNumberFormat="1" applyFont="1" applyFill="1" applyBorder="1">
      <alignment/>
      <protection/>
    </xf>
    <xf numFmtId="3" fontId="39" fillId="0" borderId="65" xfId="102" applyNumberFormat="1" applyFont="1" applyFill="1" applyBorder="1">
      <alignment/>
      <protection/>
    </xf>
    <xf numFmtId="3" fontId="39" fillId="0" borderId="66" xfId="102" applyNumberFormat="1" applyFont="1" applyFill="1" applyBorder="1">
      <alignment/>
      <protection/>
    </xf>
    <xf numFmtId="0" fontId="1" fillId="0" borderId="65" xfId="99" applyFont="1" applyBorder="1" applyAlignment="1">
      <alignment vertical="center" wrapText="1"/>
      <protection/>
    </xf>
    <xf numFmtId="0" fontId="1" fillId="0" borderId="67" xfId="99" applyFont="1" applyBorder="1" applyAlignment="1">
      <alignment vertical="center"/>
      <protection/>
    </xf>
    <xf numFmtId="3" fontId="39" fillId="0" borderId="67" xfId="99" applyNumberFormat="1" applyFont="1" applyFill="1" applyBorder="1" applyAlignment="1">
      <alignment vertical="center"/>
      <protection/>
    </xf>
    <xf numFmtId="3" fontId="39" fillId="0" borderId="68" xfId="102" applyNumberFormat="1" applyFont="1" applyFill="1" applyBorder="1">
      <alignment/>
      <protection/>
    </xf>
    <xf numFmtId="3" fontId="40" fillId="21" borderId="13" xfId="102" applyNumberFormat="1" applyFont="1" applyFill="1" applyBorder="1">
      <alignment/>
      <protection/>
    </xf>
    <xf numFmtId="0" fontId="45" fillId="0" borderId="69" xfId="99" applyFont="1" applyBorder="1" applyAlignment="1">
      <alignment vertical="center"/>
      <protection/>
    </xf>
    <xf numFmtId="3" fontId="40" fillId="0" borderId="26" xfId="102" applyNumberFormat="1" applyFont="1" applyFill="1" applyBorder="1">
      <alignment/>
      <protection/>
    </xf>
    <xf numFmtId="3" fontId="39" fillId="0" borderId="13" xfId="102" applyNumberFormat="1" applyFont="1" applyFill="1" applyBorder="1">
      <alignment/>
      <protection/>
    </xf>
    <xf numFmtId="167" fontId="39" fillId="0" borderId="70" xfId="99" applyNumberFormat="1" applyFont="1" applyBorder="1" applyAlignment="1">
      <alignment vertical="center"/>
      <protection/>
    </xf>
    <xf numFmtId="3" fontId="39" fillId="0" borderId="70" xfId="99" applyNumberFormat="1" applyFont="1" applyFill="1" applyBorder="1" applyAlignment="1">
      <alignment vertical="center"/>
      <protection/>
    </xf>
    <xf numFmtId="0" fontId="39" fillId="0" borderId="17" xfId="106" applyFont="1" applyBorder="1">
      <alignment/>
      <protection/>
    </xf>
    <xf numFmtId="0" fontId="1" fillId="0" borderId="13" xfId="99" applyFont="1" applyBorder="1" applyAlignment="1">
      <alignment vertical="center"/>
      <protection/>
    </xf>
    <xf numFmtId="4" fontId="39" fillId="0" borderId="17" xfId="102" applyNumberFormat="1" applyFont="1" applyFill="1" applyBorder="1">
      <alignment/>
      <protection/>
    </xf>
    <xf numFmtId="3" fontId="39" fillId="0" borderId="13" xfId="99" applyNumberFormat="1" applyFont="1" applyFill="1" applyBorder="1" applyAlignment="1">
      <alignment vertical="center"/>
      <protection/>
    </xf>
    <xf numFmtId="167" fontId="40" fillId="21" borderId="13" xfId="102" applyNumberFormat="1" applyFont="1" applyFill="1" applyBorder="1">
      <alignment/>
      <protection/>
    </xf>
    <xf numFmtId="0" fontId="40" fillId="21" borderId="13" xfId="106" applyFont="1" applyFill="1" applyBorder="1">
      <alignment/>
      <protection/>
    </xf>
    <xf numFmtId="3" fontId="40" fillId="21" borderId="13" xfId="99" applyNumberFormat="1" applyFont="1" applyFill="1" applyBorder="1" applyAlignment="1">
      <alignment vertical="center"/>
      <protection/>
    </xf>
    <xf numFmtId="0" fontId="45" fillId="0" borderId="0" xfId="102" applyFont="1" applyFill="1" applyBorder="1">
      <alignment/>
      <protection/>
    </xf>
    <xf numFmtId="0" fontId="39" fillId="0" borderId="0" xfId="111" applyFont="1">
      <alignment/>
      <protection/>
    </xf>
    <xf numFmtId="3" fontId="69" fillId="0" borderId="66" xfId="102" applyNumberFormat="1" applyFont="1" applyFill="1" applyBorder="1">
      <alignment/>
      <protection/>
    </xf>
    <xf numFmtId="3" fontId="69" fillId="0" borderId="66" xfId="99" applyNumberFormat="1" applyFont="1" applyFill="1" applyBorder="1" applyAlignment="1">
      <alignment vertical="center"/>
      <protection/>
    </xf>
    <xf numFmtId="0" fontId="40" fillId="21" borderId="65" xfId="99" applyFont="1" applyFill="1" applyBorder="1" applyAlignment="1">
      <alignment vertical="center"/>
      <protection/>
    </xf>
    <xf numFmtId="0" fontId="72" fillId="20" borderId="13" xfId="102" applyFont="1" applyFill="1" applyBorder="1">
      <alignment/>
      <protection/>
    </xf>
    <xf numFmtId="3" fontId="72" fillId="20" borderId="13" xfId="102" applyNumberFormat="1" applyFont="1" applyFill="1" applyBorder="1">
      <alignment/>
      <protection/>
    </xf>
    <xf numFmtId="0" fontId="72" fillId="20" borderId="13" xfId="106" applyFont="1" applyFill="1" applyBorder="1">
      <alignment/>
      <protection/>
    </xf>
    <xf numFmtId="3" fontId="72" fillId="20" borderId="13" xfId="99" applyNumberFormat="1" applyFont="1" applyFill="1" applyBorder="1" applyAlignment="1">
      <alignment vertical="center"/>
      <protection/>
    </xf>
    <xf numFmtId="0" fontId="40" fillId="21" borderId="13" xfId="99" applyFont="1" applyFill="1" applyBorder="1" applyAlignment="1">
      <alignment vertical="center"/>
      <protection/>
    </xf>
    <xf numFmtId="0" fontId="65" fillId="0" borderId="0" xfId="111" applyFont="1" applyFill="1" applyBorder="1" applyAlignment="1">
      <alignment vertical="center"/>
      <protection/>
    </xf>
    <xf numFmtId="0" fontId="64" fillId="0" borderId="0" xfId="111" applyFont="1" applyFill="1" applyBorder="1" applyAlignment="1">
      <alignment vertical="center"/>
      <protection/>
    </xf>
    <xf numFmtId="0" fontId="65" fillId="0" borderId="0" xfId="111" applyFont="1" applyFill="1" applyBorder="1">
      <alignment/>
      <protection/>
    </xf>
    <xf numFmtId="0" fontId="65" fillId="0" borderId="0" xfId="111" applyFont="1" applyFill="1" applyBorder="1" applyAlignment="1">
      <alignment horizontal="left" vertical="center"/>
      <protection/>
    </xf>
    <xf numFmtId="0" fontId="75" fillId="0" borderId="0" xfId="111" applyFont="1" applyFill="1" applyBorder="1" applyAlignment="1">
      <alignment horizontal="left" vertical="center"/>
      <protection/>
    </xf>
    <xf numFmtId="3" fontId="65" fillId="0" borderId="0" xfId="111" applyNumberFormat="1" applyFont="1" applyFill="1" applyBorder="1" applyAlignment="1">
      <alignment vertical="center"/>
      <protection/>
    </xf>
    <xf numFmtId="0" fontId="65" fillId="0" borderId="0" xfId="111" applyFont="1" applyFill="1" applyBorder="1" applyAlignment="1">
      <alignment horizontal="right" vertical="center"/>
      <protection/>
    </xf>
    <xf numFmtId="167" fontId="65" fillId="0" borderId="0" xfId="111" applyNumberFormat="1" applyFont="1" applyFill="1" applyBorder="1" applyAlignment="1">
      <alignment vertical="center"/>
      <protection/>
    </xf>
    <xf numFmtId="3" fontId="65" fillId="0" borderId="0" xfId="111" applyNumberFormat="1" applyFont="1" applyFill="1" applyBorder="1" applyAlignment="1">
      <alignment vertical="center"/>
      <protection/>
    </xf>
    <xf numFmtId="0" fontId="64" fillId="0" borderId="0" xfId="111" applyFont="1" applyFill="1" applyBorder="1" applyAlignment="1">
      <alignment horizontal="left" vertical="center"/>
      <protection/>
    </xf>
    <xf numFmtId="3" fontId="64" fillId="0" borderId="0" xfId="111" applyNumberFormat="1" applyFont="1" applyFill="1" applyBorder="1" applyAlignment="1">
      <alignment vertical="center"/>
      <protection/>
    </xf>
    <xf numFmtId="3" fontId="64" fillId="0" borderId="0" xfId="111" applyNumberFormat="1" applyFont="1" applyFill="1" applyBorder="1" applyAlignment="1">
      <alignment vertical="center"/>
      <protection/>
    </xf>
    <xf numFmtId="167" fontId="64" fillId="0" borderId="0" xfId="111" applyNumberFormat="1" applyFont="1" applyFill="1" applyBorder="1" applyAlignment="1">
      <alignment vertical="center"/>
      <protection/>
    </xf>
    <xf numFmtId="167" fontId="64" fillId="0" borderId="0" xfId="111" applyNumberFormat="1" applyFont="1" applyFill="1" applyBorder="1" applyAlignment="1">
      <alignment vertical="center"/>
      <protection/>
    </xf>
    <xf numFmtId="0" fontId="65" fillId="24" borderId="0" xfId="111" applyFont="1" applyFill="1" applyBorder="1" applyAlignment="1">
      <alignment horizontal="left" vertical="center"/>
      <protection/>
    </xf>
    <xf numFmtId="0" fontId="65" fillId="24" borderId="0" xfId="111" applyFont="1" applyFill="1" applyBorder="1">
      <alignment/>
      <protection/>
    </xf>
    <xf numFmtId="3" fontId="65" fillId="24" borderId="0" xfId="111" applyNumberFormat="1" applyFont="1" applyFill="1" applyBorder="1" applyAlignment="1">
      <alignment vertical="center"/>
      <protection/>
    </xf>
    <xf numFmtId="0" fontId="15" fillId="24" borderId="0" xfId="111" applyFill="1">
      <alignment/>
      <protection/>
    </xf>
    <xf numFmtId="0" fontId="65" fillId="24" borderId="0" xfId="111" applyFont="1" applyFill="1" applyBorder="1" applyAlignment="1">
      <alignment horizontal="right" vertical="center"/>
      <protection/>
    </xf>
    <xf numFmtId="167" fontId="65" fillId="24" borderId="0" xfId="111" applyNumberFormat="1" applyFont="1" applyFill="1" applyBorder="1" applyAlignment="1">
      <alignment vertical="center"/>
      <protection/>
    </xf>
    <xf numFmtId="3" fontId="64" fillId="24" borderId="0" xfId="111" applyNumberFormat="1" applyFont="1" applyFill="1" applyBorder="1" applyAlignment="1">
      <alignment vertical="center"/>
      <protection/>
    </xf>
    <xf numFmtId="0" fontId="15" fillId="24" borderId="0" xfId="111" applyFill="1" applyBorder="1">
      <alignment/>
      <protection/>
    </xf>
    <xf numFmtId="0" fontId="64" fillId="0" borderId="0" xfId="111" applyFont="1" applyFill="1" applyBorder="1">
      <alignment/>
      <protection/>
    </xf>
    <xf numFmtId="0" fontId="15" fillId="0" borderId="0" xfId="111" applyFill="1">
      <alignment/>
      <protection/>
    </xf>
    <xf numFmtId="3" fontId="65" fillId="24" borderId="0" xfId="111" applyNumberFormat="1" applyFont="1" applyFill="1" applyBorder="1" applyAlignment="1">
      <alignment vertical="center"/>
      <protection/>
    </xf>
    <xf numFmtId="0" fontId="76" fillId="0" borderId="0" xfId="111" applyFont="1">
      <alignment/>
      <protection/>
    </xf>
    <xf numFmtId="0" fontId="15" fillId="0" borderId="0" xfId="111" applyAlignment="1">
      <alignment/>
      <protection/>
    </xf>
    <xf numFmtId="0" fontId="1" fillId="0" borderId="13" xfId="111" applyFont="1" applyBorder="1">
      <alignment/>
      <protection/>
    </xf>
    <xf numFmtId="0" fontId="48" fillId="0" borderId="13" xfId="111" applyFont="1" applyBorder="1">
      <alignment/>
      <protection/>
    </xf>
    <xf numFmtId="3" fontId="48" fillId="0" borderId="13" xfId="111" applyNumberFormat="1" applyFont="1" applyBorder="1" applyAlignment="1">
      <alignment horizontal="center" vertical="center"/>
      <protection/>
    </xf>
    <xf numFmtId="3" fontId="48" fillId="24" borderId="13" xfId="111" applyNumberFormat="1" applyFont="1" applyFill="1" applyBorder="1" applyAlignment="1">
      <alignment horizontal="center" vertical="center"/>
      <protection/>
    </xf>
    <xf numFmtId="3" fontId="69" fillId="24" borderId="13" xfId="111" applyNumberFormat="1" applyFont="1" applyFill="1" applyBorder="1" applyAlignment="1">
      <alignment horizontal="center" vertical="center"/>
      <protection/>
    </xf>
    <xf numFmtId="0" fontId="79" fillId="24" borderId="0" xfId="111" applyFont="1" applyFill="1" applyBorder="1" applyAlignment="1">
      <alignment horizontal="center" vertical="center"/>
      <protection/>
    </xf>
    <xf numFmtId="0" fontId="80" fillId="24" borderId="0" xfId="111" applyFont="1" applyFill="1">
      <alignment/>
      <protection/>
    </xf>
    <xf numFmtId="3" fontId="71" fillId="24" borderId="13" xfId="111" applyNumberFormat="1" applyFont="1" applyFill="1" applyBorder="1" applyAlignment="1">
      <alignment horizontal="center" vertical="center"/>
      <protection/>
    </xf>
    <xf numFmtId="0" fontId="80" fillId="24" borderId="0" xfId="111" applyFont="1" applyFill="1" applyBorder="1" applyAlignment="1">
      <alignment horizontal="left" vertical="center"/>
      <protection/>
    </xf>
    <xf numFmtId="0" fontId="79" fillId="24" borderId="0" xfId="111" applyFont="1" applyFill="1" applyBorder="1" applyAlignment="1">
      <alignment horizontal="left" vertical="center"/>
      <protection/>
    </xf>
    <xf numFmtId="3" fontId="79" fillId="24" borderId="0" xfId="111" applyNumberFormat="1" applyFont="1" applyFill="1" applyBorder="1" applyAlignment="1">
      <alignment vertical="center"/>
      <protection/>
    </xf>
    <xf numFmtId="167" fontId="80" fillId="24" borderId="0" xfId="111" applyNumberFormat="1" applyFont="1" applyFill="1" applyBorder="1" applyAlignment="1">
      <alignment vertical="center"/>
      <protection/>
    </xf>
    <xf numFmtId="3" fontId="79" fillId="24" borderId="0" xfId="111" applyNumberFormat="1" applyFont="1" applyFill="1" applyBorder="1" applyAlignment="1">
      <alignment vertical="center"/>
      <protection/>
    </xf>
    <xf numFmtId="167" fontId="79" fillId="24" borderId="0" xfId="111" applyNumberFormat="1" applyFont="1" applyFill="1" applyBorder="1" applyAlignment="1">
      <alignment vertical="center"/>
      <protection/>
    </xf>
    <xf numFmtId="167" fontId="79" fillId="24" borderId="0" xfId="111" applyNumberFormat="1" applyFont="1" applyFill="1" applyBorder="1" applyAlignment="1">
      <alignment vertical="center"/>
      <protection/>
    </xf>
    <xf numFmtId="0" fontId="80" fillId="24" borderId="0" xfId="111" applyFont="1" applyFill="1" applyBorder="1" applyAlignment="1">
      <alignment horizontal="right" vertical="center"/>
      <protection/>
    </xf>
    <xf numFmtId="0" fontId="81" fillId="24" borderId="0" xfId="111" applyFont="1" applyFill="1" applyBorder="1" applyAlignment="1">
      <alignment horizontal="left" vertical="center"/>
      <protection/>
    </xf>
    <xf numFmtId="0" fontId="80" fillId="24" borderId="0" xfId="111" applyFont="1" applyFill="1" applyBorder="1">
      <alignment/>
      <protection/>
    </xf>
    <xf numFmtId="3" fontId="80" fillId="24" borderId="0" xfId="111" applyNumberFormat="1" applyFont="1" applyFill="1" applyBorder="1" applyAlignment="1">
      <alignment vertical="center"/>
      <protection/>
    </xf>
    <xf numFmtId="3" fontId="80" fillId="24" borderId="0" xfId="111" applyNumberFormat="1" applyFont="1" applyFill="1" applyBorder="1" applyAlignment="1">
      <alignment vertical="center"/>
      <protection/>
    </xf>
    <xf numFmtId="0" fontId="79" fillId="24" borderId="0" xfId="111" applyFont="1" applyFill="1" applyBorder="1" applyAlignment="1">
      <alignment horizontal="right" vertical="center"/>
      <protection/>
    </xf>
    <xf numFmtId="0" fontId="79" fillId="24" borderId="0" xfId="111" applyFont="1" applyFill="1" applyBorder="1" applyAlignment="1">
      <alignment horizontal="left" vertical="center"/>
      <protection/>
    </xf>
    <xf numFmtId="0" fontId="39" fillId="24" borderId="59" xfId="111" applyFont="1" applyFill="1" applyBorder="1" applyAlignment="1">
      <alignment horizontal="center" vertical="distributed"/>
      <protection/>
    </xf>
    <xf numFmtId="0" fontId="39" fillId="24" borderId="26" xfId="111" applyFont="1" applyFill="1" applyBorder="1" applyAlignment="1">
      <alignment horizontal="right" vertical="distributed"/>
      <protection/>
    </xf>
    <xf numFmtId="0" fontId="39" fillId="24" borderId="26" xfId="111" applyFont="1" applyFill="1" applyBorder="1" applyAlignment="1">
      <alignment horizontal="center" vertical="distributed"/>
      <protection/>
    </xf>
    <xf numFmtId="0" fontId="39" fillId="24" borderId="13" xfId="111" applyFont="1" applyFill="1" applyBorder="1" applyAlignment="1">
      <alignment horizontal="center" vertical="distributed"/>
      <protection/>
    </xf>
    <xf numFmtId="3" fontId="48" fillId="24" borderId="13" xfId="115" applyNumberFormat="1" applyFont="1" applyFill="1" applyBorder="1" applyAlignment="1">
      <alignment horizontal="center" vertical="center"/>
    </xf>
    <xf numFmtId="0" fontId="77" fillId="0" borderId="0" xfId="111" applyFont="1" applyFill="1">
      <alignment/>
      <protection/>
    </xf>
    <xf numFmtId="3" fontId="69" fillId="24" borderId="13" xfId="115" applyNumberFormat="1" applyFont="1" applyFill="1" applyBorder="1" applyAlignment="1">
      <alignment horizontal="center" vertical="center"/>
    </xf>
    <xf numFmtId="0" fontId="77" fillId="0" borderId="0" xfId="111" applyFont="1">
      <alignment/>
      <protection/>
    </xf>
    <xf numFmtId="0" fontId="78" fillId="24" borderId="13" xfId="111" applyFont="1" applyFill="1" applyBorder="1" applyAlignment="1">
      <alignment horizontal="center" vertical="center"/>
      <protection/>
    </xf>
    <xf numFmtId="0" fontId="82" fillId="0" borderId="0" xfId="111" applyFont="1" applyFill="1">
      <alignment/>
      <protection/>
    </xf>
    <xf numFmtId="3" fontId="83" fillId="24" borderId="13" xfId="111" applyNumberFormat="1" applyFont="1" applyFill="1" applyBorder="1" applyAlignment="1">
      <alignment horizontal="center" vertical="center"/>
      <protection/>
    </xf>
    <xf numFmtId="0" fontId="80" fillId="0" borderId="0" xfId="111" applyFont="1">
      <alignment/>
      <protection/>
    </xf>
    <xf numFmtId="0" fontId="0" fillId="0" borderId="0" xfId="105">
      <alignment/>
      <protection/>
    </xf>
    <xf numFmtId="0" fontId="25" fillId="0" borderId="0" xfId="105" applyFont="1" applyAlignment="1">
      <alignment horizontal="center"/>
      <protection/>
    </xf>
    <xf numFmtId="0" fontId="32" fillId="0" borderId="0" xfId="105" applyFont="1">
      <alignment/>
      <protection/>
    </xf>
    <xf numFmtId="0" fontId="25" fillId="0" borderId="60" xfId="105" applyFont="1" applyBorder="1" applyAlignment="1">
      <alignment horizontal="left"/>
      <protection/>
    </xf>
    <xf numFmtId="0" fontId="32" fillId="0" borderId="13" xfId="105" applyFont="1" applyBorder="1" applyAlignment="1">
      <alignment horizontal="right"/>
      <protection/>
    </xf>
    <xf numFmtId="0" fontId="32" fillId="0" borderId="42" xfId="105" applyFont="1" applyBorder="1" applyAlignment="1">
      <alignment horizontal="center"/>
      <protection/>
    </xf>
    <xf numFmtId="3" fontId="25" fillId="0" borderId="44" xfId="105" applyNumberFormat="1" applyFont="1" applyBorder="1" applyAlignment="1">
      <alignment horizontal="right"/>
      <protection/>
    </xf>
    <xf numFmtId="0" fontId="25" fillId="0" borderId="12" xfId="105" applyFont="1" applyBorder="1" applyAlignment="1">
      <alignment horizontal="center"/>
      <protection/>
    </xf>
    <xf numFmtId="0" fontId="25" fillId="0" borderId="15" xfId="105" applyFont="1" applyBorder="1" applyAlignment="1">
      <alignment horizontal="right"/>
      <protection/>
    </xf>
    <xf numFmtId="0" fontId="25" fillId="0" borderId="17" xfId="105" applyFont="1" applyBorder="1" applyAlignment="1">
      <alignment horizontal="left"/>
      <protection/>
    </xf>
    <xf numFmtId="0" fontId="32" fillId="21" borderId="18" xfId="105" applyFont="1" applyFill="1" applyBorder="1" applyAlignment="1">
      <alignment horizontal="center"/>
      <protection/>
    </xf>
    <xf numFmtId="0" fontId="25" fillId="21" borderId="19" xfId="105" applyFont="1" applyFill="1" applyBorder="1" applyAlignment="1">
      <alignment horizontal="left"/>
      <protection/>
    </xf>
    <xf numFmtId="0" fontId="25" fillId="21" borderId="20" xfId="105" applyFont="1" applyFill="1" applyBorder="1" applyAlignment="1">
      <alignment horizontal="right"/>
      <protection/>
    </xf>
    <xf numFmtId="3" fontId="25" fillId="21" borderId="71" xfId="105" applyNumberFormat="1" applyFont="1" applyFill="1" applyBorder="1" applyAlignment="1">
      <alignment horizontal="right"/>
      <protection/>
    </xf>
    <xf numFmtId="0" fontId="32" fillId="21" borderId="51" xfId="105" applyFont="1" applyFill="1" applyBorder="1" applyAlignment="1">
      <alignment horizontal="center"/>
      <protection/>
    </xf>
    <xf numFmtId="0" fontId="39" fillId="0" borderId="0" xfId="105" applyFont="1">
      <alignment/>
      <protection/>
    </xf>
    <xf numFmtId="0" fontId="0" fillId="0" borderId="0" xfId="100">
      <alignment/>
      <protection/>
    </xf>
    <xf numFmtId="0" fontId="38" fillId="0" borderId="0" xfId="100" applyFont="1">
      <alignment/>
      <protection/>
    </xf>
    <xf numFmtId="0" fontId="85" fillId="0" borderId="0" xfId="107" applyFont="1" applyFill="1">
      <alignment/>
      <protection/>
    </xf>
    <xf numFmtId="180" fontId="56" fillId="0" borderId="0" xfId="107" applyNumberFormat="1" applyFont="1" applyFill="1" applyBorder="1" applyAlignment="1" applyProtection="1">
      <alignment horizontal="centerContinuous" vertical="center"/>
      <protection/>
    </xf>
    <xf numFmtId="0" fontId="86" fillId="0" borderId="0" xfId="108" applyFont="1" applyFill="1" applyBorder="1" applyAlignment="1" applyProtection="1">
      <alignment horizontal="right"/>
      <protection/>
    </xf>
    <xf numFmtId="0" fontId="87" fillId="0" borderId="0" xfId="108" applyFont="1" applyFill="1" applyBorder="1" applyAlignment="1" applyProtection="1">
      <alignment horizontal="right"/>
      <protection/>
    </xf>
    <xf numFmtId="0" fontId="86" fillId="0" borderId="0" xfId="108" applyFont="1" applyFill="1" applyBorder="1" applyAlignment="1" applyProtection="1">
      <alignment/>
      <protection/>
    </xf>
    <xf numFmtId="186" fontId="27" fillId="0" borderId="17" xfId="107" applyNumberFormat="1" applyFont="1" applyFill="1" applyBorder="1" applyAlignment="1">
      <alignment horizontal="center" vertical="center" wrapText="1"/>
      <protection/>
    </xf>
    <xf numFmtId="0" fontId="16" fillId="0" borderId="35" xfId="107" applyFont="1" applyFill="1" applyBorder="1" applyAlignment="1">
      <alignment horizontal="center" vertical="center"/>
      <protection/>
    </xf>
    <xf numFmtId="0" fontId="16" fillId="0" borderId="36" xfId="107" applyFont="1" applyFill="1" applyBorder="1" applyAlignment="1">
      <alignment horizontal="center" vertical="center"/>
      <protection/>
    </xf>
    <xf numFmtId="0" fontId="16" fillId="0" borderId="34" xfId="107" applyFont="1" applyFill="1" applyBorder="1" applyAlignment="1">
      <alignment horizontal="center" vertical="center"/>
      <protection/>
    </xf>
    <xf numFmtId="0" fontId="16" fillId="0" borderId="39" xfId="107" applyFont="1" applyFill="1" applyBorder="1" applyAlignment="1">
      <alignment horizontal="center" vertical="center"/>
      <protection/>
    </xf>
    <xf numFmtId="0" fontId="16" fillId="0" borderId="26" xfId="107" applyFont="1" applyFill="1" applyBorder="1" applyProtection="1">
      <alignment/>
      <protection locked="0"/>
    </xf>
    <xf numFmtId="182" fontId="16" fillId="0" borderId="26" xfId="74" applyNumberFormat="1" applyFont="1" applyFill="1" applyBorder="1" applyAlignment="1" applyProtection="1">
      <alignment/>
      <protection locked="0"/>
    </xf>
    <xf numFmtId="182" fontId="16" fillId="0" borderId="40" xfId="74" applyNumberFormat="1" applyFont="1" applyFill="1" applyBorder="1" applyAlignment="1">
      <alignment/>
    </xf>
    <xf numFmtId="0" fontId="16" fillId="0" borderId="12" xfId="107" applyFont="1" applyFill="1" applyBorder="1" applyAlignment="1">
      <alignment horizontal="center" vertical="center"/>
      <protection/>
    </xf>
    <xf numFmtId="0" fontId="16" fillId="0" borderId="13" xfId="107" applyFont="1" applyFill="1" applyBorder="1" applyProtection="1">
      <alignment/>
      <protection locked="0"/>
    </xf>
    <xf numFmtId="182" fontId="16" fillId="0" borderId="13" xfId="74" applyNumberFormat="1" applyFont="1" applyFill="1" applyBorder="1" applyAlignment="1" applyProtection="1">
      <alignment/>
      <protection locked="0"/>
    </xf>
    <xf numFmtId="182" fontId="16" fillId="0" borderId="42" xfId="74" applyNumberFormat="1" applyFont="1" applyFill="1" applyBorder="1" applyAlignment="1">
      <alignment/>
    </xf>
    <xf numFmtId="0" fontId="27" fillId="0" borderId="35" xfId="107" applyFont="1" applyFill="1" applyBorder="1" applyAlignment="1">
      <alignment horizontal="center" vertical="center"/>
      <protection/>
    </xf>
    <xf numFmtId="0" fontId="27" fillId="0" borderId="36" xfId="107" applyFont="1" applyFill="1" applyBorder="1">
      <alignment/>
      <protection/>
    </xf>
    <xf numFmtId="182" fontId="27" fillId="0" borderId="36" xfId="107" applyNumberFormat="1" applyFont="1" applyFill="1" applyBorder="1">
      <alignment/>
      <protection/>
    </xf>
    <xf numFmtId="182" fontId="27" fillId="0" borderId="34" xfId="107" applyNumberFormat="1" applyFont="1" applyFill="1" applyBorder="1">
      <alignment/>
      <protection/>
    </xf>
    <xf numFmtId="0" fontId="56" fillId="0" borderId="0" xfId="107" applyFont="1" applyFill="1">
      <alignment/>
      <protection/>
    </xf>
    <xf numFmtId="0" fontId="55" fillId="0" borderId="10" xfId="107" applyFont="1" applyFill="1" applyBorder="1" applyAlignment="1" applyProtection="1">
      <alignment horizontal="center" vertical="center" wrapText="1"/>
      <protection/>
    </xf>
    <xf numFmtId="0" fontId="60" fillId="0" borderId="12" xfId="107" applyFont="1" applyFill="1" applyBorder="1" applyAlignment="1" applyProtection="1">
      <alignment horizontal="center" vertical="center"/>
      <protection/>
    </xf>
    <xf numFmtId="180" fontId="56" fillId="0" borderId="0" xfId="108" applyNumberFormat="1" applyFont="1" applyFill="1" applyAlignment="1" applyProtection="1">
      <alignment vertical="center"/>
      <protection/>
    </xf>
    <xf numFmtId="180" fontId="56" fillId="0" borderId="0" xfId="108" applyNumberFormat="1" applyFont="1" applyFill="1" applyAlignment="1" applyProtection="1">
      <alignment horizontal="center" vertical="center"/>
      <protection/>
    </xf>
    <xf numFmtId="180" fontId="56" fillId="0" borderId="0" xfId="108" applyNumberFormat="1" applyFont="1" applyFill="1" applyAlignment="1" applyProtection="1">
      <alignment horizontal="center" vertical="center" wrapText="1"/>
      <protection/>
    </xf>
    <xf numFmtId="180" fontId="55" fillId="0" borderId="12" xfId="108" applyNumberFormat="1" applyFont="1" applyFill="1" applyBorder="1" applyAlignment="1" applyProtection="1">
      <alignment horizontal="center" vertical="center" wrapText="1"/>
      <protection/>
    </xf>
    <xf numFmtId="0" fontId="16" fillId="0" borderId="0" xfId="108" applyFill="1" applyAlignment="1">
      <alignment horizontal="center" vertical="center" wrapText="1"/>
      <protection/>
    </xf>
    <xf numFmtId="0" fontId="48" fillId="0" borderId="0" xfId="108" applyFont="1" applyAlignment="1">
      <alignment horizontal="center" wrapText="1"/>
      <protection/>
    </xf>
    <xf numFmtId="0" fontId="16" fillId="0" borderId="0" xfId="108" applyFill="1" applyAlignment="1">
      <alignment vertical="center" wrapText="1"/>
      <protection/>
    </xf>
    <xf numFmtId="180" fontId="89" fillId="0" borderId="0" xfId="108" applyNumberFormat="1" applyFont="1" applyFill="1" applyAlignment="1">
      <alignment vertical="center" wrapText="1"/>
      <protection/>
    </xf>
    <xf numFmtId="0" fontId="27" fillId="0" borderId="0" xfId="108" applyFont="1" applyFill="1" applyAlignment="1">
      <alignment horizontal="center" vertical="center" wrapText="1"/>
      <protection/>
    </xf>
    <xf numFmtId="0" fontId="55" fillId="0" borderId="18" xfId="107" applyFont="1" applyFill="1" applyBorder="1" applyAlignment="1" applyProtection="1">
      <alignment horizontal="center" vertical="center"/>
      <protection/>
    </xf>
    <xf numFmtId="0" fontId="55" fillId="0" borderId="0" xfId="107" applyFont="1" applyFill="1" applyBorder="1" applyAlignment="1" applyProtection="1">
      <alignment horizontal="center" vertical="center"/>
      <protection/>
    </xf>
    <xf numFmtId="0" fontId="55" fillId="0" borderId="0" xfId="107" applyFont="1" applyFill="1" applyBorder="1" applyAlignment="1" applyProtection="1">
      <alignment horizontal="center" vertical="center" wrapText="1"/>
      <protection/>
    </xf>
    <xf numFmtId="182" fontId="55" fillId="0" borderId="0" xfId="74" applyNumberFormat="1" applyFont="1" applyFill="1" applyBorder="1" applyAlignment="1" applyProtection="1">
      <alignment horizontal="center"/>
      <protection/>
    </xf>
    <xf numFmtId="0" fontId="16" fillId="0" borderId="0" xfId="108" applyFont="1" applyFill="1" applyAlignment="1">
      <alignment horizontal="center" vertical="center" wrapText="1"/>
      <protection/>
    </xf>
    <xf numFmtId="180" fontId="58" fillId="0" borderId="0" xfId="108" applyNumberFormat="1" applyFont="1" applyFill="1" applyAlignment="1">
      <alignment horizontal="center" vertical="center" wrapText="1"/>
      <protection/>
    </xf>
    <xf numFmtId="0" fontId="45" fillId="0" borderId="0" xfId="108" applyFont="1" applyAlignment="1">
      <alignment horizontal="center" wrapText="1"/>
      <protection/>
    </xf>
    <xf numFmtId="180" fontId="58" fillId="0" borderId="0" xfId="108" applyNumberFormat="1" applyFont="1" applyFill="1" applyAlignment="1">
      <alignment vertical="center" wrapText="1"/>
      <protection/>
    </xf>
    <xf numFmtId="0" fontId="27" fillId="0" borderId="35" xfId="108" applyFont="1" applyFill="1" applyBorder="1" applyAlignment="1">
      <alignment horizontal="center" vertical="center" wrapText="1"/>
      <protection/>
    </xf>
    <xf numFmtId="0" fontId="27" fillId="0" borderId="36" xfId="108" applyFont="1" applyFill="1" applyBorder="1" applyAlignment="1" applyProtection="1">
      <alignment horizontal="center" vertical="center" wrapText="1"/>
      <protection/>
    </xf>
    <xf numFmtId="0" fontId="27" fillId="0" borderId="34" xfId="108" applyFont="1" applyFill="1" applyBorder="1" applyAlignment="1" applyProtection="1">
      <alignment horizontal="center" vertical="center" wrapText="1"/>
      <protection/>
    </xf>
    <xf numFmtId="0" fontId="16" fillId="0" borderId="10" xfId="108" applyFont="1" applyFill="1" applyBorder="1" applyAlignment="1">
      <alignment horizontal="center" vertical="center" wrapText="1"/>
      <protection/>
    </xf>
    <xf numFmtId="0" fontId="1" fillId="0" borderId="59" xfId="108" applyFont="1" applyFill="1" applyBorder="1" applyAlignment="1" applyProtection="1">
      <alignment horizontal="left" vertical="center" wrapText="1" indent="1"/>
      <protection/>
    </xf>
    <xf numFmtId="0" fontId="16" fillId="0" borderId="12" xfId="108" applyFont="1" applyFill="1" applyBorder="1" applyAlignment="1">
      <alignment horizontal="center" vertical="center" wrapText="1"/>
      <protection/>
    </xf>
    <xf numFmtId="0" fontId="1" fillId="0" borderId="14" xfId="108" applyFont="1" applyFill="1" applyBorder="1" applyAlignment="1" applyProtection="1">
      <alignment horizontal="left" vertical="center" wrapText="1" indent="1"/>
      <protection/>
    </xf>
    <xf numFmtId="0" fontId="1" fillId="0" borderId="14" xfId="108" applyFont="1" applyFill="1" applyBorder="1" applyAlignment="1" applyProtection="1">
      <alignment horizontal="left" vertical="center" wrapText="1" indent="8"/>
      <protection/>
    </xf>
    <xf numFmtId="0" fontId="16" fillId="0" borderId="26" xfId="108" applyFont="1" applyFill="1" applyBorder="1" applyAlignment="1" applyProtection="1">
      <alignment vertical="center" wrapText="1"/>
      <protection locked="0"/>
    </xf>
    <xf numFmtId="180" fontId="16" fillId="0" borderId="13" xfId="108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8" applyFont="1" applyFill="1" applyBorder="1" applyAlignment="1" applyProtection="1">
      <alignment vertical="center" wrapText="1"/>
      <protection locked="0"/>
    </xf>
    <xf numFmtId="0" fontId="27" fillId="0" borderId="35" xfId="108" applyFont="1" applyFill="1" applyBorder="1" applyAlignment="1">
      <alignment horizontal="center" vertical="center" wrapText="1"/>
      <protection/>
    </xf>
    <xf numFmtId="0" fontId="27" fillId="0" borderId="72" xfId="108" applyFont="1" applyFill="1" applyBorder="1" applyAlignment="1" applyProtection="1">
      <alignment vertical="center" wrapText="1"/>
      <protection/>
    </xf>
    <xf numFmtId="180" fontId="27" fillId="0" borderId="72" xfId="108" applyNumberFormat="1" applyFont="1" applyFill="1" applyBorder="1" applyAlignment="1" applyProtection="1">
      <alignment vertical="center" wrapText="1"/>
      <protection/>
    </xf>
    <xf numFmtId="0" fontId="16" fillId="0" borderId="0" xfId="108" applyFont="1" applyFill="1" applyAlignment="1">
      <alignment horizontal="right" vertical="center" wrapText="1"/>
      <protection/>
    </xf>
    <xf numFmtId="0" fontId="16" fillId="0" borderId="0" xfId="108" applyFont="1" applyFill="1" applyAlignment="1">
      <alignment vertical="center" wrapText="1"/>
      <protection/>
    </xf>
    <xf numFmtId="1" fontId="27" fillId="0" borderId="73" xfId="108" applyNumberFormat="1" applyFont="1" applyFill="1" applyBorder="1" applyAlignment="1" applyProtection="1">
      <alignment vertical="center" wrapText="1"/>
      <protection/>
    </xf>
    <xf numFmtId="180" fontId="91" fillId="0" borderId="0" xfId="108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74" applyNumberFormat="1" applyFont="1" applyFill="1" applyBorder="1" applyAlignment="1" applyProtection="1">
      <alignment vertical="center" wrapText="1"/>
      <protection locked="0"/>
    </xf>
    <xf numFmtId="0" fontId="55" fillId="0" borderId="37" xfId="107" applyFont="1" applyFill="1" applyBorder="1" applyAlignment="1" applyProtection="1">
      <alignment horizontal="center" vertical="center" wrapText="1"/>
      <protection/>
    </xf>
    <xf numFmtId="0" fontId="60" fillId="0" borderId="74" xfId="107" applyFont="1" applyFill="1" applyBorder="1" applyAlignment="1" applyProtection="1">
      <alignment horizontal="center" vertical="center"/>
      <protection/>
    </xf>
    <xf numFmtId="0" fontId="59" fillId="0" borderId="71" xfId="107" applyFont="1" applyFill="1" applyBorder="1" applyAlignment="1" applyProtection="1">
      <alignment/>
      <protection/>
    </xf>
    <xf numFmtId="0" fontId="59" fillId="0" borderId="75" xfId="107" applyFont="1" applyFill="1" applyBorder="1" applyAlignment="1" applyProtection="1">
      <alignment/>
      <protection/>
    </xf>
    <xf numFmtId="182" fontId="60" fillId="0" borderId="41" xfId="74" applyNumberFormat="1" applyFont="1" applyFill="1" applyBorder="1" applyAlignment="1" applyProtection="1">
      <alignment/>
      <protection locked="0"/>
    </xf>
    <xf numFmtId="182" fontId="55" fillId="0" borderId="76" xfId="74" applyNumberFormat="1" applyFont="1" applyFill="1" applyBorder="1" applyAlignment="1" applyProtection="1">
      <alignment/>
      <protection/>
    </xf>
    <xf numFmtId="0" fontId="27" fillId="0" borderId="0" xfId="107" applyFont="1" applyFill="1" applyBorder="1" applyAlignment="1">
      <alignment horizontal="center" vertical="center"/>
      <protection/>
    </xf>
    <xf numFmtId="0" fontId="27" fillId="0" borderId="0" xfId="107" applyFont="1" applyFill="1" applyBorder="1">
      <alignment/>
      <protection/>
    </xf>
    <xf numFmtId="182" fontId="27" fillId="0" borderId="0" xfId="107" applyNumberFormat="1" applyFont="1" applyFill="1" applyBorder="1">
      <alignment/>
      <protection/>
    </xf>
    <xf numFmtId="0" fontId="85" fillId="0" borderId="0" xfId="107" applyFont="1" applyFill="1" applyAlignment="1">
      <alignment wrapText="1"/>
      <protection/>
    </xf>
    <xf numFmtId="0" fontId="59" fillId="0" borderId="77" xfId="107" applyFont="1" applyFill="1" applyBorder="1" applyAlignment="1" applyProtection="1">
      <alignment/>
      <protection/>
    </xf>
    <xf numFmtId="0" fontId="60" fillId="0" borderId="41" xfId="107" applyFont="1" applyFill="1" applyBorder="1" applyAlignment="1" applyProtection="1">
      <alignment horizontal="center" vertical="center"/>
      <protection/>
    </xf>
    <xf numFmtId="0" fontId="60" fillId="0" borderId="76" xfId="107" applyFont="1" applyFill="1" applyBorder="1" applyAlignment="1" applyProtection="1">
      <alignment horizontal="center" vertical="center"/>
      <protection/>
    </xf>
    <xf numFmtId="182" fontId="16" fillId="0" borderId="59" xfId="74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0" xfId="74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14" xfId="74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2" xfId="74" applyNumberFormat="1" applyFont="1" applyFill="1" applyBorder="1" applyAlignment="1" applyProtection="1">
      <alignment horizontal="right" vertical="center" wrapText="1" indent="1"/>
      <protection locked="0"/>
    </xf>
    <xf numFmtId="0" fontId="45" fillId="20" borderId="13" xfId="100" applyFont="1" applyFill="1" applyBorder="1" applyAlignment="1">
      <alignment horizontal="center" vertical="center" wrapText="1"/>
      <protection/>
    </xf>
    <xf numFmtId="0" fontId="48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8" fillId="0" borderId="13" xfId="100" applyFont="1" applyBorder="1" applyAlignment="1">
      <alignment horizontal="left"/>
      <protection/>
    </xf>
    <xf numFmtId="0" fontId="1" fillId="0" borderId="13" xfId="100" applyFont="1" applyBorder="1" applyAlignment="1">
      <alignment horizontal="center"/>
      <protection/>
    </xf>
    <xf numFmtId="0" fontId="47" fillId="0" borderId="13" xfId="100" applyFont="1" applyBorder="1" applyAlignment="1">
      <alignment horizontal="left" vertical="distributed"/>
      <protection/>
    </xf>
    <xf numFmtId="0" fontId="47" fillId="0" borderId="13" xfId="100" applyFont="1" applyBorder="1" applyAlignment="1">
      <alignment horizontal="left"/>
      <protection/>
    </xf>
    <xf numFmtId="0" fontId="47" fillId="0" borderId="44" xfId="100" applyFont="1" applyBorder="1" applyAlignment="1">
      <alignment horizontal="left"/>
      <protection/>
    </xf>
    <xf numFmtId="0" fontId="47" fillId="0" borderId="44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71" fillId="25" borderId="14" xfId="111" applyFont="1" applyFill="1" applyBorder="1" applyAlignment="1">
      <alignment horizontal="left" vertical="center"/>
      <protection/>
    </xf>
    <xf numFmtId="0" fontId="71" fillId="25" borderId="12" xfId="111" applyFont="1" applyFill="1" applyBorder="1" applyAlignment="1">
      <alignment horizontal="left" vertical="center"/>
      <protection/>
    </xf>
    <xf numFmtId="0" fontId="71" fillId="25" borderId="13" xfId="111" applyFont="1" applyFill="1" applyBorder="1" applyAlignment="1">
      <alignment horizontal="left" vertical="center"/>
      <protection/>
    </xf>
    <xf numFmtId="0" fontId="74" fillId="0" borderId="0" xfId="105" applyFont="1">
      <alignment/>
      <protection/>
    </xf>
    <xf numFmtId="180" fontId="59" fillId="0" borderId="13" xfId="108" applyNumberFormat="1" applyFont="1" applyFill="1" applyBorder="1" applyAlignment="1" applyProtection="1">
      <alignment horizontal="center" vertical="center"/>
      <protection/>
    </xf>
    <xf numFmtId="180" fontId="55" fillId="0" borderId="13" xfId="108" applyNumberFormat="1" applyFont="1" applyFill="1" applyBorder="1" applyAlignment="1" applyProtection="1">
      <alignment horizontal="center" vertical="center" wrapText="1"/>
      <protection/>
    </xf>
    <xf numFmtId="180" fontId="55" fillId="0" borderId="42" xfId="108" applyNumberFormat="1" applyFont="1" applyFill="1" applyBorder="1" applyAlignment="1" applyProtection="1">
      <alignment horizontal="center" vertical="center" wrapText="1"/>
      <protection/>
    </xf>
    <xf numFmtId="180" fontId="55" fillId="0" borderId="13" xfId="108" applyNumberFormat="1" applyFont="1" applyFill="1" applyBorder="1" applyAlignment="1" applyProtection="1">
      <alignment horizontal="left" vertical="center" wrapText="1" indent="1"/>
      <protection/>
    </xf>
    <xf numFmtId="182" fontId="60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74" applyNumberFormat="1" applyFont="1" applyFill="1" applyBorder="1" applyAlignment="1" applyProtection="1">
      <alignment vertical="center" wrapText="1"/>
      <protection/>
    </xf>
    <xf numFmtId="182" fontId="60" fillId="0" borderId="42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5" fillId="0" borderId="13" xfId="74" applyNumberFormat="1" applyFont="1" applyFill="1" applyBorder="1" applyAlignment="1" applyProtection="1">
      <alignment vertical="center" wrapText="1"/>
      <protection/>
    </xf>
    <xf numFmtId="182" fontId="55" fillId="0" borderId="42" xfId="74" applyNumberFormat="1" applyFont="1" applyFill="1" applyBorder="1" applyAlignment="1" applyProtection="1">
      <alignment vertical="center" wrapText="1"/>
      <protection/>
    </xf>
    <xf numFmtId="180" fontId="60" fillId="0" borderId="13" xfId="108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13" xfId="108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74" applyNumberFormat="1" applyFont="1" applyFill="1" applyBorder="1" applyAlignment="1" applyProtection="1">
      <alignment vertical="center" wrapText="1"/>
      <protection/>
    </xf>
    <xf numFmtId="182" fontId="60" fillId="0" borderId="42" xfId="74" applyNumberFormat="1" applyFont="1" applyFill="1" applyBorder="1" applyAlignment="1" applyProtection="1">
      <alignment vertical="center" wrapText="1"/>
      <protection/>
    </xf>
    <xf numFmtId="182" fontId="91" fillId="26" borderId="19" xfId="74" applyNumberFormat="1" applyFont="1" applyFill="1" applyBorder="1" applyAlignment="1" applyProtection="1">
      <alignment horizontal="left" vertical="center" wrapText="1" indent="2"/>
      <protection/>
    </xf>
    <xf numFmtId="182" fontId="91" fillId="0" borderId="19" xfId="74" applyNumberFormat="1" applyFont="1" applyFill="1" applyBorder="1" applyAlignment="1" applyProtection="1">
      <alignment vertical="center" wrapText="1"/>
      <protection/>
    </xf>
    <xf numFmtId="182" fontId="91" fillId="0" borderId="51" xfId="74" applyNumberFormat="1" applyFont="1" applyFill="1" applyBorder="1" applyAlignment="1" applyProtection="1">
      <alignment vertical="center" wrapText="1"/>
      <protection/>
    </xf>
    <xf numFmtId="0" fontId="78" fillId="0" borderId="13" xfId="100" applyFont="1" applyBorder="1" applyAlignment="1">
      <alignment horizontal="center"/>
      <protection/>
    </xf>
    <xf numFmtId="0" fontId="69" fillId="0" borderId="13" xfId="100" applyFont="1" applyBorder="1" applyAlignment="1">
      <alignment horizontal="left"/>
      <protection/>
    </xf>
    <xf numFmtId="3" fontId="49" fillId="0" borderId="13" xfId="100" applyNumberFormat="1" applyFont="1" applyBorder="1">
      <alignment/>
      <protection/>
    </xf>
    <xf numFmtId="0" fontId="93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11" applyFont="1">
      <alignment/>
      <protection/>
    </xf>
    <xf numFmtId="0" fontId="45" fillId="0" borderId="0" xfId="111" applyFont="1" applyAlignment="1">
      <alignment horizontal="right"/>
      <protection/>
    </xf>
    <xf numFmtId="0" fontId="53" fillId="0" borderId="0" xfId="111" applyFont="1" applyAlignment="1">
      <alignment horizontal="center"/>
      <protection/>
    </xf>
    <xf numFmtId="0" fontId="53" fillId="0" borderId="0" xfId="111" applyFont="1" applyAlignment="1">
      <alignment horizontal="right"/>
      <protection/>
    </xf>
    <xf numFmtId="0" fontId="48" fillId="0" borderId="0" xfId="111" applyFont="1" applyAlignment="1">
      <alignment horizontal="center"/>
      <protection/>
    </xf>
    <xf numFmtId="0" fontId="94" fillId="0" borderId="0" xfId="111" applyFont="1" applyAlignment="1">
      <alignment horizontal="right"/>
      <protection/>
    </xf>
    <xf numFmtId="0" fontId="27" fillId="0" borderId="0" xfId="101" applyFont="1" applyAlignment="1">
      <alignment horizontal="right"/>
      <protection/>
    </xf>
    <xf numFmtId="180" fontId="27" fillId="0" borderId="0" xfId="108" applyNumberFormat="1" applyFont="1" applyFill="1" applyAlignment="1" applyProtection="1">
      <alignment horizontal="centerContinuous" vertical="center"/>
      <protection/>
    </xf>
    <xf numFmtId="180" fontId="60" fillId="0" borderId="0" xfId="108" applyNumberFormat="1" applyFont="1" applyFill="1" applyAlignment="1" applyProtection="1">
      <alignment horizontal="right" vertical="center"/>
      <protection/>
    </xf>
    <xf numFmtId="0" fontId="48" fillId="0" borderId="0" xfId="105" applyFont="1" applyAlignment="1">
      <alignment horizontal="center"/>
      <protection/>
    </xf>
    <xf numFmtId="0" fontId="54" fillId="0" borderId="0" xfId="105" applyFont="1" applyAlignment="1">
      <alignment horizontal="right"/>
      <protection/>
    </xf>
    <xf numFmtId="0" fontId="1" fillId="0" borderId="0" xfId="111" applyFont="1" applyAlignment="1">
      <alignment/>
      <protection/>
    </xf>
    <xf numFmtId="0" fontId="40" fillId="0" borderId="0" xfId="111" applyFont="1">
      <alignment/>
      <protection/>
    </xf>
    <xf numFmtId="0" fontId="48" fillId="0" borderId="0" xfId="111" applyFont="1" applyAlignment="1">
      <alignment/>
      <protection/>
    </xf>
    <xf numFmtId="0" fontId="40" fillId="0" borderId="0" xfId="111" applyFont="1" applyAlignment="1">
      <alignment horizontal="right"/>
      <protection/>
    </xf>
    <xf numFmtId="180" fontId="60" fillId="0" borderId="0" xfId="108" applyNumberFormat="1" applyFont="1" applyFill="1" applyAlignment="1">
      <alignment horizontal="center" vertical="center"/>
      <protection/>
    </xf>
    <xf numFmtId="0" fontId="94" fillId="0" borderId="0" xfId="108" applyFont="1" applyAlignment="1">
      <alignment wrapText="1"/>
      <protection/>
    </xf>
    <xf numFmtId="0" fontId="95" fillId="0" borderId="0" xfId="108" applyFont="1" applyAlignment="1">
      <alignment horizontal="right" wrapText="1"/>
      <protection/>
    </xf>
    <xf numFmtId="180" fontId="60" fillId="0" borderId="0" xfId="108" applyNumberFormat="1" applyFont="1" applyFill="1" applyBorder="1" applyAlignment="1">
      <alignment horizontal="center" vertical="center" wrapText="1"/>
      <protection/>
    </xf>
    <xf numFmtId="0" fontId="84" fillId="0" borderId="0" xfId="107" applyFont="1" applyFill="1">
      <alignment/>
      <protection/>
    </xf>
    <xf numFmtId="182" fontId="33" fillId="0" borderId="13" xfId="74" applyNumberFormat="1" applyFont="1" applyBorder="1" applyAlignment="1">
      <alignment horizontal="right" wrapText="1"/>
    </xf>
    <xf numFmtId="3" fontId="37" fillId="0" borderId="0" xfId="0" applyNumberFormat="1" applyFont="1" applyBorder="1" applyAlignment="1">
      <alignment wrapText="1"/>
    </xf>
    <xf numFmtId="3" fontId="1" fillId="0" borderId="0" xfId="109" applyNumberFormat="1" applyFont="1" applyBorder="1">
      <alignment/>
      <protection/>
    </xf>
    <xf numFmtId="3" fontId="48" fillId="0" borderId="22" xfId="109" applyNumberFormat="1" applyFont="1" applyBorder="1">
      <alignment/>
      <protection/>
    </xf>
    <xf numFmtId="3" fontId="1" fillId="0" borderId="22" xfId="109" applyNumberFormat="1" applyFont="1" applyBorder="1">
      <alignment/>
      <protection/>
    </xf>
    <xf numFmtId="3" fontId="54" fillId="0" borderId="32" xfId="0" applyNumberFormat="1" applyFont="1" applyBorder="1" applyAlignment="1">
      <alignment horizontal="center" wrapText="1"/>
    </xf>
    <xf numFmtId="0" fontId="42" fillId="24" borderId="13" xfId="111" applyFont="1" applyFill="1" applyBorder="1" applyAlignment="1">
      <alignment horizontal="center" vertical="center" wrapText="1"/>
      <protection/>
    </xf>
    <xf numFmtId="0" fontId="94" fillId="0" borderId="0" xfId="108" applyFont="1" applyAlignment="1">
      <alignment horizontal="right" wrapText="1"/>
      <protection/>
    </xf>
    <xf numFmtId="0" fontId="25" fillId="0" borderId="78" xfId="0" applyFont="1" applyBorder="1" applyAlignment="1">
      <alignment horizontal="center" wrapText="1"/>
    </xf>
    <xf numFmtId="3" fontId="54" fillId="0" borderId="79" xfId="0" applyNumberFormat="1" applyFont="1" applyBorder="1" applyAlignment="1">
      <alignment horizontal="center" wrapText="1"/>
    </xf>
    <xf numFmtId="3" fontId="50" fillId="0" borderId="13" xfId="0" applyNumberFormat="1" applyFont="1" applyBorder="1" applyAlignment="1">
      <alignment wrapText="1"/>
    </xf>
    <xf numFmtId="3" fontId="50" fillId="0" borderId="80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wrapText="1"/>
    </xf>
    <xf numFmtId="3" fontId="1" fillId="0" borderId="80" xfId="109" applyNumberFormat="1" applyFont="1" applyBorder="1">
      <alignment/>
      <protection/>
    </xf>
    <xf numFmtId="3" fontId="51" fillId="0" borderId="13" xfId="0" applyNumberFormat="1" applyFont="1" applyBorder="1" applyAlignment="1">
      <alignment wrapText="1"/>
    </xf>
    <xf numFmtId="3" fontId="51" fillId="0" borderId="80" xfId="109" applyNumberFormat="1" applyFont="1" applyBorder="1">
      <alignment/>
      <protection/>
    </xf>
    <xf numFmtId="3" fontId="1" fillId="0" borderId="80" xfId="109" applyNumberFormat="1" applyFont="1" applyFill="1" applyBorder="1">
      <alignment/>
      <protection/>
    </xf>
    <xf numFmtId="3" fontId="35" fillId="0" borderId="13" xfId="0" applyNumberFormat="1" applyFont="1" applyBorder="1" applyAlignment="1">
      <alignment wrapText="1"/>
    </xf>
    <xf numFmtId="3" fontId="37" fillId="0" borderId="24" xfId="0" applyNumberFormat="1" applyFont="1" applyBorder="1" applyAlignment="1">
      <alignment wrapText="1"/>
    </xf>
    <xf numFmtId="3" fontId="48" fillId="0" borderId="81" xfId="109" applyNumberFormat="1" applyFont="1" applyBorder="1">
      <alignment/>
      <protection/>
    </xf>
    <xf numFmtId="0" fontId="27" fillId="0" borderId="17" xfId="107" applyFont="1" applyFill="1" applyBorder="1" applyAlignment="1">
      <alignment horizontal="center" vertical="center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82" xfId="101" applyFont="1" applyBorder="1" applyAlignment="1">
      <alignment horizontal="center" vertical="center" wrapText="1"/>
      <protection/>
    </xf>
    <xf numFmtId="0" fontId="39" fillId="24" borderId="13" xfId="111" applyFont="1" applyFill="1" applyBorder="1" applyAlignment="1">
      <alignment horizontal="center" vertical="center"/>
      <protection/>
    </xf>
    <xf numFmtId="0" fontId="1" fillId="24" borderId="13" xfId="111" applyFont="1" applyFill="1" applyBorder="1" applyAlignment="1">
      <alignment horizontal="center"/>
      <protection/>
    </xf>
    <xf numFmtId="0" fontId="15" fillId="0" borderId="0" xfId="111" applyFont="1">
      <alignment/>
      <protection/>
    </xf>
    <xf numFmtId="0" fontId="45" fillId="0" borderId="0" xfId="109" applyFont="1" applyFill="1" applyAlignment="1">
      <alignment horizontal="right" wrapText="1"/>
      <protection/>
    </xf>
    <xf numFmtId="0" fontId="1" fillId="24" borderId="13" xfId="111" applyFont="1" applyFill="1" applyBorder="1" applyAlignment="1">
      <alignment horizontal="center" vertical="center"/>
      <protection/>
    </xf>
    <xf numFmtId="0" fontId="78" fillId="24" borderId="13" xfId="111" applyFont="1" applyFill="1" applyBorder="1" applyAlignment="1">
      <alignment vertical="center" wrapText="1"/>
      <protection/>
    </xf>
    <xf numFmtId="0" fontId="42" fillId="0" borderId="13" xfId="111" applyFont="1" applyBorder="1" applyAlignment="1">
      <alignment horizontal="left" vertical="center"/>
      <protection/>
    </xf>
    <xf numFmtId="0" fontId="42" fillId="0" borderId="13" xfId="111" applyFont="1" applyBorder="1" applyAlignment="1">
      <alignment vertical="center"/>
      <protection/>
    </xf>
    <xf numFmtId="182" fontId="42" fillId="0" borderId="13" xfId="74" applyNumberFormat="1" applyFont="1" applyBorder="1" applyAlignment="1">
      <alignment vertical="center"/>
    </xf>
    <xf numFmtId="3" fontId="1" fillId="0" borderId="13" xfId="111" applyNumberFormat="1" applyFont="1" applyBorder="1" applyAlignment="1">
      <alignment vertical="center"/>
      <protection/>
    </xf>
    <xf numFmtId="49" fontId="1" fillId="0" borderId="13" xfId="111" applyNumberFormat="1" applyFont="1" applyBorder="1" applyAlignment="1">
      <alignment horizontal="center" vertical="distributed"/>
      <protection/>
    </xf>
    <xf numFmtId="0" fontId="1" fillId="0" borderId="13" xfId="111" applyFont="1" applyBorder="1" applyAlignment="1">
      <alignment horizontal="center" vertical="center"/>
      <protection/>
    </xf>
    <xf numFmtId="3" fontId="1" fillId="0" borderId="13" xfId="111" applyNumberFormat="1" applyFont="1" applyBorder="1" applyAlignment="1">
      <alignment horizontal="center" vertical="center"/>
      <protection/>
    </xf>
    <xf numFmtId="0" fontId="1" fillId="0" borderId="13" xfId="111" applyFont="1" applyFill="1" applyBorder="1" applyAlignment="1">
      <alignment horizontal="center" vertical="center"/>
      <protection/>
    </xf>
    <xf numFmtId="0" fontId="42" fillId="24" borderId="13" xfId="111" applyFont="1" applyFill="1" applyBorder="1" applyAlignment="1">
      <alignment horizontal="center"/>
      <protection/>
    </xf>
    <xf numFmtId="0" fontId="42" fillId="24" borderId="13" xfId="111" applyFont="1" applyFill="1" applyBorder="1" applyAlignment="1">
      <alignment horizontal="center" vertical="center"/>
      <protection/>
    </xf>
    <xf numFmtId="3" fontId="42" fillId="24" borderId="13" xfId="111" applyNumberFormat="1" applyFont="1" applyFill="1" applyBorder="1" applyAlignment="1">
      <alignment horizontal="center" vertical="center"/>
      <protection/>
    </xf>
    <xf numFmtId="3" fontId="45" fillId="0" borderId="13" xfId="111" applyNumberFormat="1" applyFont="1" applyBorder="1" applyAlignment="1">
      <alignment horizontal="center" vertical="center"/>
      <protection/>
    </xf>
    <xf numFmtId="49" fontId="1" fillId="24" borderId="13" xfId="111" applyNumberFormat="1" applyFont="1" applyFill="1" applyBorder="1" applyAlignment="1">
      <alignment horizontal="center" vertical="distributed"/>
      <protection/>
    </xf>
    <xf numFmtId="3" fontId="1" fillId="24" borderId="13" xfId="111" applyNumberFormat="1" applyFont="1" applyFill="1" applyBorder="1" applyAlignment="1">
      <alignment horizontal="center" vertical="center"/>
      <protection/>
    </xf>
    <xf numFmtId="49" fontId="45" fillId="24" borderId="13" xfId="111" applyNumberFormat="1" applyFont="1" applyFill="1" applyBorder="1" applyAlignment="1">
      <alignment horizontal="center" vertical="distributed"/>
      <protection/>
    </xf>
    <xf numFmtId="0" fontId="45" fillId="24" borderId="13" xfId="111" applyFont="1" applyFill="1" applyBorder="1" applyAlignment="1">
      <alignment horizontal="center" vertical="center"/>
      <protection/>
    </xf>
    <xf numFmtId="49" fontId="42" fillId="24" borderId="13" xfId="111" applyNumberFormat="1" applyFont="1" applyFill="1" applyBorder="1" applyAlignment="1">
      <alignment horizontal="center" vertical="distributed"/>
      <protection/>
    </xf>
    <xf numFmtId="49" fontId="45" fillId="0" borderId="13" xfId="111" applyNumberFormat="1" applyFont="1" applyBorder="1" applyAlignment="1">
      <alignment horizontal="center" vertical="distributed"/>
      <protection/>
    </xf>
    <xf numFmtId="0" fontId="45" fillId="0" borderId="13" xfId="111" applyFont="1" applyBorder="1" applyAlignment="1">
      <alignment horizontal="center" vertical="center"/>
      <protection/>
    </xf>
    <xf numFmtId="0" fontId="1" fillId="0" borderId="13" xfId="111" applyFont="1" applyBorder="1" applyAlignment="1">
      <alignment horizontal="center" vertical="distributed"/>
      <protection/>
    </xf>
    <xf numFmtId="0" fontId="78" fillId="24" borderId="13" xfId="111" applyFont="1" applyFill="1" applyBorder="1">
      <alignment/>
      <protection/>
    </xf>
    <xf numFmtId="0" fontId="42" fillId="0" borderId="13" xfId="111" applyFont="1" applyBorder="1" applyAlignment="1">
      <alignment horizontal="center" vertical="center"/>
      <protection/>
    </xf>
    <xf numFmtId="182" fontId="42" fillId="0" borderId="13" xfId="74" applyNumberFormat="1" applyFont="1" applyBorder="1" applyAlignment="1">
      <alignment horizontal="center" vertical="center"/>
    </xf>
    <xf numFmtId="49" fontId="78" fillId="24" borderId="13" xfId="111" applyNumberFormat="1" applyFont="1" applyFill="1" applyBorder="1" applyAlignment="1">
      <alignment horizontal="center"/>
      <protection/>
    </xf>
    <xf numFmtId="0" fontId="40" fillId="24" borderId="13" xfId="111" applyFont="1" applyFill="1" applyBorder="1" applyAlignment="1">
      <alignment horizontal="center" vertical="distributed"/>
      <protection/>
    </xf>
    <xf numFmtId="0" fontId="40" fillId="24" borderId="59" xfId="111" applyFont="1" applyFill="1" applyBorder="1" applyAlignment="1">
      <alignment horizontal="center" vertical="distributed"/>
      <protection/>
    </xf>
    <xf numFmtId="0" fontId="49" fillId="24" borderId="59" xfId="111" applyFont="1" applyFill="1" applyBorder="1" applyAlignment="1">
      <alignment horizontal="left" vertical="center"/>
      <protection/>
    </xf>
    <xf numFmtId="0" fontId="40" fillId="24" borderId="13" xfId="111" applyFont="1" applyFill="1" applyBorder="1" applyAlignment="1">
      <alignment horizontal="center"/>
      <protection/>
    </xf>
    <xf numFmtId="49" fontId="39" fillId="24" borderId="14" xfId="111" applyNumberFormat="1" applyFont="1" applyFill="1" applyBorder="1" applyAlignment="1">
      <alignment horizontal="center" vertical="center"/>
      <protection/>
    </xf>
    <xf numFmtId="0" fontId="39" fillId="24" borderId="14" xfId="111" applyFont="1" applyFill="1" applyBorder="1" applyAlignment="1">
      <alignment horizontal="center" vertical="center"/>
      <protection/>
    </xf>
    <xf numFmtId="3" fontId="39" fillId="24" borderId="13" xfId="111" applyNumberFormat="1" applyFont="1" applyFill="1" applyBorder="1" applyAlignment="1">
      <alignment horizontal="center" vertical="center"/>
      <protection/>
    </xf>
    <xf numFmtId="49" fontId="39" fillId="24" borderId="13" xfId="111" applyNumberFormat="1" applyFont="1" applyFill="1" applyBorder="1" applyAlignment="1">
      <alignment horizontal="center" vertical="center"/>
      <protection/>
    </xf>
    <xf numFmtId="49" fontId="39" fillId="24" borderId="26" xfId="111" applyNumberFormat="1" applyFont="1" applyFill="1" applyBorder="1" applyAlignment="1">
      <alignment horizontal="center" vertical="center"/>
      <protection/>
    </xf>
    <xf numFmtId="3" fontId="40" fillId="24" borderId="13" xfId="111" applyNumberFormat="1" applyFont="1" applyFill="1" applyBorder="1" applyAlignment="1">
      <alignment horizontal="center" vertical="center"/>
      <protection/>
    </xf>
    <xf numFmtId="49" fontId="39" fillId="24" borderId="59" xfId="111" applyNumberFormat="1" applyFont="1" applyFill="1" applyBorder="1" applyAlignment="1">
      <alignment horizontal="center" vertical="center"/>
      <protection/>
    </xf>
    <xf numFmtId="0" fontId="49" fillId="24" borderId="13" xfId="111" applyFont="1" applyFill="1" applyBorder="1" applyAlignment="1">
      <alignment horizontal="center"/>
      <protection/>
    </xf>
    <xf numFmtId="0" fontId="70" fillId="24" borderId="14" xfId="111" applyFont="1" applyFill="1" applyBorder="1">
      <alignment/>
      <protection/>
    </xf>
    <xf numFmtId="0" fontId="70" fillId="24" borderId="14" xfId="111" applyFont="1" applyFill="1" applyBorder="1" applyAlignment="1">
      <alignment horizontal="center" vertical="distributed"/>
      <protection/>
    </xf>
    <xf numFmtId="0" fontId="49" fillId="24" borderId="13" xfId="111" applyFont="1" applyFill="1" applyBorder="1" applyAlignment="1">
      <alignment vertical="center"/>
      <protection/>
    </xf>
    <xf numFmtId="3" fontId="49" fillId="24" borderId="13" xfId="115" applyNumberFormat="1" applyFont="1" applyFill="1" applyBorder="1" applyAlignment="1">
      <alignment horizontal="center" vertical="center"/>
    </xf>
    <xf numFmtId="0" fontId="39" fillId="24" borderId="14" xfId="111" applyFont="1" applyFill="1" applyBorder="1">
      <alignment/>
      <protection/>
    </xf>
    <xf numFmtId="0" fontId="39" fillId="24" borderId="14" xfId="111" applyFont="1" applyFill="1" applyBorder="1" applyAlignment="1">
      <alignment horizontal="center" vertical="distributed"/>
      <protection/>
    </xf>
    <xf numFmtId="0" fontId="40" fillId="24" borderId="14" xfId="111" applyFont="1" applyFill="1" applyBorder="1" applyAlignment="1">
      <alignment vertical="center"/>
      <protection/>
    </xf>
    <xf numFmtId="3" fontId="40" fillId="24" borderId="13" xfId="115" applyNumberFormat="1" applyFont="1" applyFill="1" applyBorder="1" applyAlignment="1">
      <alignment horizontal="center" vertical="center"/>
    </xf>
    <xf numFmtId="0" fontId="39" fillId="24" borderId="13" xfId="111" applyFont="1" applyFill="1" applyBorder="1">
      <alignment/>
      <protection/>
    </xf>
    <xf numFmtId="0" fontId="49" fillId="24" borderId="13" xfId="111" applyFont="1" applyFill="1" applyBorder="1" applyAlignment="1">
      <alignment horizontal="center" vertical="center"/>
      <protection/>
    </xf>
    <xf numFmtId="0" fontId="70" fillId="24" borderId="13" xfId="111" applyFont="1" applyFill="1" applyBorder="1" applyAlignment="1">
      <alignment horizontal="center" vertical="center"/>
      <protection/>
    </xf>
    <xf numFmtId="0" fontId="70" fillId="24" borderId="0" xfId="111" applyFont="1" applyFill="1" applyAlignment="1">
      <alignment horizontal="center" vertical="center"/>
      <protection/>
    </xf>
    <xf numFmtId="3" fontId="49" fillId="24" borderId="13" xfId="111" applyNumberFormat="1" applyFont="1" applyFill="1" applyBorder="1" applyAlignment="1">
      <alignment horizontal="center" vertical="center"/>
      <protection/>
    </xf>
    <xf numFmtId="0" fontId="39" fillId="24" borderId="0" xfId="111" applyFont="1" applyFill="1" applyBorder="1" applyAlignment="1">
      <alignment horizontal="center" vertical="center"/>
      <protection/>
    </xf>
    <xf numFmtId="0" fontId="70" fillId="24" borderId="14" xfId="111" applyFont="1" applyFill="1" applyBorder="1" applyAlignment="1">
      <alignment horizontal="center" vertical="center"/>
      <protection/>
    </xf>
    <xf numFmtId="0" fontId="40" fillId="24" borderId="13" xfId="111" applyFont="1" applyFill="1" applyBorder="1" applyAlignment="1">
      <alignment horizontal="center" vertical="center"/>
      <protection/>
    </xf>
    <xf numFmtId="0" fontId="40" fillId="24" borderId="14" xfId="111" applyFont="1" applyFill="1" applyBorder="1" applyAlignment="1">
      <alignment horizontal="center" vertical="center"/>
      <protection/>
    </xf>
    <xf numFmtId="49" fontId="49" fillId="24" borderId="13" xfId="111" applyNumberFormat="1" applyFont="1" applyFill="1" applyBorder="1" applyAlignment="1">
      <alignment horizontal="center" vertical="distributed"/>
      <protection/>
    </xf>
    <xf numFmtId="49" fontId="40" fillId="24" borderId="13" xfId="111" applyNumberFormat="1" applyFont="1" applyFill="1" applyBorder="1" applyAlignment="1">
      <alignment horizontal="center" vertical="distributed"/>
      <protection/>
    </xf>
    <xf numFmtId="0" fontId="39" fillId="24" borderId="0" xfId="111" applyFont="1" applyFill="1" applyAlignment="1">
      <alignment horizontal="center" vertical="center"/>
      <protection/>
    </xf>
    <xf numFmtId="0" fontId="39" fillId="24" borderId="14" xfId="111" applyFont="1" applyFill="1" applyBorder="1" applyAlignment="1">
      <alignment horizontal="center" vertical="center" wrapText="1"/>
      <protection/>
    </xf>
    <xf numFmtId="0" fontId="39" fillId="24" borderId="13" xfId="111" applyFont="1" applyFill="1" applyBorder="1" applyAlignment="1">
      <alignment horizontal="center"/>
      <protection/>
    </xf>
    <xf numFmtId="49" fontId="70" fillId="24" borderId="14" xfId="111" applyNumberFormat="1" applyFont="1" applyFill="1" applyBorder="1" applyAlignment="1">
      <alignment horizontal="center" vertical="center"/>
      <protection/>
    </xf>
    <xf numFmtId="0" fontId="70" fillId="24" borderId="0" xfId="111" applyFont="1" applyFill="1" applyBorder="1" applyAlignment="1">
      <alignment horizontal="center" vertical="center"/>
      <protection/>
    </xf>
    <xf numFmtId="0" fontId="49" fillId="24" borderId="14" xfId="111" applyFont="1" applyFill="1" applyBorder="1" applyAlignment="1">
      <alignment horizontal="center" vertical="center"/>
      <protection/>
    </xf>
    <xf numFmtId="0" fontId="49" fillId="24" borderId="14" xfId="111" applyFont="1" applyFill="1" applyBorder="1" applyAlignment="1">
      <alignment horizontal="left" vertical="center"/>
      <protection/>
    </xf>
    <xf numFmtId="0" fontId="70" fillId="24" borderId="13" xfId="111" applyFont="1" applyFill="1" applyBorder="1">
      <alignment/>
      <protection/>
    </xf>
    <xf numFmtId="0" fontId="96" fillId="24" borderId="13" xfId="111" applyFont="1" applyFill="1" applyBorder="1" applyAlignment="1">
      <alignment horizontal="center" vertical="center"/>
      <protection/>
    </xf>
    <xf numFmtId="3" fontId="96" fillId="24" borderId="13" xfId="111" applyNumberFormat="1" applyFont="1" applyFill="1" applyBorder="1" applyAlignment="1">
      <alignment horizontal="center" vertical="center"/>
      <protection/>
    </xf>
    <xf numFmtId="0" fontId="42" fillId="24" borderId="44" xfId="111" applyFont="1" applyFill="1" applyBorder="1" applyAlignment="1">
      <alignment horizontal="center" vertical="center" wrapText="1"/>
      <protection/>
    </xf>
    <xf numFmtId="3" fontId="50" fillId="0" borderId="13" xfId="78" applyNumberFormat="1" applyFont="1" applyBorder="1" applyAlignment="1">
      <alignment horizontal="right" wrapText="1"/>
    </xf>
    <xf numFmtId="3" fontId="1" fillId="0" borderId="13" xfId="78" applyNumberFormat="1" applyFont="1" applyBorder="1" applyAlignment="1">
      <alignment/>
    </xf>
    <xf numFmtId="3" fontId="50" fillId="0" borderId="13" xfId="78" applyNumberFormat="1" applyFont="1" applyBorder="1" applyAlignment="1">
      <alignment wrapText="1"/>
    </xf>
    <xf numFmtId="3" fontId="33" fillId="0" borderId="13" xfId="78" applyNumberFormat="1" applyFont="1" applyBorder="1" applyAlignment="1">
      <alignment wrapText="1"/>
    </xf>
    <xf numFmtId="3" fontId="25" fillId="0" borderId="13" xfId="78" applyNumberFormat="1" applyFont="1" applyBorder="1" applyAlignment="1">
      <alignment wrapText="1"/>
    </xf>
    <xf numFmtId="3" fontId="40" fillId="0" borderId="13" xfId="78" applyNumberFormat="1" applyFont="1" applyBorder="1" applyAlignment="1">
      <alignment/>
    </xf>
    <xf numFmtId="3" fontId="51" fillId="0" borderId="13" xfId="78" applyNumberFormat="1" applyFont="1" applyBorder="1" applyAlignment="1">
      <alignment/>
    </xf>
    <xf numFmtId="3" fontId="1" fillId="0" borderId="13" xfId="78" applyNumberFormat="1" applyFont="1" applyBorder="1" applyAlignment="1" applyProtection="1">
      <alignment/>
      <protection locked="0"/>
    </xf>
    <xf numFmtId="3" fontId="37" fillId="0" borderId="24" xfId="78" applyNumberFormat="1" applyFont="1" applyBorder="1" applyAlignment="1">
      <alignment wrapText="1"/>
    </xf>
    <xf numFmtId="3" fontId="48" fillId="0" borderId="24" xfId="78" applyNumberFormat="1" applyFont="1" applyBorder="1" applyAlignment="1">
      <alignment/>
    </xf>
    <xf numFmtId="3" fontId="48" fillId="0" borderId="81" xfId="78" applyNumberFormat="1" applyFont="1" applyBorder="1" applyAlignment="1">
      <alignment/>
    </xf>
    <xf numFmtId="3" fontId="25" fillId="0" borderId="26" xfId="0" applyNumberFormat="1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182" fontId="33" fillId="0" borderId="13" xfId="74" applyNumberFormat="1" applyFont="1" applyFill="1" applyBorder="1" applyAlignment="1">
      <alignment horizontal="right" wrapText="1"/>
    </xf>
    <xf numFmtId="3" fontId="33" fillId="0" borderId="26" xfId="0" applyNumberFormat="1" applyFont="1" applyFill="1" applyBorder="1" applyAlignment="1">
      <alignment horizontal="right" wrapText="1"/>
    </xf>
    <xf numFmtId="0" fontId="33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 horizontal="right" wrapText="1"/>
    </xf>
    <xf numFmtId="3" fontId="37" fillId="0" borderId="13" xfId="0" applyNumberFormat="1" applyFont="1" applyFill="1" applyBorder="1" applyAlignment="1">
      <alignment horizontal="right" wrapText="1"/>
    </xf>
    <xf numFmtId="3" fontId="32" fillId="0" borderId="13" xfId="0" applyNumberFormat="1" applyFont="1" applyFill="1" applyBorder="1" applyAlignment="1">
      <alignment horizontal="right" wrapText="1"/>
    </xf>
    <xf numFmtId="3" fontId="37" fillId="0" borderId="24" xfId="0" applyNumberFormat="1" applyFont="1" applyFill="1" applyBorder="1" applyAlignment="1">
      <alignment horizontal="right" wrapText="1"/>
    </xf>
    <xf numFmtId="0" fontId="97" fillId="0" borderId="21" xfId="0" applyFont="1" applyBorder="1" applyAlignment="1">
      <alignment wrapText="1"/>
    </xf>
    <xf numFmtId="0" fontId="97" fillId="0" borderId="13" xfId="0" applyFont="1" applyBorder="1" applyAlignment="1">
      <alignment wrapText="1"/>
    </xf>
    <xf numFmtId="3" fontId="97" fillId="0" borderId="13" xfId="0" applyNumberFormat="1" applyFont="1" applyFill="1" applyBorder="1" applyAlignment="1">
      <alignment horizontal="right" wrapText="1"/>
    </xf>
    <xf numFmtId="3" fontId="97" fillId="0" borderId="13" xfId="0" applyNumberFormat="1" applyFont="1" applyBorder="1" applyAlignment="1">
      <alignment horizontal="right" wrapText="1"/>
    </xf>
    <xf numFmtId="0" fontId="36" fillId="0" borderId="0" xfId="0" applyFont="1" applyAlignment="1">
      <alignment/>
    </xf>
    <xf numFmtId="3" fontId="63" fillId="0" borderId="13" xfId="0" applyNumberFormat="1" applyFont="1" applyFill="1" applyBorder="1" applyAlignment="1">
      <alignment horizontal="right" wrapText="1"/>
    </xf>
    <xf numFmtId="3" fontId="63" fillId="0" borderId="24" xfId="0" applyNumberFormat="1" applyFont="1" applyFill="1" applyBorder="1" applyAlignment="1">
      <alignment horizontal="right" wrapText="1"/>
    </xf>
    <xf numFmtId="0" fontId="39" fillId="0" borderId="13" xfId="111" applyFont="1" applyBorder="1" applyAlignment="1">
      <alignment vertical="center" wrapText="1"/>
      <protection/>
    </xf>
    <xf numFmtId="0" fontId="47" fillId="0" borderId="14" xfId="111" applyFont="1" applyBorder="1" applyAlignment="1">
      <alignment horizontal="left" vertical="center" wrapText="1"/>
      <protection/>
    </xf>
    <xf numFmtId="0" fontId="48" fillId="0" borderId="12" xfId="111" applyFont="1" applyBorder="1" applyAlignment="1">
      <alignment horizontal="center" vertical="center" wrapText="1"/>
      <protection/>
    </xf>
    <xf numFmtId="0" fontId="48" fillId="0" borderId="13" xfId="111" applyFont="1" applyBorder="1" applyAlignment="1">
      <alignment horizontal="left" vertical="center" wrapText="1"/>
      <protection/>
    </xf>
    <xf numFmtId="0" fontId="47" fillId="0" borderId="12" xfId="111" applyFont="1" applyBorder="1" applyAlignment="1">
      <alignment horizontal="center" vertical="center" wrapText="1"/>
      <protection/>
    </xf>
    <xf numFmtId="0" fontId="47" fillId="0" borderId="13" xfId="111" applyFont="1" applyFill="1" applyBorder="1" applyAlignment="1">
      <alignment horizontal="left" vertical="center" wrapText="1"/>
      <protection/>
    </xf>
    <xf numFmtId="0" fontId="69" fillId="0" borderId="14" xfId="111" applyFont="1" applyBorder="1" applyAlignment="1">
      <alignment horizontal="left" vertical="center" wrapText="1"/>
      <protection/>
    </xf>
    <xf numFmtId="0" fontId="47" fillId="0" borderId="58" xfId="111" applyFont="1" applyBorder="1" applyAlignment="1">
      <alignment horizontal="center" vertical="center" wrapText="1"/>
      <protection/>
    </xf>
    <xf numFmtId="0" fontId="40" fillId="0" borderId="58" xfId="111" applyFont="1" applyBorder="1" applyAlignment="1">
      <alignment vertical="center" wrapText="1"/>
      <protection/>
    </xf>
    <xf numFmtId="0" fontId="40" fillId="0" borderId="14" xfId="111" applyFont="1" applyBorder="1" applyAlignment="1">
      <alignment vertical="center" wrapText="1"/>
      <protection/>
    </xf>
    <xf numFmtId="0" fontId="48" fillId="0" borderId="14" xfId="111" applyFont="1" applyBorder="1" applyAlignment="1">
      <alignment vertical="center" wrapText="1"/>
      <protection/>
    </xf>
    <xf numFmtId="0" fontId="48" fillId="0" borderId="14" xfId="111" applyFont="1" applyBorder="1" applyAlignment="1">
      <alignment horizontal="left" vertical="center" wrapText="1"/>
      <protection/>
    </xf>
    <xf numFmtId="16" fontId="47" fillId="0" borderId="14" xfId="111" applyNumberFormat="1" applyFont="1" applyBorder="1" applyAlignment="1">
      <alignment horizontal="left" vertical="center" wrapText="1"/>
      <protection/>
    </xf>
    <xf numFmtId="0" fontId="48" fillId="0" borderId="58" xfId="111" applyFont="1" applyBorder="1" applyAlignment="1">
      <alignment horizontal="center" vertical="center" wrapText="1"/>
      <protection/>
    </xf>
    <xf numFmtId="0" fontId="48" fillId="0" borderId="14" xfId="111" applyFont="1" applyBorder="1" applyAlignment="1">
      <alignment horizontal="center" vertical="center" wrapText="1"/>
      <protection/>
    </xf>
    <xf numFmtId="0" fontId="45" fillId="24" borderId="26" xfId="111" applyFont="1" applyFill="1" applyBorder="1" applyAlignment="1">
      <alignment horizontal="center" vertical="center" wrapText="1"/>
      <protection/>
    </xf>
    <xf numFmtId="0" fontId="45" fillId="24" borderId="13" xfId="111" applyFont="1" applyFill="1" applyBorder="1" applyAlignment="1">
      <alignment horizontal="center" vertical="center" wrapText="1"/>
      <protection/>
    </xf>
    <xf numFmtId="0" fontId="1" fillId="24" borderId="13" xfId="111" applyFont="1" applyFill="1" applyBorder="1" applyAlignment="1">
      <alignment horizontal="center" vertical="center" wrapText="1"/>
      <protection/>
    </xf>
    <xf numFmtId="0" fontId="48" fillId="24" borderId="26" xfId="111" applyFont="1" applyFill="1" applyBorder="1" applyAlignment="1">
      <alignment horizontal="center" vertical="distributed"/>
      <protection/>
    </xf>
    <xf numFmtId="0" fontId="1" fillId="0" borderId="0" xfId="111" applyFont="1" applyAlignment="1">
      <alignment horizontal="center"/>
      <protection/>
    </xf>
    <xf numFmtId="0" fontId="15" fillId="0" borderId="0" xfId="111" applyAlignment="1">
      <alignment horizontal="center"/>
      <protection/>
    </xf>
    <xf numFmtId="0" fontId="45" fillId="24" borderId="59" xfId="111" applyFont="1" applyFill="1" applyBorder="1" applyAlignment="1">
      <alignment horizontal="center" vertical="center" wrapText="1"/>
      <protection/>
    </xf>
    <xf numFmtId="0" fontId="45" fillId="24" borderId="59" xfId="111" applyFont="1" applyFill="1" applyBorder="1" applyAlignment="1">
      <alignment horizontal="center" vertical="center"/>
      <protection/>
    </xf>
    <xf numFmtId="0" fontId="42" fillId="24" borderId="60" xfId="111" applyFont="1" applyFill="1" applyBorder="1" applyAlignment="1">
      <alignment horizontal="center" vertical="center" wrapText="1"/>
      <protection/>
    </xf>
    <xf numFmtId="0" fontId="42" fillId="24" borderId="26" xfId="111" applyFont="1" applyFill="1" applyBorder="1" applyAlignment="1">
      <alignment horizontal="center" vertical="center" wrapText="1"/>
      <protection/>
    </xf>
    <xf numFmtId="0" fontId="47" fillId="0" borderId="44" xfId="100" applyFont="1" applyBorder="1" applyAlignment="1">
      <alignment horizontal="left" wrapText="1"/>
      <protection/>
    </xf>
    <xf numFmtId="182" fontId="39" fillId="0" borderId="13" xfId="74" applyNumberFormat="1" applyFont="1" applyBorder="1" applyAlignment="1">
      <alignment/>
    </xf>
    <xf numFmtId="182" fontId="88" fillId="0" borderId="13" xfId="74" applyNumberFormat="1" applyFont="1" applyBorder="1" applyAlignment="1">
      <alignment/>
    </xf>
    <xf numFmtId="182" fontId="39" fillId="0" borderId="13" xfId="74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8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3" fontId="35" fillId="0" borderId="80" xfId="0" applyNumberFormat="1" applyFont="1" applyBorder="1" applyAlignment="1">
      <alignment wrapText="1"/>
    </xf>
    <xf numFmtId="0" fontId="1" fillId="0" borderId="13" xfId="99" applyFont="1" applyBorder="1" applyAlignment="1">
      <alignment vertical="center" wrapText="1"/>
      <protection/>
    </xf>
    <xf numFmtId="0" fontId="40" fillId="20" borderId="83" xfId="102" applyFont="1" applyFill="1" applyBorder="1" applyAlignment="1">
      <alignment horizontal="right" vertical="center" wrapText="1"/>
      <protection/>
    </xf>
    <xf numFmtId="0" fontId="40" fillId="20" borderId="84" xfId="102" applyFont="1" applyFill="1" applyBorder="1" applyAlignment="1">
      <alignment horizontal="center" vertical="center"/>
      <protection/>
    </xf>
    <xf numFmtId="3" fontId="40" fillId="0" borderId="85" xfId="102" applyNumberFormat="1" applyFont="1" applyFill="1" applyBorder="1">
      <alignment/>
      <protection/>
    </xf>
    <xf numFmtId="3" fontId="40" fillId="0" borderId="86" xfId="102" applyNumberFormat="1" applyFont="1" applyFill="1" applyBorder="1">
      <alignment/>
      <protection/>
    </xf>
    <xf numFmtId="3" fontId="69" fillId="0" borderId="86" xfId="102" applyNumberFormat="1" applyFont="1" applyFill="1" applyBorder="1">
      <alignment/>
      <protection/>
    </xf>
    <xf numFmtId="3" fontId="39" fillId="0" borderId="86" xfId="99" applyNumberFormat="1" applyFont="1" applyFill="1" applyBorder="1" applyAlignment="1">
      <alignment vertical="center"/>
      <protection/>
    </xf>
    <xf numFmtId="3" fontId="40" fillId="0" borderId="86" xfId="99" applyNumberFormat="1" applyFont="1" applyFill="1" applyBorder="1" applyAlignment="1">
      <alignment vertical="center"/>
      <protection/>
    </xf>
    <xf numFmtId="3" fontId="69" fillId="0" borderId="86" xfId="99" applyNumberFormat="1" applyFont="1" applyFill="1" applyBorder="1" applyAlignment="1">
      <alignment vertical="center"/>
      <protection/>
    </xf>
    <xf numFmtId="3" fontId="40" fillId="21" borderId="86" xfId="102" applyNumberFormat="1" applyFont="1" applyFill="1" applyBorder="1">
      <alignment/>
      <protection/>
    </xf>
    <xf numFmtId="3" fontId="39" fillId="0" borderId="86" xfId="102" applyNumberFormat="1" applyFont="1" applyFill="1" applyBorder="1">
      <alignment/>
      <protection/>
    </xf>
    <xf numFmtId="3" fontId="39" fillId="0" borderId="87" xfId="102" applyNumberFormat="1" applyFont="1" applyFill="1" applyBorder="1">
      <alignment/>
      <protection/>
    </xf>
    <xf numFmtId="3" fontId="39" fillId="0" borderId="42" xfId="102" applyNumberFormat="1" applyFont="1" applyFill="1" applyBorder="1">
      <alignment/>
      <protection/>
    </xf>
    <xf numFmtId="3" fontId="40" fillId="21" borderId="42" xfId="102" applyNumberFormat="1" applyFont="1" applyFill="1" applyBorder="1">
      <alignment/>
      <protection/>
    </xf>
    <xf numFmtId="3" fontId="40" fillId="0" borderId="40" xfId="102" applyNumberFormat="1" applyFont="1" applyFill="1" applyBorder="1">
      <alignment/>
      <protection/>
    </xf>
    <xf numFmtId="3" fontId="39" fillId="0" borderId="88" xfId="99" applyNumberFormat="1" applyFont="1" applyFill="1" applyBorder="1" applyAlignment="1">
      <alignment vertical="center"/>
      <protection/>
    </xf>
    <xf numFmtId="3" fontId="39" fillId="0" borderId="42" xfId="99" applyNumberFormat="1" applyFont="1" applyFill="1" applyBorder="1" applyAlignment="1">
      <alignment vertical="center"/>
      <protection/>
    </xf>
    <xf numFmtId="3" fontId="40" fillId="21" borderId="42" xfId="99" applyNumberFormat="1" applyFont="1" applyFill="1" applyBorder="1" applyAlignment="1">
      <alignment vertical="center"/>
      <protection/>
    </xf>
    <xf numFmtId="3" fontId="72" fillId="20" borderId="42" xfId="99" applyNumberFormat="1" applyFont="1" applyFill="1" applyBorder="1" applyAlignment="1">
      <alignment vertical="center"/>
      <protection/>
    </xf>
    <xf numFmtId="0" fontId="40" fillId="20" borderId="39" xfId="102" applyFont="1" applyFill="1" applyBorder="1" applyAlignment="1">
      <alignment horizontal="center" vertical="center" wrapText="1"/>
      <protection/>
    </xf>
    <xf numFmtId="0" fontId="40" fillId="20" borderId="89" xfId="102" applyFont="1" applyFill="1" applyBorder="1" applyAlignment="1">
      <alignment horizontal="right" vertical="center"/>
      <protection/>
    </xf>
    <xf numFmtId="3" fontId="40" fillId="0" borderId="90" xfId="102" applyNumberFormat="1" applyFont="1" applyFill="1" applyBorder="1">
      <alignment/>
      <protection/>
    </xf>
    <xf numFmtId="4" fontId="40" fillId="0" borderId="91" xfId="102" applyNumberFormat="1" applyFont="1" applyFill="1" applyBorder="1">
      <alignment/>
      <protection/>
    </xf>
    <xf numFmtId="3" fontId="40" fillId="0" borderId="91" xfId="102" applyNumberFormat="1" applyFont="1" applyFill="1" applyBorder="1">
      <alignment/>
      <protection/>
    </xf>
    <xf numFmtId="3" fontId="39" fillId="0" borderId="91" xfId="99" applyNumberFormat="1" applyFont="1" applyFill="1" applyBorder="1" applyAlignment="1">
      <alignment horizontal="center" vertical="center"/>
      <protection/>
    </xf>
    <xf numFmtId="3" fontId="39" fillId="0" borderId="91" xfId="99" applyNumberFormat="1" applyFont="1" applyFill="1" applyBorder="1" applyAlignment="1">
      <alignment vertical="center"/>
      <protection/>
    </xf>
    <xf numFmtId="3" fontId="40" fillId="0" borderId="91" xfId="99" applyNumberFormat="1" applyFont="1" applyFill="1" applyBorder="1" applyAlignment="1">
      <alignment vertical="center"/>
      <protection/>
    </xf>
    <xf numFmtId="3" fontId="40" fillId="21" borderId="91" xfId="102" applyNumberFormat="1" applyFont="1" applyFill="1" applyBorder="1">
      <alignment/>
      <protection/>
    </xf>
    <xf numFmtId="167" fontId="39" fillId="0" borderId="91" xfId="102" applyNumberFormat="1" applyFont="1" applyFill="1" applyBorder="1">
      <alignment/>
      <protection/>
    </xf>
    <xf numFmtId="3" fontId="39" fillId="0" borderId="92" xfId="99" applyNumberFormat="1" applyFont="1" applyFill="1" applyBorder="1" applyAlignment="1">
      <alignment vertical="center"/>
      <protection/>
    </xf>
    <xf numFmtId="3" fontId="39" fillId="0" borderId="12" xfId="99" applyNumberFormat="1" applyFont="1" applyFill="1" applyBorder="1" applyAlignment="1">
      <alignment vertical="center"/>
      <protection/>
    </xf>
    <xf numFmtId="3" fontId="40" fillId="21" borderId="12" xfId="102" applyNumberFormat="1" applyFont="1" applyFill="1" applyBorder="1">
      <alignment/>
      <protection/>
    </xf>
    <xf numFmtId="3" fontId="40" fillId="0" borderId="39" xfId="102" applyNumberFormat="1" applyFont="1" applyFill="1" applyBorder="1">
      <alignment/>
      <protection/>
    </xf>
    <xf numFmtId="3" fontId="39" fillId="0" borderId="12" xfId="102" applyNumberFormat="1" applyFont="1" applyFill="1" applyBorder="1">
      <alignment/>
      <protection/>
    </xf>
    <xf numFmtId="3" fontId="39" fillId="0" borderId="93" xfId="99" applyNumberFormat="1" applyFont="1" applyBorder="1" applyAlignment="1">
      <alignment vertical="center"/>
      <protection/>
    </xf>
    <xf numFmtId="4" fontId="39" fillId="0" borderId="16" xfId="102" applyNumberFormat="1" applyFont="1" applyFill="1" applyBorder="1">
      <alignment/>
      <protection/>
    </xf>
    <xf numFmtId="167" fontId="40" fillId="21" borderId="12" xfId="102" applyNumberFormat="1" applyFont="1" applyFill="1" applyBorder="1">
      <alignment/>
      <protection/>
    </xf>
    <xf numFmtId="3" fontId="72" fillId="20" borderId="12" xfId="102" applyNumberFormat="1" applyFont="1" applyFill="1" applyBorder="1">
      <alignment/>
      <protection/>
    </xf>
    <xf numFmtId="167" fontId="39" fillId="0" borderId="93" xfId="99" applyNumberFormat="1" applyFont="1" applyBorder="1" applyAlignment="1">
      <alignment vertical="center"/>
      <protection/>
    </xf>
    <xf numFmtId="0" fontId="43" fillId="0" borderId="21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0" fontId="54" fillId="0" borderId="79" xfId="0" applyFont="1" applyFill="1" applyBorder="1" applyAlignment="1">
      <alignment horizontal="center" wrapText="1"/>
    </xf>
    <xf numFmtId="3" fontId="50" fillId="0" borderId="80" xfId="78" applyNumberFormat="1" applyFont="1" applyFill="1" applyBorder="1" applyAlignment="1">
      <alignment horizontal="right" wrapText="1"/>
    </xf>
    <xf numFmtId="3" fontId="1" fillId="0" borderId="80" xfId="78" applyNumberFormat="1" applyFont="1" applyFill="1" applyBorder="1" applyAlignment="1">
      <alignment/>
    </xf>
    <xf numFmtId="3" fontId="25" fillId="0" borderId="80" xfId="78" applyNumberFormat="1" applyFont="1" applyFill="1" applyBorder="1" applyAlignment="1">
      <alignment wrapText="1"/>
    </xf>
    <xf numFmtId="3" fontId="40" fillId="0" borderId="80" xfId="78" applyNumberFormat="1" applyFont="1" applyFill="1" applyBorder="1" applyAlignment="1">
      <alignment/>
    </xf>
    <xf numFmtId="3" fontId="51" fillId="0" borderId="80" xfId="78" applyNumberFormat="1" applyFont="1" applyFill="1" applyBorder="1" applyAlignment="1">
      <alignment/>
    </xf>
    <xf numFmtId="3" fontId="71" fillId="25" borderId="42" xfId="111" applyNumberFormat="1" applyFont="1" applyFill="1" applyBorder="1" applyAlignment="1">
      <alignment horizontal="right" vertical="center"/>
      <protection/>
    </xf>
    <xf numFmtId="3" fontId="72" fillId="25" borderId="42" xfId="111" applyNumberFormat="1" applyFont="1" applyFill="1" applyBorder="1" applyAlignment="1">
      <alignment vertical="center"/>
      <protection/>
    </xf>
    <xf numFmtId="3" fontId="53" fillId="20" borderId="51" xfId="111" applyNumberFormat="1" applyFont="1" applyFill="1" applyBorder="1" applyAlignment="1">
      <alignment vertical="center"/>
      <protection/>
    </xf>
    <xf numFmtId="180" fontId="27" fillId="0" borderId="41" xfId="108" applyNumberFormat="1" applyFont="1" applyFill="1" applyBorder="1" applyAlignment="1" applyProtection="1">
      <alignment horizontal="left" vertical="center" wrapText="1" indent="1"/>
      <protection/>
    </xf>
    <xf numFmtId="0" fontId="32" fillId="0" borderId="13" xfId="105" applyFont="1" applyBorder="1" applyAlignment="1">
      <alignment horizontal="center"/>
      <protection/>
    </xf>
    <xf numFmtId="0" fontId="101" fillId="0" borderId="13" xfId="105" applyFont="1" applyBorder="1" applyAlignment="1">
      <alignment horizontal="left" wrapText="1"/>
      <protection/>
    </xf>
    <xf numFmtId="0" fontId="101" fillId="0" borderId="13" xfId="105" applyFont="1" applyBorder="1" applyAlignment="1">
      <alignment horizontal="right"/>
      <protection/>
    </xf>
    <xf numFmtId="3" fontId="101" fillId="0" borderId="13" xfId="105" applyNumberFormat="1" applyFont="1" applyBorder="1" applyAlignment="1">
      <alignment horizontal="right"/>
      <protection/>
    </xf>
    <xf numFmtId="0" fontId="101" fillId="0" borderId="13" xfId="105" applyFont="1" applyBorder="1" applyAlignment="1">
      <alignment horizontal="center"/>
      <protection/>
    </xf>
    <xf numFmtId="0" fontId="101" fillId="0" borderId="13" xfId="105" applyFont="1" applyBorder="1" applyAlignment="1">
      <alignment horizontal="left"/>
      <protection/>
    </xf>
    <xf numFmtId="0" fontId="100" fillId="0" borderId="0" xfId="109" applyFont="1" applyBorder="1" applyAlignment="1" applyProtection="1">
      <alignment horizontal="center" vertical="center" wrapText="1"/>
      <protection locked="0"/>
    </xf>
    <xf numFmtId="0" fontId="48" fillId="0" borderId="0" xfId="104" applyFont="1" applyAlignment="1">
      <alignment horizontal="center"/>
      <protection/>
    </xf>
    <xf numFmtId="0" fontId="0" fillId="0" borderId="0" xfId="104">
      <alignment/>
      <protection/>
    </xf>
    <xf numFmtId="0" fontId="1" fillId="0" borderId="0" xfId="104" applyFont="1">
      <alignment/>
      <protection/>
    </xf>
    <xf numFmtId="0" fontId="45" fillId="0" borderId="0" xfId="104" applyFont="1" applyAlignment="1">
      <alignment horizontal="right"/>
      <protection/>
    </xf>
    <xf numFmtId="0" fontId="102" fillId="0" borderId="61" xfId="104" applyFont="1" applyBorder="1" applyAlignment="1">
      <alignment/>
      <protection/>
    </xf>
    <xf numFmtId="0" fontId="48" fillId="20" borderId="46" xfId="104" applyFont="1" applyFill="1" applyBorder="1" applyAlignment="1">
      <alignment horizontal="center" vertical="center" wrapText="1"/>
      <protection/>
    </xf>
    <xf numFmtId="0" fontId="48" fillId="20" borderId="26" xfId="104" applyFont="1" applyFill="1" applyBorder="1" applyAlignment="1">
      <alignment horizontal="center" vertical="center" wrapText="1"/>
      <protection/>
    </xf>
    <xf numFmtId="0" fontId="69" fillId="0" borderId="13" xfId="104" applyFont="1" applyBorder="1" applyAlignment="1">
      <alignment horizontal="center" vertical="distributed"/>
      <protection/>
    </xf>
    <xf numFmtId="3" fontId="68" fillId="0" borderId="13" xfId="104" applyNumberFormat="1" applyFont="1" applyBorder="1" applyAlignment="1">
      <alignment vertical="distributed"/>
      <protection/>
    </xf>
    <xf numFmtId="3" fontId="47" fillId="0" borderId="13" xfId="104" applyNumberFormat="1" applyFont="1" applyBorder="1" applyAlignment="1">
      <alignment vertical="distributed"/>
      <protection/>
    </xf>
    <xf numFmtId="0" fontId="47" fillId="0" borderId="13" xfId="104" applyFont="1" applyBorder="1" applyAlignment="1">
      <alignment horizontal="center"/>
      <protection/>
    </xf>
    <xf numFmtId="0" fontId="103" fillId="0" borderId="13" xfId="111" applyFont="1" applyBorder="1" applyAlignment="1">
      <alignment horizontal="left" vertical="center" wrapText="1"/>
      <protection/>
    </xf>
    <xf numFmtId="0" fontId="47" fillId="0" borderId="13" xfId="111" applyFont="1" applyBorder="1" applyAlignment="1">
      <alignment horizontal="left" vertical="center" wrapText="1"/>
      <protection/>
    </xf>
    <xf numFmtId="0" fontId="48" fillId="0" borderId="13" xfId="104" applyFont="1" applyBorder="1">
      <alignment/>
      <protection/>
    </xf>
    <xf numFmtId="0" fontId="53" fillId="0" borderId="13" xfId="104" applyFont="1" applyBorder="1" applyAlignment="1">
      <alignment vertical="distributed"/>
      <protection/>
    </xf>
    <xf numFmtId="3" fontId="48" fillId="0" borderId="13" xfId="104" applyNumberFormat="1" applyFont="1" applyBorder="1" applyAlignment="1">
      <alignment vertical="distributed"/>
      <protection/>
    </xf>
    <xf numFmtId="0" fontId="38" fillId="0" borderId="0" xfId="104" applyFont="1">
      <alignment/>
      <protection/>
    </xf>
    <xf numFmtId="0" fontId="0" fillId="0" borderId="0" xfId="104" applyAlignment="1">
      <alignment horizontal="right"/>
      <protection/>
    </xf>
    <xf numFmtId="0" fontId="45" fillId="24" borderId="17" xfId="111" applyFont="1" applyFill="1" applyBorder="1" applyAlignment="1">
      <alignment horizontal="center" vertical="center" wrapText="1"/>
      <protection/>
    </xf>
    <xf numFmtId="3" fontId="16" fillId="0" borderId="0" xfId="101" applyNumberFormat="1">
      <alignment/>
      <protection/>
    </xf>
    <xf numFmtId="3" fontId="16" fillId="0" borderId="13" xfId="101" applyNumberFormat="1" applyFont="1" applyFill="1" applyBorder="1">
      <alignment/>
      <protection/>
    </xf>
    <xf numFmtId="3" fontId="16" fillId="0" borderId="17" xfId="101" applyNumberFormat="1" applyFont="1" applyFill="1" applyBorder="1">
      <alignment/>
      <protection/>
    </xf>
    <xf numFmtId="181" fontId="1" fillId="0" borderId="13" xfId="74" applyNumberFormat="1" applyFont="1" applyBorder="1" applyAlignment="1">
      <alignment horizontal="left" vertical="center"/>
    </xf>
    <xf numFmtId="181" fontId="42" fillId="24" borderId="13" xfId="74" applyNumberFormat="1" applyFont="1" applyFill="1" applyBorder="1" applyAlignment="1">
      <alignment horizontal="left" vertical="center"/>
    </xf>
    <xf numFmtId="182" fontId="1" fillId="0" borderId="13" xfId="74" applyNumberFormat="1" applyFont="1" applyFill="1" applyBorder="1" applyAlignment="1">
      <alignment horizontal="left" vertical="center"/>
    </xf>
    <xf numFmtId="182" fontId="1" fillId="0" borderId="13" xfId="74" applyNumberFormat="1" applyFont="1" applyBorder="1" applyAlignment="1">
      <alignment horizontal="left" vertical="center"/>
    </xf>
    <xf numFmtId="182" fontId="42" fillId="24" borderId="13" xfId="74" applyNumberFormat="1" applyFont="1" applyFill="1" applyBorder="1" applyAlignment="1">
      <alignment horizontal="left" vertical="center"/>
    </xf>
    <xf numFmtId="182" fontId="1" fillId="24" borderId="13" xfId="74" applyNumberFormat="1" applyFont="1" applyFill="1" applyBorder="1" applyAlignment="1">
      <alignment horizontal="left" vertical="center"/>
    </xf>
    <xf numFmtId="182" fontId="45" fillId="0" borderId="13" xfId="74" applyNumberFormat="1" applyFont="1" applyBorder="1" applyAlignment="1">
      <alignment horizontal="left" vertical="center"/>
    </xf>
    <xf numFmtId="181" fontId="1" fillId="24" borderId="13" xfId="74" applyNumberFormat="1" applyFont="1" applyFill="1" applyBorder="1" applyAlignment="1">
      <alignment horizontal="left" vertical="center"/>
    </xf>
    <xf numFmtId="182" fontId="42" fillId="0" borderId="13" xfId="74" applyNumberFormat="1" applyFont="1" applyBorder="1" applyAlignment="1">
      <alignment horizontal="left" vertical="center"/>
    </xf>
    <xf numFmtId="0" fontId="47" fillId="0" borderId="13" xfId="100" applyFont="1" applyFill="1" applyBorder="1">
      <alignment/>
      <protection/>
    </xf>
    <xf numFmtId="3" fontId="48" fillId="0" borderId="13" xfId="100" applyNumberFormat="1" applyFont="1" applyFill="1" applyBorder="1">
      <alignment/>
      <protection/>
    </xf>
    <xf numFmtId="3" fontId="69" fillId="0" borderId="13" xfId="100" applyNumberFormat="1" applyFont="1" applyFill="1" applyBorder="1">
      <alignment/>
      <protection/>
    </xf>
    <xf numFmtId="180" fontId="104" fillId="0" borderId="12" xfId="108" applyNumberFormat="1" applyFont="1" applyFill="1" applyBorder="1" applyAlignment="1" applyProtection="1">
      <alignment horizontal="left" vertical="center" wrapText="1" indent="1"/>
      <protection/>
    </xf>
    <xf numFmtId="180" fontId="104" fillId="0" borderId="42" xfId="10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/>
    </xf>
    <xf numFmtId="0" fontId="33" fillId="0" borderId="25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68" fillId="0" borderId="13" xfId="104" applyFont="1" applyBorder="1" applyAlignment="1">
      <alignment horizontal="center" vertical="distributed"/>
      <protection/>
    </xf>
    <xf numFmtId="3" fontId="68" fillId="0" borderId="13" xfId="111" applyNumberFormat="1" applyFont="1" applyBorder="1" applyAlignment="1">
      <alignment horizontal="right" vertical="center"/>
      <protection/>
    </xf>
    <xf numFmtId="0" fontId="0" fillId="0" borderId="0" xfId="104" applyFont="1">
      <alignment/>
      <protection/>
    </xf>
    <xf numFmtId="0" fontId="53" fillId="0" borderId="0" xfId="111" applyFont="1" applyAlignment="1">
      <alignment horizontal="center"/>
      <protection/>
    </xf>
    <xf numFmtId="0" fontId="69" fillId="0" borderId="53" xfId="111" applyFont="1" applyBorder="1" applyAlignment="1">
      <alignment horizontal="left" vertical="center"/>
      <protection/>
    </xf>
    <xf numFmtId="0" fontId="69" fillId="0" borderId="14" xfId="111" applyFont="1" applyBorder="1" applyAlignment="1">
      <alignment horizontal="left" vertical="center"/>
      <protection/>
    </xf>
    <xf numFmtId="0" fontId="1" fillId="0" borderId="94" xfId="111" applyFont="1" applyBorder="1" applyAlignment="1">
      <alignment horizontal="center"/>
      <protection/>
    </xf>
    <xf numFmtId="0" fontId="40" fillId="0" borderId="58" xfId="111" applyFont="1" applyFill="1" applyBorder="1" applyAlignment="1">
      <alignment horizontal="left" vertical="center"/>
      <protection/>
    </xf>
    <xf numFmtId="0" fontId="40" fillId="0" borderId="53" xfId="111" applyFont="1" applyFill="1" applyBorder="1" applyAlignment="1">
      <alignment horizontal="left" vertical="center"/>
      <protection/>
    </xf>
    <xf numFmtId="0" fontId="40" fillId="0" borderId="95" xfId="111" applyFont="1" applyFill="1" applyBorder="1" applyAlignment="1">
      <alignment horizontal="left" vertical="center"/>
      <protection/>
    </xf>
    <xf numFmtId="0" fontId="53" fillId="20" borderId="18" xfId="111" applyFont="1" applyFill="1" applyBorder="1" applyAlignment="1">
      <alignment horizontal="left" vertical="center"/>
      <protection/>
    </xf>
    <xf numFmtId="0" fontId="53" fillId="20" borderId="19" xfId="111" applyFont="1" applyFill="1" applyBorder="1" applyAlignment="1">
      <alignment horizontal="left" vertical="center"/>
      <protection/>
    </xf>
    <xf numFmtId="0" fontId="71" fillId="25" borderId="58" xfId="111" applyFont="1" applyFill="1" applyBorder="1" applyAlignment="1">
      <alignment horizontal="left" vertical="center"/>
      <protection/>
    </xf>
    <xf numFmtId="0" fontId="71" fillId="25" borderId="14" xfId="111" applyFont="1" applyFill="1" applyBorder="1" applyAlignment="1">
      <alignment horizontal="left" vertical="center"/>
      <protection/>
    </xf>
    <xf numFmtId="0" fontId="71" fillId="25" borderId="12" xfId="111" applyFont="1" applyFill="1" applyBorder="1" applyAlignment="1">
      <alignment horizontal="left" vertical="center"/>
      <protection/>
    </xf>
    <xf numFmtId="0" fontId="71" fillId="25" borderId="13" xfId="111" applyFont="1" applyFill="1" applyBorder="1" applyAlignment="1">
      <alignment horizontal="left" vertical="center"/>
      <protection/>
    </xf>
    <xf numFmtId="0" fontId="40" fillId="0" borderId="12" xfId="111" applyFont="1" applyFill="1" applyBorder="1" applyAlignment="1">
      <alignment horizontal="left" vertical="center"/>
      <protection/>
    </xf>
    <xf numFmtId="0" fontId="40" fillId="0" borderId="13" xfId="111" applyFont="1" applyFill="1" applyBorder="1" applyAlignment="1">
      <alignment horizontal="left" vertical="center"/>
      <protection/>
    </xf>
    <xf numFmtId="0" fontId="40" fillId="0" borderId="14" xfId="111" applyFont="1" applyFill="1" applyBorder="1" applyAlignment="1">
      <alignment horizontal="left" vertical="center"/>
      <protection/>
    </xf>
    <xf numFmtId="0" fontId="69" fillId="0" borderId="58" xfId="111" applyFont="1" applyBorder="1" applyAlignment="1">
      <alignment horizontal="left" vertical="center" wrapText="1"/>
      <protection/>
    </xf>
    <xf numFmtId="0" fontId="69" fillId="0" borderId="14" xfId="111" applyFont="1" applyBorder="1" applyAlignment="1">
      <alignment horizontal="left" vertical="center" wrapText="1"/>
      <protection/>
    </xf>
    <xf numFmtId="0" fontId="49" fillId="0" borderId="14" xfId="111" applyFont="1" applyFill="1" applyBorder="1" applyAlignment="1">
      <alignment horizontal="left" vertical="center"/>
      <protection/>
    </xf>
    <xf numFmtId="0" fontId="49" fillId="0" borderId="13" xfId="111" applyFont="1" applyFill="1" applyBorder="1" applyAlignment="1">
      <alignment horizontal="left" vertical="center"/>
      <protection/>
    </xf>
    <xf numFmtId="0" fontId="71" fillId="25" borderId="53" xfId="111" applyFont="1" applyFill="1" applyBorder="1" applyAlignment="1">
      <alignment horizontal="left" vertical="center"/>
      <protection/>
    </xf>
    <xf numFmtId="0" fontId="70" fillId="0" borderId="13" xfId="111" applyFont="1" applyFill="1" applyBorder="1" applyAlignment="1">
      <alignment horizontal="left" vertical="center"/>
      <protection/>
    </xf>
    <xf numFmtId="0" fontId="69" fillId="0" borderId="58" xfId="111" applyFont="1" applyBorder="1" applyAlignment="1">
      <alignment horizontal="left" vertical="center"/>
      <protection/>
    </xf>
    <xf numFmtId="0" fontId="69" fillId="0" borderId="53" xfId="111" applyFont="1" applyBorder="1" applyAlignment="1">
      <alignment horizontal="left"/>
      <protection/>
    </xf>
    <xf numFmtId="0" fontId="69" fillId="0" borderId="14" xfId="111" applyFont="1" applyBorder="1" applyAlignment="1">
      <alignment horizontal="left"/>
      <protection/>
    </xf>
    <xf numFmtId="0" fontId="49" fillId="0" borderId="58" xfId="111" applyFont="1" applyBorder="1" applyAlignment="1">
      <alignment horizontal="left" vertical="center" wrapText="1"/>
      <protection/>
    </xf>
    <xf numFmtId="0" fontId="49" fillId="0" borderId="14" xfId="111" applyFont="1" applyBorder="1" applyAlignment="1">
      <alignment horizontal="left" vertical="center" wrapText="1"/>
      <protection/>
    </xf>
    <xf numFmtId="0" fontId="40" fillId="0" borderId="58" xfId="111" applyFont="1" applyBorder="1" applyAlignment="1">
      <alignment horizontal="left" vertical="center" wrapText="1"/>
      <protection/>
    </xf>
    <xf numFmtId="0" fontId="40" fillId="0" borderId="53" xfId="111" applyFont="1" applyBorder="1" applyAlignment="1">
      <alignment horizontal="left" vertical="center" wrapText="1"/>
      <protection/>
    </xf>
    <xf numFmtId="0" fontId="40" fillId="0" borderId="95" xfId="111" applyFont="1" applyBorder="1" applyAlignment="1">
      <alignment horizontal="left" vertical="center" wrapText="1"/>
      <protection/>
    </xf>
    <xf numFmtId="0" fontId="4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33" fillId="0" borderId="22" xfId="0" applyFont="1" applyBorder="1" applyAlignment="1">
      <alignment horizontal="right" wrapText="1"/>
    </xf>
    <xf numFmtId="0" fontId="100" fillId="0" borderId="0" xfId="109" applyFont="1" applyBorder="1" applyAlignment="1" applyProtection="1">
      <alignment horizontal="center" vertical="center" wrapText="1"/>
      <protection locked="0"/>
    </xf>
    <xf numFmtId="0" fontId="1" fillId="0" borderId="0" xfId="109" applyFont="1" applyAlignment="1">
      <alignment horizontal="right" wrapText="1"/>
      <protection/>
    </xf>
    <xf numFmtId="0" fontId="48" fillId="0" borderId="0" xfId="111" applyFont="1" applyAlignment="1">
      <alignment horizontal="center"/>
      <protection/>
    </xf>
    <xf numFmtId="0" fontId="88" fillId="0" borderId="61" xfId="111" applyFont="1" applyBorder="1" applyAlignment="1">
      <alignment horizontal="center"/>
      <protection/>
    </xf>
    <xf numFmtId="0" fontId="40" fillId="20" borderId="58" xfId="102" applyFont="1" applyFill="1" applyBorder="1" applyAlignment="1">
      <alignment horizontal="center" vertical="center"/>
      <protection/>
    </xf>
    <xf numFmtId="0" fontId="40" fillId="20" borderId="53" xfId="102" applyFont="1" applyFill="1" applyBorder="1" applyAlignment="1">
      <alignment horizontal="center" vertical="center"/>
      <protection/>
    </xf>
    <xf numFmtId="0" fontId="40" fillId="20" borderId="95" xfId="102" applyFont="1" applyFill="1" applyBorder="1" applyAlignment="1">
      <alignment horizontal="center" vertical="center"/>
      <protection/>
    </xf>
    <xf numFmtId="0" fontId="88" fillId="0" borderId="61" xfId="111" applyFont="1" applyBorder="1" applyAlignment="1">
      <alignment horizontal="right"/>
      <protection/>
    </xf>
    <xf numFmtId="0" fontId="40" fillId="20" borderId="17" xfId="102" applyFont="1" applyFill="1" applyBorder="1" applyAlignment="1">
      <alignment horizontal="center" vertical="center"/>
      <protection/>
    </xf>
    <xf numFmtId="0" fontId="40" fillId="20" borderId="26" xfId="102" applyFont="1" applyFill="1" applyBorder="1" applyAlignment="1">
      <alignment horizontal="center" vertical="center"/>
      <protection/>
    </xf>
    <xf numFmtId="0" fontId="40" fillId="20" borderId="44" xfId="102" applyFont="1" applyFill="1" applyBorder="1" applyAlignment="1">
      <alignment horizontal="center" vertical="center"/>
      <protection/>
    </xf>
    <xf numFmtId="0" fontId="40" fillId="20" borderId="14" xfId="102" applyFont="1" applyFill="1" applyBorder="1" applyAlignment="1">
      <alignment horizontal="center" vertical="center"/>
      <protection/>
    </xf>
    <xf numFmtId="0" fontId="52" fillId="0" borderId="0" xfId="101" applyFont="1" applyAlignment="1">
      <alignment horizontal="center"/>
      <protection/>
    </xf>
    <xf numFmtId="180" fontId="59" fillId="0" borderId="96" xfId="108" applyNumberFormat="1" applyFont="1" applyFill="1" applyBorder="1" applyAlignment="1" applyProtection="1">
      <alignment horizontal="center" vertical="center" wrapText="1"/>
      <protection/>
    </xf>
    <xf numFmtId="180" fontId="59" fillId="0" borderId="97" xfId="108" applyNumberFormat="1" applyFont="1" applyFill="1" applyBorder="1" applyAlignment="1" applyProtection="1">
      <alignment horizontal="center" vertical="center" wrapText="1"/>
      <protection/>
    </xf>
    <xf numFmtId="180" fontId="58" fillId="0" borderId="0" xfId="108" applyNumberFormat="1" applyFont="1" applyFill="1" applyAlignment="1" applyProtection="1">
      <alignment horizontal="center" textRotation="180" wrapText="1"/>
      <protection/>
    </xf>
    <xf numFmtId="180" fontId="62" fillId="0" borderId="57" xfId="108" applyNumberFormat="1" applyFont="1" applyFill="1" applyBorder="1" applyAlignment="1" applyProtection="1">
      <alignment horizontal="center" vertical="center" wrapText="1"/>
      <protection/>
    </xf>
    <xf numFmtId="180" fontId="59" fillId="0" borderId="74" xfId="108" applyNumberFormat="1" applyFont="1" applyFill="1" applyBorder="1" applyAlignment="1" applyProtection="1">
      <alignment horizontal="center" vertical="center" wrapText="1"/>
      <protection/>
    </xf>
    <xf numFmtId="180" fontId="59" fillId="0" borderId="76" xfId="108" applyNumberFormat="1" applyFont="1" applyFill="1" applyBorder="1" applyAlignment="1" applyProtection="1">
      <alignment horizontal="center" vertical="center" wrapText="1"/>
      <protection/>
    </xf>
    <xf numFmtId="0" fontId="48" fillId="0" borderId="0" xfId="105" applyFont="1" applyAlignment="1">
      <alignment horizontal="center"/>
      <protection/>
    </xf>
    <xf numFmtId="0" fontId="92" fillId="0" borderId="37" xfId="105" applyFont="1" applyFill="1" applyBorder="1" applyAlignment="1">
      <alignment horizontal="center" vertical="center" wrapText="1"/>
      <protection/>
    </xf>
    <xf numFmtId="0" fontId="25" fillId="24" borderId="37" xfId="105" applyFont="1" applyFill="1" applyBorder="1" applyAlignment="1">
      <alignment horizontal="center" vertical="center" wrapText="1"/>
      <protection/>
    </xf>
    <xf numFmtId="0" fontId="25" fillId="24" borderId="96" xfId="105" applyFont="1" applyFill="1" applyBorder="1" applyAlignment="1">
      <alignment horizontal="center" vertical="center" wrapText="1"/>
      <protection/>
    </xf>
    <xf numFmtId="0" fontId="25" fillId="24" borderId="98" xfId="105" applyFont="1" applyFill="1" applyBorder="1" applyAlignment="1">
      <alignment horizontal="center" vertical="center" wrapText="1"/>
      <protection/>
    </xf>
    <xf numFmtId="0" fontId="25" fillId="24" borderId="97" xfId="105" applyFont="1" applyFill="1" applyBorder="1" applyAlignment="1">
      <alignment horizontal="center" vertical="center" wrapText="1"/>
      <protection/>
    </xf>
    <xf numFmtId="0" fontId="45" fillId="24" borderId="13" xfId="111" applyFont="1" applyFill="1" applyBorder="1" applyAlignment="1">
      <alignment horizontal="center" vertical="center" wrapText="1"/>
      <protection/>
    </xf>
    <xf numFmtId="0" fontId="1" fillId="0" borderId="61" xfId="111" applyFont="1" applyBorder="1" applyAlignment="1">
      <alignment horizontal="center"/>
      <protection/>
    </xf>
    <xf numFmtId="0" fontId="79" fillId="24" borderId="0" xfId="111" applyFont="1" applyFill="1" applyBorder="1" applyAlignment="1">
      <alignment horizontal="center" vertical="center"/>
      <protection/>
    </xf>
    <xf numFmtId="0" fontId="45" fillId="24" borderId="17" xfId="111" applyFont="1" applyFill="1" applyBorder="1" applyAlignment="1">
      <alignment horizontal="center" vertical="center" wrapText="1"/>
      <protection/>
    </xf>
    <xf numFmtId="0" fontId="45" fillId="24" borderId="26" xfId="111" applyFont="1" applyFill="1" applyBorder="1" applyAlignment="1">
      <alignment horizontal="center" vertical="center" wrapText="1"/>
      <protection/>
    </xf>
    <xf numFmtId="0" fontId="1" fillId="24" borderId="13" xfId="111" applyFont="1" applyFill="1" applyBorder="1" applyAlignment="1">
      <alignment horizontal="center" vertical="center" wrapText="1"/>
      <protection/>
    </xf>
    <xf numFmtId="0" fontId="1" fillId="24" borderId="13" xfId="111" applyFont="1" applyFill="1" applyBorder="1" applyAlignment="1">
      <alignment horizontal="center" vertical="center"/>
      <protection/>
    </xf>
    <xf numFmtId="0" fontId="45" fillId="24" borderId="17" xfId="111" applyFont="1" applyFill="1" applyBorder="1" applyAlignment="1">
      <alignment horizontal="center" vertical="center"/>
      <protection/>
    </xf>
    <xf numFmtId="0" fontId="45" fillId="24" borderId="26" xfId="111" applyFont="1" applyFill="1" applyBorder="1" applyAlignment="1">
      <alignment horizontal="center" vertical="center"/>
      <protection/>
    </xf>
    <xf numFmtId="0" fontId="48" fillId="24" borderId="17" xfId="111" applyFont="1" applyFill="1" applyBorder="1" applyAlignment="1">
      <alignment horizontal="center" vertical="distributed"/>
      <protection/>
    </xf>
    <xf numFmtId="0" fontId="48" fillId="24" borderId="26" xfId="111" applyFont="1" applyFill="1" applyBorder="1" applyAlignment="1">
      <alignment horizontal="center" vertical="distributed"/>
      <protection/>
    </xf>
    <xf numFmtId="0" fontId="45" fillId="24" borderId="44" xfId="111" applyFont="1" applyFill="1" applyBorder="1" applyAlignment="1">
      <alignment horizontal="center" vertical="center" wrapText="1"/>
      <protection/>
    </xf>
    <xf numFmtId="0" fontId="45" fillId="24" borderId="14" xfId="111" applyFont="1" applyFill="1" applyBorder="1" applyAlignment="1">
      <alignment horizontal="center" vertical="center" wrapText="1"/>
      <protection/>
    </xf>
    <xf numFmtId="0" fontId="48" fillId="20" borderId="46" xfId="104" applyFont="1" applyFill="1" applyBorder="1" applyAlignment="1">
      <alignment horizontal="center" vertical="center" wrapText="1"/>
      <protection/>
    </xf>
    <xf numFmtId="0" fontId="48" fillId="20" borderId="26" xfId="104" applyFont="1" applyFill="1" applyBorder="1" applyAlignment="1">
      <alignment horizontal="center" vertical="center" wrapText="1"/>
      <protection/>
    </xf>
    <xf numFmtId="0" fontId="48" fillId="0" borderId="0" xfId="104" applyFont="1" applyAlignment="1">
      <alignment horizontal="center"/>
      <protection/>
    </xf>
    <xf numFmtId="0" fontId="102" fillId="0" borderId="61" xfId="104" applyFont="1" applyBorder="1" applyAlignment="1">
      <alignment horizontal="center"/>
      <protection/>
    </xf>
    <xf numFmtId="0" fontId="48" fillId="20" borderId="17" xfId="104" applyFont="1" applyFill="1" applyBorder="1" applyAlignment="1">
      <alignment horizontal="center" vertical="center" wrapText="1"/>
      <protection/>
    </xf>
    <xf numFmtId="0" fontId="48" fillId="20" borderId="99" xfId="104" applyFont="1" applyFill="1" applyBorder="1" applyAlignment="1">
      <alignment horizontal="center" vertical="center" wrapText="1"/>
      <protection/>
    </xf>
    <xf numFmtId="0" fontId="48" fillId="20" borderId="44" xfId="104" applyFont="1" applyFill="1" applyBorder="1" applyAlignment="1">
      <alignment horizontal="center" vertical="center" wrapText="1"/>
      <protection/>
    </xf>
    <xf numFmtId="0" fontId="48" fillId="20" borderId="53" xfId="104" applyFont="1" applyFill="1" applyBorder="1" applyAlignment="1">
      <alignment horizontal="center" vertical="center" wrapText="1"/>
      <protection/>
    </xf>
    <xf numFmtId="0" fontId="48" fillId="20" borderId="14" xfId="104" applyFont="1" applyFill="1" applyBorder="1" applyAlignment="1">
      <alignment horizontal="center" vertical="center" wrapText="1"/>
      <protection/>
    </xf>
    <xf numFmtId="0" fontId="16" fillId="0" borderId="57" xfId="108" applyFont="1" applyFill="1" applyBorder="1" applyAlignment="1">
      <alignment horizontal="justify" vertical="center" wrapText="1"/>
      <protection/>
    </xf>
    <xf numFmtId="0" fontId="48" fillId="0" borderId="0" xfId="108" applyFont="1" applyAlignment="1">
      <alignment horizontal="center" wrapText="1"/>
      <protection/>
    </xf>
    <xf numFmtId="0" fontId="94" fillId="0" borderId="0" xfId="108" applyFont="1" applyAlignment="1">
      <alignment horizontal="right" wrapText="1"/>
      <protection/>
    </xf>
    <xf numFmtId="180" fontId="59" fillId="0" borderId="55" xfId="108" applyNumberFormat="1" applyFont="1" applyFill="1" applyBorder="1" applyAlignment="1" applyProtection="1">
      <alignment horizontal="center" vertical="center" wrapText="1"/>
      <protection/>
    </xf>
    <xf numFmtId="180" fontId="59" fillId="0" borderId="26" xfId="108" applyNumberFormat="1" applyFont="1" applyFill="1" applyBorder="1" applyAlignment="1" applyProtection="1">
      <alignment horizontal="center" vertical="center" wrapText="1"/>
      <protection/>
    </xf>
    <xf numFmtId="180" fontId="60" fillId="0" borderId="94" xfId="108" applyNumberFormat="1" applyFont="1" applyFill="1" applyBorder="1" applyAlignment="1">
      <alignment horizontal="center" vertical="center" wrapText="1"/>
      <protection/>
    </xf>
    <xf numFmtId="0" fontId="95" fillId="0" borderId="0" xfId="108" applyFont="1" applyAlignment="1">
      <alignment horizontal="right" wrapText="1"/>
      <protection/>
    </xf>
    <xf numFmtId="180" fontId="58" fillId="0" borderId="43" xfId="108" applyNumberFormat="1" applyFont="1" applyFill="1" applyBorder="1" applyAlignment="1" applyProtection="1">
      <alignment horizontal="center" textRotation="180" wrapText="1"/>
      <protection/>
    </xf>
    <xf numFmtId="180" fontId="90" fillId="0" borderId="0" xfId="108" applyNumberFormat="1" applyFont="1" applyFill="1" applyAlignment="1" applyProtection="1">
      <alignment horizontal="center" vertical="center" wrapText="1"/>
      <protection/>
    </xf>
    <xf numFmtId="180" fontId="91" fillId="0" borderId="18" xfId="108" applyNumberFormat="1" applyFont="1" applyFill="1" applyBorder="1" applyAlignment="1" applyProtection="1">
      <alignment horizontal="left" vertical="center" wrapText="1" indent="2"/>
      <protection/>
    </xf>
    <xf numFmtId="180" fontId="91" fillId="0" borderId="19" xfId="108" applyNumberFormat="1" applyFont="1" applyFill="1" applyBorder="1" applyAlignment="1" applyProtection="1">
      <alignment horizontal="left" vertical="center" wrapText="1" indent="2"/>
      <protection/>
    </xf>
    <xf numFmtId="180" fontId="59" fillId="0" borderId="100" xfId="108" applyNumberFormat="1" applyFont="1" applyFill="1" applyBorder="1" applyAlignment="1" applyProtection="1">
      <alignment horizontal="center" vertical="center"/>
      <protection/>
    </xf>
    <xf numFmtId="180" fontId="59" fillId="0" borderId="42" xfId="108" applyNumberFormat="1" applyFont="1" applyFill="1" applyBorder="1" applyAlignment="1" applyProtection="1">
      <alignment horizontal="center" vertical="center"/>
      <protection/>
    </xf>
    <xf numFmtId="180" fontId="59" fillId="0" borderId="11" xfId="108" applyNumberFormat="1" applyFont="1" applyFill="1" applyBorder="1" applyAlignment="1" applyProtection="1">
      <alignment horizontal="center" vertical="center"/>
      <protection/>
    </xf>
    <xf numFmtId="180" fontId="59" fillId="0" borderId="10" xfId="108" applyNumberFormat="1" applyFont="1" applyFill="1" applyBorder="1" applyAlignment="1" applyProtection="1">
      <alignment horizontal="center" vertical="center" wrapText="1"/>
      <protection/>
    </xf>
    <xf numFmtId="180" fontId="59" fillId="0" borderId="12" xfId="108" applyNumberFormat="1" applyFont="1" applyFill="1" applyBorder="1" applyAlignment="1" applyProtection="1">
      <alignment horizontal="center" vertical="center" wrapText="1"/>
      <protection/>
    </xf>
    <xf numFmtId="180" fontId="59" fillId="0" borderId="13" xfId="108" applyNumberFormat="1" applyFont="1" applyFill="1" applyBorder="1" applyAlignment="1" applyProtection="1">
      <alignment horizontal="center" vertical="center"/>
      <protection/>
    </xf>
    <xf numFmtId="180" fontId="59" fillId="0" borderId="11" xfId="108" applyNumberFormat="1" applyFont="1" applyFill="1" applyBorder="1" applyAlignment="1" applyProtection="1">
      <alignment horizontal="center" vertical="center" wrapText="1"/>
      <protection/>
    </xf>
    <xf numFmtId="0" fontId="91" fillId="0" borderId="0" xfId="107" applyFont="1" applyFill="1" applyAlignment="1">
      <alignment horizontal="left" wrapText="1"/>
      <protection/>
    </xf>
    <xf numFmtId="180" fontId="57" fillId="0" borderId="0" xfId="107" applyNumberFormat="1" applyFont="1" applyFill="1" applyBorder="1" applyAlignment="1" applyProtection="1">
      <alignment horizontal="center" vertical="center" wrapText="1"/>
      <protection/>
    </xf>
    <xf numFmtId="0" fontId="55" fillId="0" borderId="11" xfId="107" applyFont="1" applyFill="1" applyBorder="1" applyAlignment="1" applyProtection="1">
      <alignment horizontal="center" vertical="center" wrapText="1"/>
      <protection/>
    </xf>
    <xf numFmtId="0" fontId="55" fillId="0" borderId="100" xfId="107" applyFont="1" applyFill="1" applyBorder="1" applyAlignment="1" applyProtection="1">
      <alignment horizontal="center" vertical="center" wrapText="1"/>
      <protection/>
    </xf>
    <xf numFmtId="0" fontId="55" fillId="0" borderId="19" xfId="107" applyFont="1" applyFill="1" applyBorder="1" applyAlignment="1" applyProtection="1">
      <alignment horizontal="center" vertical="center" wrapText="1"/>
      <protection/>
    </xf>
    <xf numFmtId="182" fontId="55" fillId="0" borderId="19" xfId="74" applyNumberFormat="1" applyFont="1" applyFill="1" applyBorder="1" applyAlignment="1" applyProtection="1">
      <alignment horizontal="center"/>
      <protection/>
    </xf>
    <xf numFmtId="182" fontId="55" fillId="0" borderId="51" xfId="74" applyNumberFormat="1" applyFont="1" applyFill="1" applyBorder="1" applyAlignment="1" applyProtection="1">
      <alignment horizontal="center"/>
      <protection/>
    </xf>
    <xf numFmtId="0" fontId="27" fillId="0" borderId="10" xfId="107" applyFont="1" applyFill="1" applyBorder="1" applyAlignment="1">
      <alignment horizontal="center" vertical="center" wrapText="1"/>
      <protection/>
    </xf>
    <xf numFmtId="0" fontId="27" fillId="0" borderId="16" xfId="107" applyFont="1" applyFill="1" applyBorder="1" applyAlignment="1">
      <alignment horizontal="center" vertical="center" wrapText="1"/>
      <protection/>
    </xf>
    <xf numFmtId="182" fontId="60" fillId="0" borderId="13" xfId="74" applyNumberFormat="1" applyFont="1" applyFill="1" applyBorder="1" applyAlignment="1" applyProtection="1">
      <alignment horizontal="center"/>
      <protection locked="0"/>
    </xf>
    <xf numFmtId="182" fontId="60" fillId="0" borderId="42" xfId="74" applyNumberFormat="1" applyFont="1" applyFill="1" applyBorder="1" applyAlignment="1" applyProtection="1">
      <alignment horizontal="center"/>
      <protection locked="0"/>
    </xf>
    <xf numFmtId="0" fontId="60" fillId="0" borderId="13" xfId="107" applyFont="1" applyFill="1" applyBorder="1" applyAlignment="1" applyProtection="1">
      <alignment horizontal="center"/>
      <protection locked="0"/>
    </xf>
    <xf numFmtId="0" fontId="27" fillId="0" borderId="11" xfId="107" applyFont="1" applyFill="1" applyBorder="1" applyAlignment="1" applyProtection="1">
      <alignment horizontal="center" vertical="center" wrapText="1"/>
      <protection/>
    </xf>
    <xf numFmtId="180" fontId="60" fillId="0" borderId="0" xfId="108" applyNumberFormat="1" applyFont="1" applyFill="1" applyBorder="1" applyAlignment="1">
      <alignment horizontal="right" vertical="center" wrapText="1"/>
      <protection/>
    </xf>
    <xf numFmtId="180" fontId="91" fillId="0" borderId="0" xfId="107" applyNumberFormat="1" applyFont="1" applyFill="1" applyBorder="1" applyAlignment="1" applyProtection="1">
      <alignment horizontal="left" vertical="center"/>
      <protection/>
    </xf>
    <xf numFmtId="0" fontId="55" fillId="0" borderId="48" xfId="107" applyFont="1" applyFill="1" applyBorder="1" applyAlignment="1" applyProtection="1">
      <alignment horizontal="center" vertical="center" wrapText="1"/>
      <protection/>
    </xf>
    <xf numFmtId="0" fontId="55" fillId="0" borderId="37" xfId="107" applyFont="1" applyFill="1" applyBorder="1" applyAlignment="1" applyProtection="1">
      <alignment horizontal="center" vertical="center" wrapText="1"/>
      <protection/>
    </xf>
    <xf numFmtId="0" fontId="27" fillId="0" borderId="101" xfId="107" applyFont="1" applyFill="1" applyBorder="1" applyAlignment="1">
      <alignment horizontal="center" vertical="center" wrapText="1"/>
      <protection/>
    </xf>
    <xf numFmtId="0" fontId="27" fillId="0" borderId="102" xfId="107" applyFont="1" applyFill="1" applyBorder="1" applyAlignment="1">
      <alignment horizontal="center" vertical="center" wrapText="1"/>
      <protection/>
    </xf>
    <xf numFmtId="0" fontId="27" fillId="0" borderId="82" xfId="107" applyFont="1" applyFill="1" applyBorder="1" applyAlignment="1">
      <alignment horizontal="center" vertical="center" wrapText="1"/>
      <protection/>
    </xf>
    <xf numFmtId="0" fontId="60" fillId="0" borderId="13" xfId="107" applyFont="1" applyFill="1" applyBorder="1" applyAlignment="1" applyProtection="1">
      <alignment horizontal="center" vertical="center"/>
      <protection/>
    </xf>
    <xf numFmtId="0" fontId="60" fillId="0" borderId="42" xfId="107" applyFont="1" applyFill="1" applyBorder="1" applyAlignment="1" applyProtection="1">
      <alignment horizontal="center" vertical="center"/>
      <protection/>
    </xf>
    <xf numFmtId="0" fontId="27" fillId="0" borderId="100" xfId="107" applyFont="1" applyFill="1" applyBorder="1" applyAlignment="1">
      <alignment horizontal="center" vertical="center" wrapText="1"/>
      <protection/>
    </xf>
    <xf numFmtId="0" fontId="27" fillId="0" borderId="103" xfId="107" applyFont="1" applyFill="1" applyBorder="1" applyAlignment="1">
      <alignment horizontal="center" vertical="center" wrapText="1"/>
      <protection/>
    </xf>
    <xf numFmtId="0" fontId="27" fillId="0" borderId="11" xfId="107" applyFont="1" applyFill="1" applyBorder="1" applyAlignment="1">
      <alignment horizontal="center" vertical="center" wrapText="1"/>
      <protection/>
    </xf>
    <xf numFmtId="0" fontId="27" fillId="0" borderId="17" xfId="107" applyFont="1" applyFill="1" applyBorder="1" applyAlignment="1">
      <alignment horizontal="center" vertical="center" wrapText="1"/>
      <protection/>
    </xf>
    <xf numFmtId="0" fontId="60" fillId="0" borderId="57" xfId="107" applyFont="1" applyFill="1" applyBorder="1" applyAlignment="1">
      <alignment horizontal="center" vertical="center" wrapText="1"/>
      <protection/>
    </xf>
    <xf numFmtId="0" fontId="60" fillId="0" borderId="104" xfId="107" applyFont="1" applyFill="1" applyBorder="1" applyAlignment="1" applyProtection="1">
      <alignment horizontal="center" vertical="center"/>
      <protection/>
    </xf>
    <xf numFmtId="0" fontId="60" fillId="0" borderId="74" xfId="107" applyFont="1" applyFill="1" applyBorder="1" applyAlignment="1" applyProtection="1">
      <alignment horizontal="center" vertical="center"/>
      <protection/>
    </xf>
    <xf numFmtId="0" fontId="60" fillId="0" borderId="105" xfId="107" applyFont="1" applyFill="1" applyBorder="1" applyAlignment="1" applyProtection="1">
      <alignment horizontal="center" vertical="center"/>
      <protection/>
    </xf>
    <xf numFmtId="0" fontId="88" fillId="0" borderId="14" xfId="108" applyFont="1" applyBorder="1" applyAlignment="1">
      <alignment horizontal="left" wrapText="1"/>
      <protection/>
    </xf>
    <xf numFmtId="0" fontId="88" fillId="0" borderId="13" xfId="108" applyFont="1" applyBorder="1" applyAlignment="1">
      <alignment horizontal="left" wrapText="1"/>
      <protection/>
    </xf>
    <xf numFmtId="0" fontId="88" fillId="0" borderId="44" xfId="108" applyFont="1" applyBorder="1" applyAlignment="1">
      <alignment horizontal="left" wrapText="1"/>
      <protection/>
    </xf>
    <xf numFmtId="0" fontId="88" fillId="0" borderId="53" xfId="108" applyFont="1" applyBorder="1" applyAlignment="1">
      <alignment horizontal="left" wrapText="1"/>
      <protection/>
    </xf>
    <xf numFmtId="0" fontId="60" fillId="0" borderId="58" xfId="107" applyFont="1" applyFill="1" applyBorder="1" applyAlignment="1" applyProtection="1">
      <alignment horizontal="left"/>
      <protection/>
    </xf>
    <xf numFmtId="0" fontId="60" fillId="0" borderId="53" xfId="107" applyFont="1" applyFill="1" applyBorder="1" applyAlignment="1" applyProtection="1">
      <alignment horizontal="left"/>
      <protection/>
    </xf>
    <xf numFmtId="0" fontId="60" fillId="0" borderId="95" xfId="107" applyFont="1" applyFill="1" applyBorder="1" applyAlignment="1" applyProtection="1">
      <alignment horizontal="left"/>
      <protection/>
    </xf>
    <xf numFmtId="0" fontId="47" fillId="0" borderId="0" xfId="111" applyFont="1" applyAlignment="1">
      <alignment horizontal="left"/>
      <protection/>
    </xf>
  </cellXfs>
  <cellStyles count="11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Figyelmeztetés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1szm" xfId="100"/>
    <cellStyle name="Normál_12.sz.mell.2013.évi fejlesztés" xfId="101"/>
    <cellStyle name="Normál_2004.évi normatívák" xfId="102"/>
    <cellStyle name="Normál_3aszm" xfId="103"/>
    <cellStyle name="Normál_5szm" xfId="104"/>
    <cellStyle name="Normál_7szm" xfId="105"/>
    <cellStyle name="Normál_költségvetés módosítás I." xfId="106"/>
    <cellStyle name="Normál_KVRENMUNKA" xfId="107"/>
    <cellStyle name="Normál_Másolat eredetijeKVIREND" xfId="108"/>
    <cellStyle name="Normál_Táblák 01-08 08.31." xfId="109"/>
    <cellStyle name="Normal_tanusitv" xfId="110"/>
    <cellStyle name="Normál_Zalakaros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Százalék 2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="90" zoomScaleNormal="90" zoomScaleSheetLayoutView="100" zoomScalePageLayoutView="90" workbookViewId="0" topLeftCell="A1">
      <selection activeCell="A3" sqref="A3"/>
    </sheetView>
  </sheetViews>
  <sheetFormatPr defaultColWidth="9.140625" defaultRowHeight="12.75"/>
  <cols>
    <col min="1" max="1" width="4.57421875" style="157" customWidth="1"/>
    <col min="2" max="2" width="43.8515625" style="157" customWidth="1"/>
    <col min="3" max="3" width="16.00390625" style="157" customWidth="1"/>
    <col min="4" max="4" width="15.421875" style="157" customWidth="1"/>
    <col min="5" max="5" width="15.7109375" style="157" customWidth="1"/>
    <col min="6" max="6" width="5.7109375" style="157" customWidth="1"/>
    <col min="7" max="7" width="43.00390625" style="157" customWidth="1"/>
    <col min="8" max="8" width="15.421875" style="157" customWidth="1"/>
    <col min="9" max="9" width="15.8515625" style="157" customWidth="1"/>
    <col min="10" max="10" width="15.57421875" style="157" customWidth="1"/>
    <col min="11" max="16384" width="9.140625" style="157" customWidth="1"/>
  </cols>
  <sheetData>
    <row r="1" spans="1:10" ht="18.75">
      <c r="A1" s="762" t="s">
        <v>531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8.75">
      <c r="A2" s="762" t="s">
        <v>666</v>
      </c>
      <c r="B2" s="762"/>
      <c r="C2" s="762"/>
      <c r="D2" s="762"/>
      <c r="E2" s="762"/>
      <c r="F2" s="762"/>
      <c r="G2" s="762"/>
      <c r="H2" s="762"/>
      <c r="I2" s="762"/>
      <c r="J2" s="762"/>
    </row>
    <row r="3" spans="1:10" ht="18.75">
      <c r="A3" s="898" t="s">
        <v>773</v>
      </c>
      <c r="B3" s="483"/>
      <c r="C3" s="483"/>
      <c r="D3" s="483"/>
      <c r="E3" s="483"/>
      <c r="F3" s="483"/>
      <c r="G3" s="483"/>
      <c r="H3" s="483"/>
      <c r="I3" s="484"/>
      <c r="J3" s="482" t="s">
        <v>530</v>
      </c>
    </row>
    <row r="4" spans="9:10" ht="13.5" thickBot="1">
      <c r="I4" s="765" t="s">
        <v>541</v>
      </c>
      <c r="J4" s="765"/>
    </row>
    <row r="5" spans="1:10" ht="47.25" customHeight="1">
      <c r="A5" s="215"/>
      <c r="B5" s="216" t="s">
        <v>284</v>
      </c>
      <c r="C5" s="217" t="s">
        <v>581</v>
      </c>
      <c r="D5" s="217" t="s">
        <v>655</v>
      </c>
      <c r="E5" s="218" t="s">
        <v>646</v>
      </c>
      <c r="F5" s="219"/>
      <c r="G5" s="216" t="s">
        <v>284</v>
      </c>
      <c r="H5" s="217" t="s">
        <v>581</v>
      </c>
      <c r="I5" s="217" t="s">
        <v>655</v>
      </c>
      <c r="J5" s="218" t="s">
        <v>646</v>
      </c>
    </row>
    <row r="6" spans="1:10" ht="15" customHeight="1">
      <c r="A6" s="766" t="s">
        <v>285</v>
      </c>
      <c r="B6" s="767"/>
      <c r="C6" s="767"/>
      <c r="D6" s="767"/>
      <c r="E6" s="768"/>
      <c r="F6" s="767" t="s">
        <v>286</v>
      </c>
      <c r="G6" s="767"/>
      <c r="H6" s="767"/>
      <c r="I6" s="767"/>
      <c r="J6" s="768"/>
    </row>
    <row r="7" spans="1:10" ht="15" customHeight="1">
      <c r="A7" s="220" t="s">
        <v>95</v>
      </c>
      <c r="B7" s="163" t="s">
        <v>287</v>
      </c>
      <c r="C7" s="164"/>
      <c r="D7" s="164"/>
      <c r="E7" s="190"/>
      <c r="F7" s="185" t="s">
        <v>95</v>
      </c>
      <c r="G7" s="165" t="s">
        <v>287</v>
      </c>
      <c r="H7" s="164"/>
      <c r="I7" s="164"/>
      <c r="J7" s="190"/>
    </row>
    <row r="8" spans="1:10" ht="15" customHeight="1">
      <c r="A8" s="220"/>
      <c r="B8" s="171" t="s">
        <v>288</v>
      </c>
      <c r="C8" s="178">
        <v>149528836</v>
      </c>
      <c r="D8" s="178">
        <v>163060648</v>
      </c>
      <c r="E8" s="191">
        <v>160974547</v>
      </c>
      <c r="F8" s="166"/>
      <c r="G8" s="171" t="s">
        <v>319</v>
      </c>
      <c r="H8" s="164">
        <v>54033000</v>
      </c>
      <c r="I8" s="164">
        <v>54416869</v>
      </c>
      <c r="J8" s="190">
        <v>47206036</v>
      </c>
    </row>
    <row r="9" spans="1:10" ht="27" customHeight="1">
      <c r="A9" s="220"/>
      <c r="B9" s="179" t="s">
        <v>289</v>
      </c>
      <c r="C9" s="170">
        <v>82490000</v>
      </c>
      <c r="D9" s="170">
        <v>74281251</v>
      </c>
      <c r="E9" s="192">
        <v>82450000</v>
      </c>
      <c r="F9" s="185"/>
      <c r="G9" s="206" t="s">
        <v>320</v>
      </c>
      <c r="H9" s="164">
        <v>11799356</v>
      </c>
      <c r="I9" s="164">
        <v>12667004</v>
      </c>
      <c r="J9" s="190">
        <v>11598180</v>
      </c>
    </row>
    <row r="10" spans="1:10" ht="15" customHeight="1">
      <c r="A10" s="220"/>
      <c r="B10" s="171" t="s">
        <v>290</v>
      </c>
      <c r="C10" s="170">
        <v>11366060</v>
      </c>
      <c r="D10" s="170">
        <v>11587901</v>
      </c>
      <c r="E10" s="192">
        <v>11883000</v>
      </c>
      <c r="F10" s="185"/>
      <c r="G10" s="171" t="s">
        <v>321</v>
      </c>
      <c r="H10" s="164">
        <v>40697400</v>
      </c>
      <c r="I10" s="164">
        <v>38578426</v>
      </c>
      <c r="J10" s="190">
        <v>42555558</v>
      </c>
    </row>
    <row r="11" spans="1:10" ht="15" customHeight="1">
      <c r="A11" s="220"/>
      <c r="B11" s="171" t="s">
        <v>291</v>
      </c>
      <c r="C11" s="170">
        <v>7350000</v>
      </c>
      <c r="D11" s="170">
        <v>3360000</v>
      </c>
      <c r="E11" s="192">
        <v>50000</v>
      </c>
      <c r="F11" s="185"/>
      <c r="G11" s="171" t="s">
        <v>322</v>
      </c>
      <c r="H11" s="164">
        <v>5400000</v>
      </c>
      <c r="I11" s="164">
        <v>5873373</v>
      </c>
      <c r="J11" s="190">
        <v>6315000</v>
      </c>
    </row>
    <row r="12" spans="1:10" ht="15" customHeight="1">
      <c r="A12" s="220"/>
      <c r="B12" s="181"/>
      <c r="C12" s="180"/>
      <c r="D12" s="180"/>
      <c r="E12" s="193"/>
      <c r="F12" s="185"/>
      <c r="G12" s="171" t="s">
        <v>323</v>
      </c>
      <c r="H12" s="164">
        <v>52706707</v>
      </c>
      <c r="I12" s="164">
        <v>53734162</v>
      </c>
      <c r="J12" s="190">
        <v>52680225</v>
      </c>
    </row>
    <row r="13" spans="1:10" ht="15" customHeight="1">
      <c r="A13" s="220"/>
      <c r="B13" s="181" t="s">
        <v>292</v>
      </c>
      <c r="C13" s="180">
        <f>SUM(C8:C11)</f>
        <v>250734896</v>
      </c>
      <c r="D13" s="180">
        <f>SUM(D8:D11)</f>
        <v>252289800</v>
      </c>
      <c r="E13" s="193">
        <f>SUM(E8:E11)</f>
        <v>255357547</v>
      </c>
      <c r="F13" s="185"/>
      <c r="G13" s="183" t="s">
        <v>292</v>
      </c>
      <c r="H13" s="184">
        <f>SUM(H8:H12)</f>
        <v>164636463</v>
      </c>
      <c r="I13" s="184">
        <f>SUM(I8:I12)</f>
        <v>165269834</v>
      </c>
      <c r="J13" s="197">
        <f>SUM(J8:J12)</f>
        <v>160354999</v>
      </c>
    </row>
    <row r="14" spans="1:10" ht="15" customHeight="1">
      <c r="A14" s="220"/>
      <c r="B14" s="181"/>
      <c r="C14" s="180"/>
      <c r="D14" s="180"/>
      <c r="E14" s="193"/>
      <c r="F14" s="185"/>
      <c r="G14" s="183"/>
      <c r="H14" s="184"/>
      <c r="I14" s="184"/>
      <c r="J14" s="197"/>
    </row>
    <row r="15" spans="1:10" ht="15" customHeight="1">
      <c r="A15" s="220" t="s">
        <v>96</v>
      </c>
      <c r="B15" s="169" t="s">
        <v>293</v>
      </c>
      <c r="C15" s="170"/>
      <c r="D15" s="170"/>
      <c r="E15" s="192"/>
      <c r="F15" s="185" t="s">
        <v>96</v>
      </c>
      <c r="G15" s="163" t="s">
        <v>293</v>
      </c>
      <c r="H15" s="164"/>
      <c r="I15" s="164"/>
      <c r="J15" s="190"/>
    </row>
    <row r="16" spans="1:10" ht="15" customHeight="1">
      <c r="A16" s="220"/>
      <c r="B16" s="171" t="s">
        <v>595</v>
      </c>
      <c r="C16" s="178">
        <v>4420695</v>
      </c>
      <c r="D16" s="178">
        <v>6405455</v>
      </c>
      <c r="E16" s="191">
        <v>12066452</v>
      </c>
      <c r="F16" s="166"/>
      <c r="G16" s="171" t="s">
        <v>325</v>
      </c>
      <c r="H16" s="164">
        <v>46610245</v>
      </c>
      <c r="I16" s="164">
        <v>47746274</v>
      </c>
      <c r="J16" s="190">
        <v>56933600</v>
      </c>
    </row>
    <row r="17" spans="1:10" ht="15" customHeight="1">
      <c r="A17" s="220"/>
      <c r="B17" s="171" t="s">
        <v>596</v>
      </c>
      <c r="C17" s="170">
        <v>17868500</v>
      </c>
      <c r="D17" s="170">
        <v>16155550</v>
      </c>
      <c r="E17" s="192">
        <v>16023000</v>
      </c>
      <c r="F17" s="185"/>
      <c r="G17" s="206" t="s">
        <v>326</v>
      </c>
      <c r="H17" s="164">
        <v>10838079</v>
      </c>
      <c r="I17" s="164">
        <v>10716052</v>
      </c>
      <c r="J17" s="190">
        <v>11858308</v>
      </c>
    </row>
    <row r="18" spans="1:10" ht="15" customHeight="1">
      <c r="A18" s="220"/>
      <c r="B18" s="181"/>
      <c r="C18" s="180"/>
      <c r="D18" s="180"/>
      <c r="E18" s="193"/>
      <c r="F18" s="185"/>
      <c r="G18" s="171" t="s">
        <v>327</v>
      </c>
      <c r="H18" s="164">
        <v>31920000</v>
      </c>
      <c r="I18" s="164">
        <v>29393152</v>
      </c>
      <c r="J18" s="190">
        <v>34520000</v>
      </c>
    </row>
    <row r="19" spans="1:10" ht="15" customHeight="1">
      <c r="A19" s="220"/>
      <c r="B19" s="181" t="s">
        <v>294</v>
      </c>
      <c r="C19" s="180">
        <f>SUM(C16:C18)</f>
        <v>22289195</v>
      </c>
      <c r="D19" s="180">
        <f>SUM(D16:D18)</f>
        <v>22561005</v>
      </c>
      <c r="E19" s="193">
        <f>SUM(E16:E18)</f>
        <v>28089452</v>
      </c>
      <c r="F19" s="185"/>
      <c r="G19" s="183" t="s">
        <v>294</v>
      </c>
      <c r="H19" s="184">
        <f>SUM(H15:H18)</f>
        <v>89368324</v>
      </c>
      <c r="I19" s="184">
        <f>SUM(I15:I18)</f>
        <v>87855478</v>
      </c>
      <c r="J19" s="197">
        <f>SUM(J15:J18)</f>
        <v>103311908</v>
      </c>
    </row>
    <row r="20" spans="1:10" ht="15" customHeight="1">
      <c r="A20" s="221"/>
      <c r="B20" s="173"/>
      <c r="C20" s="168"/>
      <c r="D20" s="168"/>
      <c r="E20" s="194"/>
      <c r="F20" s="209"/>
      <c r="G20" s="181"/>
      <c r="H20" s="184"/>
      <c r="I20" s="184"/>
      <c r="J20" s="197"/>
    </row>
    <row r="21" spans="1:10" ht="15" customHeight="1">
      <c r="A21" s="784" t="s">
        <v>295</v>
      </c>
      <c r="B21" s="764"/>
      <c r="C21" s="180">
        <f>C13+C19</f>
        <v>273024091</v>
      </c>
      <c r="D21" s="180">
        <f>D13+D19</f>
        <v>274850805</v>
      </c>
      <c r="E21" s="193">
        <f>E13+E19</f>
        <v>283446999</v>
      </c>
      <c r="F21" s="785" t="s">
        <v>296</v>
      </c>
      <c r="G21" s="786"/>
      <c r="H21" s="184">
        <f>H13+H19</f>
        <v>254004787</v>
      </c>
      <c r="I21" s="184">
        <f>I13+I19</f>
        <v>253125312</v>
      </c>
      <c r="J21" s="197">
        <f>J13+J19</f>
        <v>263666907</v>
      </c>
    </row>
    <row r="22" spans="1:10" ht="15" customHeight="1">
      <c r="A22" s="221"/>
      <c r="B22" s="173"/>
      <c r="C22" s="168"/>
      <c r="D22" s="168"/>
      <c r="E22" s="194"/>
      <c r="F22" s="186"/>
      <c r="G22" s="182"/>
      <c r="H22" s="172"/>
      <c r="I22" s="172"/>
      <c r="J22" s="196"/>
    </row>
    <row r="23" spans="1:10" ht="15" customHeight="1">
      <c r="A23" s="784" t="s">
        <v>314</v>
      </c>
      <c r="B23" s="764"/>
      <c r="C23" s="180">
        <v>0</v>
      </c>
      <c r="D23" s="180">
        <v>4276181</v>
      </c>
      <c r="E23" s="193">
        <v>0</v>
      </c>
      <c r="F23" s="763" t="s">
        <v>318</v>
      </c>
      <c r="G23" s="764"/>
      <c r="H23" s="184">
        <v>3789108</v>
      </c>
      <c r="I23" s="184">
        <v>3789108</v>
      </c>
      <c r="J23" s="197">
        <v>4276181</v>
      </c>
    </row>
    <row r="24" spans="1:10" ht="15" customHeight="1">
      <c r="A24" s="222"/>
      <c r="B24" s="169"/>
      <c r="C24" s="170"/>
      <c r="D24" s="170"/>
      <c r="E24" s="192"/>
      <c r="F24" s="187"/>
      <c r="G24" s="169"/>
      <c r="H24" s="172"/>
      <c r="I24" s="172"/>
      <c r="J24" s="196"/>
    </row>
    <row r="25" spans="1:10" ht="15" customHeight="1">
      <c r="A25" s="773" t="s">
        <v>297</v>
      </c>
      <c r="B25" s="774"/>
      <c r="C25" s="211">
        <f>C21+C23</f>
        <v>273024091</v>
      </c>
      <c r="D25" s="211">
        <f>D21+D23</f>
        <v>279126986</v>
      </c>
      <c r="E25" s="709">
        <f>E21+E23</f>
        <v>283446999</v>
      </c>
      <c r="F25" s="772" t="s">
        <v>298</v>
      </c>
      <c r="G25" s="774" t="s">
        <v>298</v>
      </c>
      <c r="H25" s="212">
        <f>H21+H23</f>
        <v>257793895</v>
      </c>
      <c r="I25" s="212">
        <f>I21+I23</f>
        <v>256914420</v>
      </c>
      <c r="J25" s="223">
        <f>J21+J23</f>
        <v>267943088</v>
      </c>
    </row>
    <row r="26" spans="1:10" ht="15" customHeight="1">
      <c r="A26" s="455"/>
      <c r="B26" s="456"/>
      <c r="C26" s="211"/>
      <c r="D26" s="211"/>
      <c r="E26" s="709"/>
      <c r="F26" s="454"/>
      <c r="G26" s="456"/>
      <c r="H26" s="212"/>
      <c r="I26" s="212"/>
      <c r="J26" s="223"/>
    </row>
    <row r="27" spans="1:10" ht="15" customHeight="1">
      <c r="A27" s="775" t="s">
        <v>299</v>
      </c>
      <c r="B27" s="783"/>
      <c r="C27" s="174"/>
      <c r="D27" s="174"/>
      <c r="E27" s="195"/>
      <c r="F27" s="777" t="s">
        <v>313</v>
      </c>
      <c r="G27" s="783"/>
      <c r="H27" s="175"/>
      <c r="I27" s="175"/>
      <c r="J27" s="224"/>
    </row>
    <row r="28" spans="1:10" ht="15" customHeight="1">
      <c r="A28" s="775" t="s">
        <v>300</v>
      </c>
      <c r="B28" s="776"/>
      <c r="C28" s="174"/>
      <c r="D28" s="174"/>
      <c r="E28" s="195"/>
      <c r="F28" s="777" t="s">
        <v>301</v>
      </c>
      <c r="G28" s="776"/>
      <c r="H28" s="175"/>
      <c r="I28" s="175"/>
      <c r="J28" s="224"/>
    </row>
    <row r="29" spans="1:10" ht="15" customHeight="1">
      <c r="A29" s="220" t="s">
        <v>95</v>
      </c>
      <c r="B29" s="176" t="s">
        <v>287</v>
      </c>
      <c r="C29" s="164"/>
      <c r="D29" s="164"/>
      <c r="E29" s="190"/>
      <c r="F29" s="188" t="s">
        <v>95</v>
      </c>
      <c r="G29" s="165" t="s">
        <v>287</v>
      </c>
      <c r="H29" s="164"/>
      <c r="I29" s="164"/>
      <c r="J29" s="190"/>
    </row>
    <row r="30" spans="1:10" ht="15" customHeight="1">
      <c r="A30" s="225"/>
      <c r="B30" s="167" t="s">
        <v>302</v>
      </c>
      <c r="C30" s="164">
        <v>0</v>
      </c>
      <c r="D30" s="164">
        <v>79146451</v>
      </c>
      <c r="E30" s="190">
        <v>86185955</v>
      </c>
      <c r="F30" s="188"/>
      <c r="G30" s="171" t="s">
        <v>598</v>
      </c>
      <c r="H30" s="164">
        <v>4860000</v>
      </c>
      <c r="I30" s="164">
        <v>16753535</v>
      </c>
      <c r="J30" s="190">
        <v>38100000</v>
      </c>
    </row>
    <row r="31" spans="1:10" ht="15" customHeight="1">
      <c r="A31" s="225"/>
      <c r="B31" s="167" t="s">
        <v>303</v>
      </c>
      <c r="C31" s="164">
        <v>0</v>
      </c>
      <c r="D31" s="164">
        <v>50000</v>
      </c>
      <c r="E31" s="190">
        <v>0</v>
      </c>
      <c r="F31" s="188"/>
      <c r="G31" s="177" t="s">
        <v>599</v>
      </c>
      <c r="H31" s="164">
        <v>27310000</v>
      </c>
      <c r="I31" s="164">
        <v>14163236</v>
      </c>
      <c r="J31" s="190">
        <v>95154097</v>
      </c>
    </row>
    <row r="32" spans="1:10" ht="15" customHeight="1">
      <c r="A32" s="225"/>
      <c r="B32" s="167" t="s">
        <v>667</v>
      </c>
      <c r="C32" s="164">
        <v>0</v>
      </c>
      <c r="D32" s="164">
        <v>408377</v>
      </c>
      <c r="E32" s="190">
        <v>0</v>
      </c>
      <c r="F32" s="188"/>
      <c r="G32" s="177" t="s">
        <v>600</v>
      </c>
      <c r="H32" s="164">
        <v>4500000</v>
      </c>
      <c r="I32" s="164">
        <v>4500000</v>
      </c>
      <c r="J32" s="190">
        <v>550000</v>
      </c>
    </row>
    <row r="33" spans="1:10" ht="15" customHeight="1">
      <c r="A33" s="225"/>
      <c r="B33" s="183"/>
      <c r="C33" s="201"/>
      <c r="D33" s="201"/>
      <c r="E33" s="202"/>
      <c r="F33" s="188"/>
      <c r="G33" s="171" t="s">
        <v>601</v>
      </c>
      <c r="H33" s="164">
        <v>2000000</v>
      </c>
      <c r="I33" s="164">
        <v>0</v>
      </c>
      <c r="J33" s="190">
        <v>57879594</v>
      </c>
    </row>
    <row r="34" spans="1:10" s="158" customFormat="1" ht="15.75">
      <c r="A34" s="225"/>
      <c r="B34" s="183" t="s">
        <v>292</v>
      </c>
      <c r="C34" s="201">
        <f>SUM(C30:C32)</f>
        <v>0</v>
      </c>
      <c r="D34" s="201">
        <f>SUM(D30:D32)</f>
        <v>79604828</v>
      </c>
      <c r="E34" s="202">
        <f>SUM(E30:E32)</f>
        <v>86185955</v>
      </c>
      <c r="F34" s="189"/>
      <c r="G34" s="183" t="s">
        <v>292</v>
      </c>
      <c r="H34" s="203">
        <f>SUM(H30:H33)</f>
        <v>38670000</v>
      </c>
      <c r="I34" s="203">
        <f>SUM(I30:I33)</f>
        <v>35416771</v>
      </c>
      <c r="J34" s="226">
        <f>SUM(J30:J33)</f>
        <v>191683691</v>
      </c>
    </row>
    <row r="35" spans="1:10" s="158" customFormat="1" ht="15.75">
      <c r="A35" s="225"/>
      <c r="B35" s="183"/>
      <c r="C35" s="201"/>
      <c r="D35" s="201"/>
      <c r="E35" s="202"/>
      <c r="F35" s="189"/>
      <c r="G35" s="183"/>
      <c r="H35" s="203"/>
      <c r="I35" s="203"/>
      <c r="J35" s="226"/>
    </row>
    <row r="36" spans="1:10" s="158" customFormat="1" ht="15.75">
      <c r="A36" s="629" t="s">
        <v>96</v>
      </c>
      <c r="B36" s="630" t="s">
        <v>293</v>
      </c>
      <c r="C36" s="172"/>
      <c r="D36" s="172"/>
      <c r="E36" s="196"/>
      <c r="F36" s="188" t="s">
        <v>96</v>
      </c>
      <c r="G36" s="163" t="s">
        <v>293</v>
      </c>
      <c r="H36" s="164"/>
      <c r="I36" s="164"/>
      <c r="J36" s="190"/>
    </row>
    <row r="37" spans="1:10" s="158" customFormat="1" ht="15.75">
      <c r="A37" s="631"/>
      <c r="B37" s="632" t="s">
        <v>597</v>
      </c>
      <c r="C37" s="164">
        <v>15000</v>
      </c>
      <c r="D37" s="164">
        <v>11000</v>
      </c>
      <c r="E37" s="190">
        <v>15000</v>
      </c>
      <c r="F37" s="188"/>
      <c r="G37" s="177" t="s">
        <v>304</v>
      </c>
      <c r="H37" s="210">
        <v>1346200</v>
      </c>
      <c r="I37" s="164">
        <v>969802</v>
      </c>
      <c r="J37" s="190">
        <v>254000</v>
      </c>
    </row>
    <row r="38" spans="1:10" s="158" customFormat="1" ht="15.75">
      <c r="A38" s="631"/>
      <c r="B38" s="633" t="s">
        <v>294</v>
      </c>
      <c r="C38" s="184">
        <f>C37</f>
        <v>15000</v>
      </c>
      <c r="D38" s="184">
        <f>D37</f>
        <v>11000</v>
      </c>
      <c r="E38" s="197">
        <f>E37</f>
        <v>15000</v>
      </c>
      <c r="F38" s="188"/>
      <c r="G38" s="205" t="s">
        <v>438</v>
      </c>
      <c r="H38" s="204">
        <f>SUM(H37)</f>
        <v>1346200</v>
      </c>
      <c r="I38" s="184">
        <f>SUM(I37)</f>
        <v>969802</v>
      </c>
      <c r="J38" s="197">
        <f>SUM(J37)</f>
        <v>254000</v>
      </c>
    </row>
    <row r="39" spans="1:10" s="158" customFormat="1" ht="15.75">
      <c r="A39" s="634"/>
      <c r="B39" s="633"/>
      <c r="C39" s="184"/>
      <c r="D39" s="184"/>
      <c r="E39" s="197"/>
      <c r="F39" s="188"/>
      <c r="G39" s="205"/>
      <c r="H39" s="204"/>
      <c r="I39" s="184"/>
      <c r="J39" s="197"/>
    </row>
    <row r="40" spans="1:10" ht="15" customHeight="1">
      <c r="A40" s="787" t="s">
        <v>305</v>
      </c>
      <c r="B40" s="788"/>
      <c r="C40" s="180">
        <f>C34+C38</f>
        <v>15000</v>
      </c>
      <c r="D40" s="180">
        <f>D34+D38</f>
        <v>79615828</v>
      </c>
      <c r="E40" s="193">
        <f>E34+E38</f>
        <v>86200955</v>
      </c>
      <c r="F40" s="780" t="s">
        <v>306</v>
      </c>
      <c r="G40" s="781"/>
      <c r="H40" s="184">
        <f>H34+H38</f>
        <v>40016200</v>
      </c>
      <c r="I40" s="184">
        <f>I34+I38</f>
        <v>36386573</v>
      </c>
      <c r="J40" s="197">
        <f>J34+J38</f>
        <v>191937691</v>
      </c>
    </row>
    <row r="41" spans="1:10" ht="15" customHeight="1">
      <c r="A41" s="635"/>
      <c r="B41" s="636"/>
      <c r="C41" s="168"/>
      <c r="D41" s="168"/>
      <c r="E41" s="194"/>
      <c r="F41" s="161"/>
      <c r="G41" s="162"/>
      <c r="H41" s="172"/>
      <c r="I41" s="172"/>
      <c r="J41" s="196"/>
    </row>
    <row r="42" spans="1:10" ht="15" customHeight="1">
      <c r="A42" s="789" t="s">
        <v>668</v>
      </c>
      <c r="B42" s="790"/>
      <c r="C42" s="790"/>
      <c r="D42" s="790"/>
      <c r="E42" s="791"/>
      <c r="F42" s="767" t="s">
        <v>307</v>
      </c>
      <c r="G42" s="777"/>
      <c r="H42" s="172"/>
      <c r="I42" s="172"/>
      <c r="J42" s="196"/>
    </row>
    <row r="43" spans="1:10" ht="15" customHeight="1">
      <c r="A43" s="629" t="s">
        <v>95</v>
      </c>
      <c r="B43" s="637" t="s">
        <v>287</v>
      </c>
      <c r="C43" s="168"/>
      <c r="D43" s="168"/>
      <c r="E43" s="194"/>
      <c r="F43" s="188" t="s">
        <v>95</v>
      </c>
      <c r="G43" s="176" t="s">
        <v>287</v>
      </c>
      <c r="H43" s="172">
        <f>SUM(H44:H44)</f>
        <v>0</v>
      </c>
      <c r="I43" s="172">
        <f>SUM(I44:I44)</f>
        <v>0</v>
      </c>
      <c r="J43" s="196">
        <f>SUM(J44:J44)</f>
        <v>0</v>
      </c>
    </row>
    <row r="44" spans="1:10" ht="32.25" customHeight="1">
      <c r="A44" s="631"/>
      <c r="B44" s="627" t="s">
        <v>602</v>
      </c>
      <c r="C44" s="198">
        <v>23275319</v>
      </c>
      <c r="D44" s="198">
        <v>23295319</v>
      </c>
      <c r="E44" s="199">
        <v>88071346</v>
      </c>
      <c r="F44" s="188"/>
      <c r="G44" s="628"/>
      <c r="H44" s="164"/>
      <c r="I44" s="164"/>
      <c r="J44" s="190"/>
    </row>
    <row r="45" spans="1:10" ht="15" customHeight="1">
      <c r="A45" s="629" t="s">
        <v>96</v>
      </c>
      <c r="B45" s="638" t="s">
        <v>293</v>
      </c>
      <c r="C45" s="172"/>
      <c r="D45" s="172"/>
      <c r="E45" s="196"/>
      <c r="F45" s="188" t="s">
        <v>96</v>
      </c>
      <c r="G45" s="169" t="s">
        <v>293</v>
      </c>
      <c r="H45" s="172">
        <v>0</v>
      </c>
      <c r="I45" s="172">
        <v>0</v>
      </c>
      <c r="J45" s="196">
        <v>0</v>
      </c>
    </row>
    <row r="46" spans="1:10" ht="15" customHeight="1">
      <c r="A46" s="631"/>
      <c r="B46" s="639" t="s">
        <v>603</v>
      </c>
      <c r="C46" s="170">
        <v>1495685</v>
      </c>
      <c r="D46" s="170">
        <v>1495685</v>
      </c>
      <c r="E46" s="192">
        <v>2161479</v>
      </c>
      <c r="F46" s="188"/>
      <c r="G46" s="169"/>
      <c r="H46" s="164"/>
      <c r="I46" s="164"/>
      <c r="J46" s="190"/>
    </row>
    <row r="47" spans="1:39" ht="15" customHeight="1">
      <c r="A47" s="778" t="s">
        <v>308</v>
      </c>
      <c r="B47" s="779"/>
      <c r="C47" s="180">
        <f>SUM(C44:C46)</f>
        <v>24771004</v>
      </c>
      <c r="D47" s="180">
        <f>SUM(D44:D46)</f>
        <v>24791004</v>
      </c>
      <c r="E47" s="193">
        <f>SUM(E44:E46)</f>
        <v>90232825</v>
      </c>
      <c r="F47" s="763" t="s">
        <v>307</v>
      </c>
      <c r="G47" s="764"/>
      <c r="H47" s="184">
        <f>H43+H45</f>
        <v>0</v>
      </c>
      <c r="I47" s="184">
        <f>I43+I45</f>
        <v>0</v>
      </c>
      <c r="J47" s="197">
        <f>J43+J45</f>
        <v>0</v>
      </c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</row>
    <row r="48" spans="1:39" ht="15" customHeight="1">
      <c r="A48" s="640"/>
      <c r="B48" s="641"/>
      <c r="C48" s="168"/>
      <c r="D48" s="168"/>
      <c r="E48" s="194"/>
      <c r="F48" s="200"/>
      <c r="G48" s="200"/>
      <c r="H48" s="172"/>
      <c r="I48" s="172"/>
      <c r="J48" s="196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</row>
    <row r="49" spans="1:39" s="214" customFormat="1" ht="15" customHeight="1">
      <c r="A49" s="771" t="s">
        <v>309</v>
      </c>
      <c r="B49" s="772"/>
      <c r="C49" s="213">
        <f>C40+C47</f>
        <v>24786004</v>
      </c>
      <c r="D49" s="213">
        <f>D40+D47</f>
        <v>104406832</v>
      </c>
      <c r="E49" s="710">
        <f>E40+E47</f>
        <v>176433780</v>
      </c>
      <c r="F49" s="782" t="s">
        <v>317</v>
      </c>
      <c r="G49" s="772"/>
      <c r="H49" s="212">
        <f>H40+H47</f>
        <v>40016200</v>
      </c>
      <c r="I49" s="212">
        <f>I40+I47</f>
        <v>36386573</v>
      </c>
      <c r="J49" s="223">
        <f>J40+J47</f>
        <v>191937691</v>
      </c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</row>
    <row r="50" spans="1:39" ht="15" customHeight="1">
      <c r="A50" s="227"/>
      <c r="B50" s="188"/>
      <c r="C50" s="168"/>
      <c r="D50" s="168"/>
      <c r="E50" s="194"/>
      <c r="F50" s="200"/>
      <c r="G50" s="200"/>
      <c r="H50" s="172"/>
      <c r="I50" s="172"/>
      <c r="J50" s="196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</row>
    <row r="51" spans="1:10" ht="15" customHeight="1" thickBot="1">
      <c r="A51" s="769" t="s">
        <v>310</v>
      </c>
      <c r="B51" s="770"/>
      <c r="C51" s="229">
        <f>C25+C49</f>
        <v>297810095</v>
      </c>
      <c r="D51" s="229">
        <f>D25+D49</f>
        <v>383533818</v>
      </c>
      <c r="E51" s="711">
        <f>E25+E49</f>
        <v>459880779</v>
      </c>
      <c r="F51" s="230"/>
      <c r="G51" s="228" t="s">
        <v>311</v>
      </c>
      <c r="H51" s="229">
        <f>H25+H49</f>
        <v>297810095</v>
      </c>
      <c r="I51" s="229">
        <f>I25+I49</f>
        <v>293300993</v>
      </c>
      <c r="J51" s="711">
        <f>J25+J49</f>
        <v>459880779</v>
      </c>
    </row>
    <row r="52" s="159" customFormat="1" ht="12.75"/>
    <row r="53" spans="1:256" ht="15" customHeight="1">
      <c r="A53" s="207"/>
      <c r="B53" s="208" t="s">
        <v>324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 t="s">
        <v>312</v>
      </c>
      <c r="BT53" s="207" t="s">
        <v>312</v>
      </c>
      <c r="BU53" s="207" t="s">
        <v>312</v>
      </c>
      <c r="BV53" s="207" t="s">
        <v>312</v>
      </c>
      <c r="BW53" s="207" t="s">
        <v>312</v>
      </c>
      <c r="BX53" s="207" t="s">
        <v>312</v>
      </c>
      <c r="BY53" s="207" t="s">
        <v>312</v>
      </c>
      <c r="BZ53" s="207" t="s">
        <v>312</v>
      </c>
      <c r="CA53" s="207" t="s">
        <v>312</v>
      </c>
      <c r="CB53" s="207" t="s">
        <v>312</v>
      </c>
      <c r="CC53" s="207" t="s">
        <v>312</v>
      </c>
      <c r="CD53" s="207" t="s">
        <v>312</v>
      </c>
      <c r="CE53" s="207" t="s">
        <v>312</v>
      </c>
      <c r="CF53" s="207" t="s">
        <v>312</v>
      </c>
      <c r="CG53" s="207" t="s">
        <v>312</v>
      </c>
      <c r="CH53" s="207" t="s">
        <v>312</v>
      </c>
      <c r="CI53" s="207" t="s">
        <v>312</v>
      </c>
      <c r="CJ53" s="207" t="s">
        <v>312</v>
      </c>
      <c r="CK53" s="207" t="s">
        <v>312</v>
      </c>
      <c r="CL53" s="207" t="s">
        <v>312</v>
      </c>
      <c r="CM53" s="207" t="s">
        <v>312</v>
      </c>
      <c r="CN53" s="207" t="s">
        <v>312</v>
      </c>
      <c r="CO53" s="207" t="s">
        <v>312</v>
      </c>
      <c r="CP53" s="207" t="s">
        <v>312</v>
      </c>
      <c r="CQ53" s="207" t="s">
        <v>312</v>
      </c>
      <c r="CR53" s="207" t="s">
        <v>312</v>
      </c>
      <c r="CS53" s="207" t="s">
        <v>312</v>
      </c>
      <c r="CT53" s="207" t="s">
        <v>312</v>
      </c>
      <c r="CU53" s="207" t="s">
        <v>312</v>
      </c>
      <c r="CV53" s="207" t="s">
        <v>312</v>
      </c>
      <c r="CW53" s="207" t="s">
        <v>312</v>
      </c>
      <c r="CX53" s="207" t="s">
        <v>312</v>
      </c>
      <c r="CY53" s="207" t="s">
        <v>312</v>
      </c>
      <c r="CZ53" s="207" t="s">
        <v>312</v>
      </c>
      <c r="DA53" s="207" t="s">
        <v>312</v>
      </c>
      <c r="DB53" s="207" t="s">
        <v>312</v>
      </c>
      <c r="DC53" s="207" t="s">
        <v>312</v>
      </c>
      <c r="DD53" s="207" t="s">
        <v>312</v>
      </c>
      <c r="DE53" s="207" t="s">
        <v>312</v>
      </c>
      <c r="DF53" s="207" t="s">
        <v>312</v>
      </c>
      <c r="DG53" s="207" t="s">
        <v>312</v>
      </c>
      <c r="DH53" s="207" t="s">
        <v>312</v>
      </c>
      <c r="DI53" s="207" t="s">
        <v>312</v>
      </c>
      <c r="DJ53" s="207" t="s">
        <v>312</v>
      </c>
      <c r="DK53" s="207" t="s">
        <v>312</v>
      </c>
      <c r="DL53" s="207" t="s">
        <v>312</v>
      </c>
      <c r="DM53" s="207" t="s">
        <v>312</v>
      </c>
      <c r="DN53" s="207" t="s">
        <v>312</v>
      </c>
      <c r="DO53" s="207" t="s">
        <v>312</v>
      </c>
      <c r="DP53" s="207" t="s">
        <v>312</v>
      </c>
      <c r="DQ53" s="207" t="s">
        <v>312</v>
      </c>
      <c r="DR53" s="207" t="s">
        <v>312</v>
      </c>
      <c r="DS53" s="207" t="s">
        <v>312</v>
      </c>
      <c r="DT53" s="207" t="s">
        <v>312</v>
      </c>
      <c r="DU53" s="207" t="s">
        <v>312</v>
      </c>
      <c r="DV53" s="207" t="s">
        <v>312</v>
      </c>
      <c r="DW53" s="207" t="s">
        <v>312</v>
      </c>
      <c r="DX53" s="207" t="s">
        <v>312</v>
      </c>
      <c r="DY53" s="207" t="s">
        <v>312</v>
      </c>
      <c r="DZ53" s="207" t="s">
        <v>312</v>
      </c>
      <c r="EA53" s="207" t="s">
        <v>312</v>
      </c>
      <c r="EB53" s="207" t="s">
        <v>312</v>
      </c>
      <c r="EC53" s="207" t="s">
        <v>312</v>
      </c>
      <c r="ED53" s="207" t="s">
        <v>312</v>
      </c>
      <c r="EE53" s="207" t="s">
        <v>312</v>
      </c>
      <c r="EF53" s="207" t="s">
        <v>312</v>
      </c>
      <c r="EG53" s="207" t="s">
        <v>312</v>
      </c>
      <c r="EH53" s="207" t="s">
        <v>312</v>
      </c>
      <c r="EI53" s="207" t="s">
        <v>312</v>
      </c>
      <c r="EJ53" s="207" t="s">
        <v>312</v>
      </c>
      <c r="EK53" s="207" t="s">
        <v>312</v>
      </c>
      <c r="EL53" s="207" t="s">
        <v>312</v>
      </c>
      <c r="EM53" s="207" t="s">
        <v>312</v>
      </c>
      <c r="EN53" s="207" t="s">
        <v>312</v>
      </c>
      <c r="EO53" s="207" t="s">
        <v>312</v>
      </c>
      <c r="EP53" s="207" t="s">
        <v>312</v>
      </c>
      <c r="EQ53" s="207" t="s">
        <v>312</v>
      </c>
      <c r="ER53" s="207" t="s">
        <v>312</v>
      </c>
      <c r="ES53" s="207" t="s">
        <v>312</v>
      </c>
      <c r="ET53" s="207" t="s">
        <v>312</v>
      </c>
      <c r="EU53" s="207" t="s">
        <v>312</v>
      </c>
      <c r="EV53" s="207" t="s">
        <v>312</v>
      </c>
      <c r="EW53" s="207" t="s">
        <v>312</v>
      </c>
      <c r="EX53" s="207" t="s">
        <v>312</v>
      </c>
      <c r="EY53" s="207" t="s">
        <v>312</v>
      </c>
      <c r="EZ53" s="207" t="s">
        <v>312</v>
      </c>
      <c r="FA53" s="207" t="s">
        <v>312</v>
      </c>
      <c r="FB53" s="207" t="s">
        <v>312</v>
      </c>
      <c r="FC53" s="207" t="s">
        <v>312</v>
      </c>
      <c r="FD53" s="207" t="s">
        <v>312</v>
      </c>
      <c r="FE53" s="207" t="s">
        <v>312</v>
      </c>
      <c r="FF53" s="207" t="s">
        <v>312</v>
      </c>
      <c r="FG53" s="207" t="s">
        <v>312</v>
      </c>
      <c r="FH53" s="207" t="s">
        <v>312</v>
      </c>
      <c r="FI53" s="207" t="s">
        <v>312</v>
      </c>
      <c r="FJ53" s="207" t="s">
        <v>312</v>
      </c>
      <c r="FK53" s="207" t="s">
        <v>312</v>
      </c>
      <c r="FL53" s="207" t="s">
        <v>312</v>
      </c>
      <c r="FM53" s="207" t="s">
        <v>312</v>
      </c>
      <c r="FN53" s="207" t="s">
        <v>312</v>
      </c>
      <c r="FO53" s="207" t="s">
        <v>312</v>
      </c>
      <c r="FP53" s="207" t="s">
        <v>312</v>
      </c>
      <c r="FQ53" s="207" t="s">
        <v>312</v>
      </c>
      <c r="FR53" s="207" t="s">
        <v>312</v>
      </c>
      <c r="FS53" s="207" t="s">
        <v>312</v>
      </c>
      <c r="FT53" s="207" t="s">
        <v>312</v>
      </c>
      <c r="FU53" s="207" t="s">
        <v>312</v>
      </c>
      <c r="FV53" s="207" t="s">
        <v>312</v>
      </c>
      <c r="FW53" s="207" t="s">
        <v>312</v>
      </c>
      <c r="FX53" s="207" t="s">
        <v>312</v>
      </c>
      <c r="FY53" s="207" t="s">
        <v>312</v>
      </c>
      <c r="FZ53" s="207" t="s">
        <v>312</v>
      </c>
      <c r="GA53" s="207" t="s">
        <v>312</v>
      </c>
      <c r="GB53" s="207" t="s">
        <v>312</v>
      </c>
      <c r="GC53" s="207" t="s">
        <v>312</v>
      </c>
      <c r="GD53" s="207" t="s">
        <v>312</v>
      </c>
      <c r="GE53" s="207" t="s">
        <v>312</v>
      </c>
      <c r="GF53" s="207" t="s">
        <v>312</v>
      </c>
      <c r="GG53" s="207" t="s">
        <v>312</v>
      </c>
      <c r="GH53" s="207" t="s">
        <v>312</v>
      </c>
      <c r="GI53" s="207" t="s">
        <v>312</v>
      </c>
      <c r="GJ53" s="207" t="s">
        <v>312</v>
      </c>
      <c r="GK53" s="207" t="s">
        <v>312</v>
      </c>
      <c r="GL53" s="207" t="s">
        <v>312</v>
      </c>
      <c r="GM53" s="207" t="s">
        <v>312</v>
      </c>
      <c r="GN53" s="207" t="s">
        <v>312</v>
      </c>
      <c r="GO53" s="207" t="s">
        <v>312</v>
      </c>
      <c r="GP53" s="207" t="s">
        <v>312</v>
      </c>
      <c r="GQ53" s="207" t="s">
        <v>312</v>
      </c>
      <c r="GR53" s="207" t="s">
        <v>312</v>
      </c>
      <c r="GS53" s="207" t="s">
        <v>312</v>
      </c>
      <c r="GT53" s="207" t="s">
        <v>312</v>
      </c>
      <c r="GU53" s="207" t="s">
        <v>312</v>
      </c>
      <c r="GV53" s="207" t="s">
        <v>312</v>
      </c>
      <c r="GW53" s="207" t="s">
        <v>312</v>
      </c>
      <c r="GX53" s="207" t="s">
        <v>312</v>
      </c>
      <c r="GY53" s="207" t="s">
        <v>312</v>
      </c>
      <c r="GZ53" s="207" t="s">
        <v>312</v>
      </c>
      <c r="HA53" s="207" t="s">
        <v>312</v>
      </c>
      <c r="HB53" s="207" t="s">
        <v>312</v>
      </c>
      <c r="HC53" s="207" t="s">
        <v>312</v>
      </c>
      <c r="HD53" s="207" t="s">
        <v>312</v>
      </c>
      <c r="HE53" s="207" t="s">
        <v>312</v>
      </c>
      <c r="HF53" s="207" t="s">
        <v>312</v>
      </c>
      <c r="HG53" s="207" t="s">
        <v>312</v>
      </c>
      <c r="HH53" s="207" t="s">
        <v>312</v>
      </c>
      <c r="HI53" s="207" t="s">
        <v>312</v>
      </c>
      <c r="HJ53" s="207" t="s">
        <v>312</v>
      </c>
      <c r="HK53" s="207" t="s">
        <v>312</v>
      </c>
      <c r="HL53" s="207" t="s">
        <v>312</v>
      </c>
      <c r="HM53" s="207" t="s">
        <v>312</v>
      </c>
      <c r="HN53" s="207" t="s">
        <v>312</v>
      </c>
      <c r="HO53" s="207" t="s">
        <v>312</v>
      </c>
      <c r="HP53" s="207" t="s">
        <v>312</v>
      </c>
      <c r="HQ53" s="207" t="s">
        <v>312</v>
      </c>
      <c r="HR53" s="207" t="s">
        <v>312</v>
      </c>
      <c r="HS53" s="207" t="s">
        <v>312</v>
      </c>
      <c r="HT53" s="207" t="s">
        <v>312</v>
      </c>
      <c r="HU53" s="207" t="s">
        <v>312</v>
      </c>
      <c r="HV53" s="207" t="s">
        <v>312</v>
      </c>
      <c r="HW53" s="207" t="s">
        <v>312</v>
      </c>
      <c r="HX53" s="207" t="s">
        <v>312</v>
      </c>
      <c r="HY53" s="207" t="s">
        <v>312</v>
      </c>
      <c r="HZ53" s="207" t="s">
        <v>312</v>
      </c>
      <c r="IA53" s="207" t="s">
        <v>312</v>
      </c>
      <c r="IB53" s="207" t="s">
        <v>312</v>
      </c>
      <c r="IC53" s="207" t="s">
        <v>312</v>
      </c>
      <c r="ID53" s="207" t="s">
        <v>312</v>
      </c>
      <c r="IE53" s="207" t="s">
        <v>312</v>
      </c>
      <c r="IF53" s="207" t="s">
        <v>312</v>
      </c>
      <c r="IG53" s="207" t="s">
        <v>312</v>
      </c>
      <c r="IH53" s="207" t="s">
        <v>312</v>
      </c>
      <c r="II53" s="207" t="s">
        <v>312</v>
      </c>
      <c r="IJ53" s="207" t="s">
        <v>312</v>
      </c>
      <c r="IK53" s="207" t="s">
        <v>312</v>
      </c>
      <c r="IL53" s="207" t="s">
        <v>312</v>
      </c>
      <c r="IM53" s="207" t="s">
        <v>312</v>
      </c>
      <c r="IN53" s="207" t="s">
        <v>312</v>
      </c>
      <c r="IO53" s="207" t="s">
        <v>312</v>
      </c>
      <c r="IP53" s="207" t="s">
        <v>312</v>
      </c>
      <c r="IQ53" s="207" t="s">
        <v>312</v>
      </c>
      <c r="IR53" s="207" t="s">
        <v>312</v>
      </c>
      <c r="IS53" s="207" t="s">
        <v>312</v>
      </c>
      <c r="IT53" s="207" t="s">
        <v>312</v>
      </c>
      <c r="IU53" s="207" t="s">
        <v>312</v>
      </c>
      <c r="IV53" s="207" t="s">
        <v>312</v>
      </c>
    </row>
    <row r="54" s="159" customFormat="1" ht="12.75"/>
    <row r="55" s="159" customFormat="1" ht="12.75"/>
    <row r="56" s="159" customFormat="1" ht="12.75"/>
    <row r="57" s="159" customFormat="1" ht="12.75"/>
    <row r="58" s="159" customFormat="1" ht="12.75">
      <c r="G58" s="160"/>
    </row>
    <row r="59" s="159" customFormat="1" ht="12.75"/>
    <row r="60" s="159" customFormat="1" ht="12.75"/>
    <row r="61" s="159" customFormat="1" ht="12.75"/>
    <row r="62" s="159" customFormat="1" ht="12.75"/>
    <row r="63" s="159" customFormat="1" ht="12.75"/>
    <row r="64" s="159" customFormat="1" ht="12.75"/>
    <row r="65" s="159" customFormat="1" ht="12.75"/>
    <row r="66" s="159" customFormat="1" ht="12.75"/>
    <row r="67" s="159" customFormat="1" ht="12.75"/>
    <row r="68" s="159" customFormat="1" ht="12.75"/>
    <row r="69" s="159" customFormat="1" ht="12.75"/>
    <row r="70" s="159" customFormat="1" ht="12.75"/>
    <row r="71" s="159" customFormat="1" ht="12.75"/>
    <row r="72" s="159" customFormat="1" ht="12.75"/>
    <row r="73" s="159" customFormat="1" ht="12.75"/>
    <row r="74" s="159" customFormat="1" ht="12.75"/>
    <row r="75" s="159" customFormat="1" ht="12.75"/>
    <row r="76" s="159" customFormat="1" ht="12.75"/>
    <row r="77" s="159" customFormat="1" ht="12.75"/>
    <row r="78" s="159" customFormat="1" ht="12.75"/>
    <row r="79" s="159" customFormat="1" ht="12.75"/>
    <row r="80" s="159" customFormat="1" ht="12.75"/>
    <row r="81" s="159" customFormat="1" ht="12.75"/>
    <row r="82" s="159" customFormat="1" ht="12.75"/>
    <row r="83" s="159" customFormat="1" ht="12.75"/>
    <row r="84" s="159" customFormat="1" ht="12.75"/>
    <row r="85" s="159" customFormat="1" ht="12.75"/>
    <row r="86" s="159" customFormat="1" ht="12.75"/>
    <row r="87" s="159" customFormat="1" ht="12.75"/>
    <row r="88" s="159" customFormat="1" ht="12.75"/>
    <row r="89" s="159" customFormat="1" ht="12.75"/>
    <row r="90" s="159" customFormat="1" ht="12.75"/>
    <row r="91" s="159" customFormat="1" ht="12.75"/>
    <row r="92" s="159" customFormat="1" ht="12.75"/>
    <row r="93" s="159" customFormat="1" ht="12.75"/>
    <row r="94" s="159" customFormat="1" ht="12.75"/>
    <row r="95" s="159" customFormat="1" ht="12.75"/>
    <row r="96" s="159" customFormat="1" ht="12.75"/>
    <row r="97" s="159" customFormat="1" ht="12.75"/>
    <row r="98" s="159" customFormat="1" ht="12.75"/>
    <row r="99" s="159" customFormat="1" ht="12.75"/>
    <row r="100" s="159" customFormat="1" ht="12.75"/>
    <row r="101" s="159" customFormat="1" ht="12.75"/>
    <row r="102" s="159" customFormat="1" ht="12.75"/>
    <row r="103" s="159" customFormat="1" ht="12.75"/>
    <row r="104" s="159" customFormat="1" ht="12.75"/>
    <row r="105" s="159" customFormat="1" ht="12.75"/>
    <row r="106" s="159" customFormat="1" ht="12.75"/>
    <row r="107" s="159" customFormat="1" ht="12.75"/>
    <row r="108" s="159" customFormat="1" ht="12.75"/>
    <row r="109" s="159" customFormat="1" ht="12.75"/>
    <row r="110" s="159" customFormat="1" ht="12.75"/>
    <row r="111" s="159" customFormat="1" ht="12.75"/>
    <row r="112" s="159" customFormat="1" ht="12.75"/>
    <row r="113" s="159" customFormat="1" ht="12.75"/>
    <row r="114" s="159" customFormat="1" ht="12.75"/>
    <row r="115" s="159" customFormat="1" ht="12.75"/>
    <row r="116" s="159" customFormat="1" ht="12.75"/>
    <row r="117" s="159" customFormat="1" ht="12.75"/>
    <row r="118" s="159" customFormat="1" ht="12.75"/>
    <row r="119" s="159" customFormat="1" ht="12.75"/>
    <row r="120" s="159" customFormat="1" ht="12.75"/>
    <row r="121" s="159" customFormat="1" ht="12.75"/>
    <row r="122" s="159" customFormat="1" ht="12.75"/>
    <row r="123" s="159" customFormat="1" ht="12.75"/>
    <row r="124" s="159" customFormat="1" ht="12.75"/>
    <row r="125" s="159" customFormat="1" ht="12.75"/>
    <row r="126" s="159" customFormat="1" ht="12.75"/>
    <row r="127" s="159" customFormat="1" ht="12.75"/>
    <row r="128" s="159" customFormat="1" ht="12.75"/>
    <row r="129" s="159" customFormat="1" ht="12.75"/>
    <row r="130" s="159" customFormat="1" ht="12.75"/>
    <row r="131" s="159" customFormat="1" ht="12.75"/>
    <row r="132" s="159" customFormat="1" ht="12.75"/>
    <row r="133" s="159" customFormat="1" ht="12.75"/>
    <row r="134" s="159" customFormat="1" ht="12.75"/>
    <row r="135" s="159" customFormat="1" ht="12.75"/>
    <row r="136" s="159" customFormat="1" ht="12.75"/>
    <row r="137" s="159" customFormat="1" ht="12.75"/>
    <row r="138" s="159" customFormat="1" ht="12.75"/>
    <row r="139" s="159" customFormat="1" ht="12.75"/>
    <row r="140" s="159" customFormat="1" ht="12.75"/>
    <row r="141" s="159" customFormat="1" ht="12.75"/>
    <row r="142" s="159" customFormat="1" ht="12.75"/>
    <row r="143" s="159" customFormat="1" ht="12.75"/>
    <row r="144" s="159" customFormat="1" ht="12.75"/>
    <row r="145" s="159" customFormat="1" ht="12.75"/>
    <row r="146" s="159" customFormat="1" ht="12.75"/>
    <row r="147" s="159" customFormat="1" ht="12.75"/>
    <row r="148" s="159" customFormat="1" ht="12.75"/>
    <row r="149" s="159" customFormat="1" ht="12.75"/>
    <row r="150" s="159" customFormat="1" ht="12.75"/>
    <row r="151" s="159" customFormat="1" ht="12.75"/>
    <row r="152" s="159" customFormat="1" ht="12.75"/>
    <row r="153" s="159" customFormat="1" ht="12.75"/>
    <row r="154" s="159" customFormat="1" ht="12.75"/>
    <row r="155" s="159" customFormat="1" ht="12.75"/>
    <row r="156" s="159" customFormat="1" ht="12.75"/>
    <row r="157" s="159" customFormat="1" ht="12.75"/>
    <row r="158" s="159" customFormat="1" ht="12.75"/>
    <row r="159" s="159" customFormat="1" ht="12.75"/>
    <row r="160" s="159" customFormat="1" ht="12.75"/>
    <row r="161" s="159" customFormat="1" ht="12.75"/>
    <row r="162" s="159" customFormat="1" ht="12.75"/>
    <row r="163" s="159" customFormat="1" ht="12.75"/>
    <row r="164" s="159" customFormat="1" ht="12.75"/>
    <row r="165" s="159" customFormat="1" ht="12.75"/>
    <row r="166" s="159" customFormat="1" ht="12.75"/>
    <row r="167" s="159" customFormat="1" ht="12.75"/>
    <row r="168" s="159" customFormat="1" ht="12.75"/>
    <row r="169" s="159" customFormat="1" ht="12.75"/>
    <row r="170" s="159" customFormat="1" ht="12.75"/>
    <row r="171" s="159" customFormat="1" ht="12.75"/>
    <row r="172" s="159" customFormat="1" ht="12.75"/>
    <row r="173" s="159" customFormat="1" ht="12.75"/>
    <row r="174" s="159" customFormat="1" ht="12.75"/>
    <row r="175" s="159" customFormat="1" ht="12.75"/>
    <row r="176" s="159" customFormat="1" ht="12.75"/>
    <row r="177" s="159" customFormat="1" ht="12.75"/>
    <row r="178" s="159" customFormat="1" ht="12.75"/>
    <row r="179" s="159" customFormat="1" ht="12.75"/>
    <row r="180" s="159" customFormat="1" ht="12.75"/>
    <row r="181" s="159" customFormat="1" ht="12.75"/>
    <row r="182" s="159" customFormat="1" ht="12.75"/>
    <row r="183" s="159" customFormat="1" ht="12.75"/>
    <row r="184" s="159" customFormat="1" ht="12.75"/>
    <row r="185" s="159" customFormat="1" ht="12.75"/>
    <row r="186" s="159" customFormat="1" ht="12.75"/>
    <row r="187" s="159" customFormat="1" ht="12.75"/>
    <row r="188" s="159" customFormat="1" ht="12.75"/>
    <row r="189" s="159" customFormat="1" ht="12.75"/>
    <row r="190" s="159" customFormat="1" ht="12.75"/>
    <row r="191" s="159" customFormat="1" ht="12.75"/>
    <row r="192" s="159" customFormat="1" ht="12.75"/>
    <row r="193" s="159" customFormat="1" ht="12.75"/>
    <row r="194" s="159" customFormat="1" ht="12.75"/>
    <row r="195" s="159" customFormat="1" ht="12.75"/>
    <row r="196" s="159" customFormat="1" ht="12.75"/>
    <row r="197" s="159" customFormat="1" ht="12.75"/>
    <row r="198" s="159" customFormat="1" ht="12.75"/>
    <row r="199" s="159" customFormat="1" ht="12.75"/>
    <row r="200" s="159" customFormat="1" ht="12.75"/>
    <row r="201" s="159" customFormat="1" ht="12.75"/>
    <row r="202" s="159" customFormat="1" ht="12.75"/>
    <row r="203" s="159" customFormat="1" ht="12.75"/>
    <row r="204" s="159" customFormat="1" ht="12.75"/>
    <row r="205" s="159" customFormat="1" ht="12.75"/>
    <row r="206" s="159" customFormat="1" ht="12.75"/>
    <row r="207" s="159" customFormat="1" ht="12.75"/>
    <row r="208" s="159" customFormat="1" ht="12.75"/>
    <row r="209" s="159" customFormat="1" ht="12.75"/>
    <row r="210" s="159" customFormat="1" ht="12.75"/>
    <row r="211" s="159" customFormat="1" ht="12.75"/>
    <row r="212" s="159" customFormat="1" ht="12.75"/>
    <row r="213" s="159" customFormat="1" ht="12.75"/>
    <row r="214" s="159" customFormat="1" ht="12.75"/>
    <row r="215" s="159" customFormat="1" ht="12.75"/>
    <row r="216" s="159" customFormat="1" ht="12.75"/>
    <row r="217" s="159" customFormat="1" ht="12.75"/>
    <row r="218" s="159" customFormat="1" ht="12.75"/>
    <row r="219" s="159" customFormat="1" ht="12.75"/>
    <row r="220" s="159" customFormat="1" ht="12.75"/>
    <row r="221" s="159" customFormat="1" ht="12.75"/>
    <row r="222" s="159" customFormat="1" ht="12.75"/>
    <row r="223" s="159" customFormat="1" ht="12.75"/>
  </sheetData>
  <sheetProtection/>
  <mergeCells count="24">
    <mergeCell ref="F47:G47"/>
    <mergeCell ref="F27:G27"/>
    <mergeCell ref="A21:B21"/>
    <mergeCell ref="A23:B23"/>
    <mergeCell ref="F21:G21"/>
    <mergeCell ref="A27:B27"/>
    <mergeCell ref="A40:B40"/>
    <mergeCell ref="A42:E42"/>
    <mergeCell ref="A51:B51"/>
    <mergeCell ref="A49:B49"/>
    <mergeCell ref="A25:B25"/>
    <mergeCell ref="F25:G25"/>
    <mergeCell ref="A28:B28"/>
    <mergeCell ref="F28:G28"/>
    <mergeCell ref="A47:B47"/>
    <mergeCell ref="F40:G40"/>
    <mergeCell ref="F42:G42"/>
    <mergeCell ref="F49:G49"/>
    <mergeCell ref="A1:J1"/>
    <mergeCell ref="A2:J2"/>
    <mergeCell ref="F23:G23"/>
    <mergeCell ref="I4:J4"/>
    <mergeCell ref="A6:E6"/>
    <mergeCell ref="F6:J6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68" r:id="rId1"/>
  <rowBreaks count="1" manualBreakCount="1">
    <brk id="2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view="pageBreakPreview" zoomScale="80" zoomScaleNormal="8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11.140625" style="157" customWidth="1"/>
    <col min="2" max="2" width="53.57421875" style="157" customWidth="1"/>
    <col min="3" max="3" width="7.8515625" style="312" customWidth="1"/>
    <col min="4" max="4" width="9.57421875" style="312" customWidth="1"/>
    <col min="5" max="5" width="11.421875" style="647" customWidth="1"/>
    <col min="6" max="6" width="14.7109375" style="157" customWidth="1"/>
    <col min="7" max="7" width="17.7109375" style="157" customWidth="1"/>
    <col min="8" max="8" width="14.00390625" style="157" customWidth="1"/>
    <col min="9" max="9" width="14.140625" style="157" customWidth="1"/>
    <col min="10" max="10" width="15.57421875" style="157" customWidth="1"/>
    <col min="11" max="11" width="14.7109375" style="157" customWidth="1"/>
    <col min="12" max="13" width="15.421875" style="157" customWidth="1"/>
    <col min="14" max="15" width="15.00390625" style="157" customWidth="1"/>
    <col min="16" max="16" width="20.8515625" style="157" customWidth="1"/>
    <col min="17" max="17" width="6.140625" style="157" customWidth="1"/>
    <col min="18" max="18" width="6.7109375" style="157" customWidth="1"/>
    <col min="19" max="19" width="45.140625" style="157" customWidth="1"/>
    <col min="20" max="20" width="10.7109375" style="157" customWidth="1"/>
    <col min="21" max="21" width="12.8515625" style="157" customWidth="1"/>
    <col min="22" max="25" width="10.7109375" style="157" customWidth="1"/>
    <col min="26" max="28" width="12.57421875" style="157" customWidth="1"/>
    <col min="29" max="30" width="6.8515625" style="157" customWidth="1"/>
    <col min="31" max="31" width="8.57421875" style="157" customWidth="1"/>
    <col min="32" max="16384" width="9.140625" style="157" customWidth="1"/>
  </cols>
  <sheetData>
    <row r="1" spans="1:16" s="481" customFormat="1" ht="15.75">
      <c r="A1" s="798" t="s">
        <v>671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</row>
    <row r="2" spans="1:16" s="481" customFormat="1" ht="15.75">
      <c r="A2" s="898" t="s">
        <v>780</v>
      </c>
      <c r="C2" s="492"/>
      <c r="D2" s="492"/>
      <c r="E2" s="646"/>
      <c r="P2" s="493" t="s">
        <v>569</v>
      </c>
    </row>
    <row r="3" spans="3:16" s="481" customFormat="1" ht="12.75">
      <c r="C3" s="492"/>
      <c r="D3" s="492"/>
      <c r="E3" s="646"/>
      <c r="O3" s="822" t="s">
        <v>541</v>
      </c>
      <c r="P3" s="822"/>
    </row>
    <row r="4" spans="1:31" s="319" customFormat="1" ht="40.5" customHeight="1">
      <c r="A4" s="826" t="s">
        <v>103</v>
      </c>
      <c r="B4" s="827" t="s">
        <v>202</v>
      </c>
      <c r="C4" s="531" t="s">
        <v>440</v>
      </c>
      <c r="D4" s="821" t="s">
        <v>625</v>
      </c>
      <c r="E4" s="821" t="s">
        <v>624</v>
      </c>
      <c r="F4" s="821" t="s">
        <v>618</v>
      </c>
      <c r="G4" s="821" t="s">
        <v>619</v>
      </c>
      <c r="H4" s="821" t="s">
        <v>67</v>
      </c>
      <c r="I4" s="821" t="s">
        <v>620</v>
      </c>
      <c r="J4" s="824" t="s">
        <v>621</v>
      </c>
      <c r="K4" s="738" t="s">
        <v>744</v>
      </c>
      <c r="L4" s="821" t="s">
        <v>85</v>
      </c>
      <c r="M4" s="821" t="s">
        <v>87</v>
      </c>
      <c r="N4" s="824" t="s">
        <v>622</v>
      </c>
      <c r="O4" s="821" t="s">
        <v>623</v>
      </c>
      <c r="P4" s="821" t="s">
        <v>93</v>
      </c>
      <c r="Q4" s="318"/>
      <c r="R4" s="318"/>
      <c r="S4" s="318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</row>
    <row r="5" spans="1:31" s="319" customFormat="1" ht="36.75" customHeight="1">
      <c r="A5" s="826"/>
      <c r="B5" s="827"/>
      <c r="C5" s="531" t="s">
        <v>439</v>
      </c>
      <c r="D5" s="821"/>
      <c r="E5" s="821"/>
      <c r="F5" s="821"/>
      <c r="G5" s="821"/>
      <c r="H5" s="821"/>
      <c r="I5" s="821"/>
      <c r="J5" s="825"/>
      <c r="K5" s="642"/>
      <c r="L5" s="821"/>
      <c r="M5" s="821"/>
      <c r="N5" s="825"/>
      <c r="O5" s="821"/>
      <c r="P5" s="821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1:31" s="319" customFormat="1" ht="16.5" customHeight="1">
      <c r="A6" s="644"/>
      <c r="B6" s="530"/>
      <c r="C6" s="531"/>
      <c r="D6" s="643"/>
      <c r="E6" s="643"/>
      <c r="F6" s="643" t="s">
        <v>609</v>
      </c>
      <c r="G6" s="643" t="s">
        <v>610</v>
      </c>
      <c r="H6" s="643" t="s">
        <v>611</v>
      </c>
      <c r="I6" s="643" t="s">
        <v>612</v>
      </c>
      <c r="J6" s="642" t="s">
        <v>613</v>
      </c>
      <c r="K6" s="642" t="s">
        <v>745</v>
      </c>
      <c r="L6" s="643" t="s">
        <v>614</v>
      </c>
      <c r="M6" s="643" t="s">
        <v>615</v>
      </c>
      <c r="N6" s="642" t="s">
        <v>616</v>
      </c>
      <c r="O6" s="643" t="s">
        <v>617</v>
      </c>
      <c r="P6" s="643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ht="18" customHeight="1">
      <c r="A7" s="313"/>
      <c r="B7" s="532" t="s">
        <v>441</v>
      </c>
      <c r="C7" s="533"/>
      <c r="D7" s="534"/>
      <c r="E7" s="554"/>
      <c r="F7" s="535"/>
      <c r="G7" s="313"/>
      <c r="H7" s="313"/>
      <c r="I7" s="313"/>
      <c r="J7" s="313"/>
      <c r="K7" s="313"/>
      <c r="L7" s="313"/>
      <c r="M7" s="313"/>
      <c r="N7" s="313"/>
      <c r="O7" s="313"/>
      <c r="P7" s="314"/>
      <c r="Q7" s="286"/>
      <c r="R7" s="286"/>
      <c r="S7" s="287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</row>
    <row r="8" spans="1:31" ht="19.5" customHeight="1">
      <c r="A8" s="536" t="s">
        <v>369</v>
      </c>
      <c r="B8" s="537" t="s">
        <v>370</v>
      </c>
      <c r="C8" s="537" t="s">
        <v>198</v>
      </c>
      <c r="D8" s="745">
        <v>5</v>
      </c>
      <c r="E8" s="745">
        <v>5</v>
      </c>
      <c r="F8" s="538">
        <v>9599009</v>
      </c>
      <c r="G8" s="538">
        <v>2000000</v>
      </c>
      <c r="H8" s="538">
        <v>5110000</v>
      </c>
      <c r="I8" s="538"/>
      <c r="J8" s="538"/>
      <c r="K8" s="538"/>
      <c r="L8" s="538">
        <v>2000000</v>
      </c>
      <c r="M8" s="538"/>
      <c r="N8" s="538"/>
      <c r="O8" s="538"/>
      <c r="P8" s="315">
        <f aca="true" t="shared" si="0" ref="P8:P13">SUM(F8:O8)</f>
        <v>18709009</v>
      </c>
      <c r="Q8" s="289"/>
      <c r="R8" s="289"/>
      <c r="S8" s="290"/>
      <c r="T8" s="288"/>
      <c r="U8" s="288"/>
      <c r="V8" s="288"/>
      <c r="W8" s="291"/>
      <c r="X8" s="291"/>
      <c r="Y8" s="291"/>
      <c r="Z8" s="291"/>
      <c r="AA8" s="291"/>
      <c r="AB8" s="291"/>
      <c r="AC8" s="291"/>
      <c r="AD8" s="291"/>
      <c r="AE8" s="291"/>
    </row>
    <row r="9" spans="1:31" ht="19.5" customHeight="1">
      <c r="A9" s="536" t="s">
        <v>371</v>
      </c>
      <c r="B9" s="539" t="s">
        <v>372</v>
      </c>
      <c r="C9" s="537" t="s">
        <v>198</v>
      </c>
      <c r="D9" s="742">
        <v>0</v>
      </c>
      <c r="E9" s="742">
        <v>0</v>
      </c>
      <c r="F9" s="538"/>
      <c r="G9" s="538"/>
      <c r="H9" s="538">
        <v>560000</v>
      </c>
      <c r="I9" s="538"/>
      <c r="J9" s="538"/>
      <c r="K9" s="538"/>
      <c r="L9" s="538"/>
      <c r="M9" s="538"/>
      <c r="N9" s="538"/>
      <c r="O9" s="538"/>
      <c r="P9" s="315">
        <f t="shared" si="0"/>
        <v>560000</v>
      </c>
      <c r="Q9" s="289"/>
      <c r="R9" s="289"/>
      <c r="S9" s="295"/>
      <c r="T9" s="296"/>
      <c r="U9" s="296"/>
      <c r="V9" s="293"/>
      <c r="W9" s="296"/>
      <c r="X9" s="296"/>
      <c r="Y9" s="293"/>
      <c r="Z9" s="297"/>
      <c r="AA9" s="297"/>
      <c r="AB9" s="298"/>
      <c r="AC9" s="299"/>
      <c r="AD9" s="299"/>
      <c r="AE9" s="293"/>
    </row>
    <row r="10" spans="1:31" ht="19.5" customHeight="1">
      <c r="A10" s="536" t="s">
        <v>110</v>
      </c>
      <c r="B10" s="539" t="s">
        <v>426</v>
      </c>
      <c r="C10" s="537" t="s">
        <v>198</v>
      </c>
      <c r="D10" s="742">
        <v>0</v>
      </c>
      <c r="E10" s="742">
        <v>0</v>
      </c>
      <c r="F10" s="538"/>
      <c r="G10" s="538"/>
      <c r="H10" s="538">
        <v>31750</v>
      </c>
      <c r="I10" s="538"/>
      <c r="J10" s="538"/>
      <c r="K10" s="538"/>
      <c r="L10" s="538"/>
      <c r="M10" s="538">
        <v>55000000</v>
      </c>
      <c r="N10" s="538"/>
      <c r="O10" s="538"/>
      <c r="P10" s="315">
        <f t="shared" si="0"/>
        <v>55031750</v>
      </c>
      <c r="Q10" s="289"/>
      <c r="R10" s="289"/>
      <c r="S10" s="295"/>
      <c r="T10" s="296"/>
      <c r="U10" s="296"/>
      <c r="V10" s="293"/>
      <c r="W10" s="296"/>
      <c r="X10" s="296"/>
      <c r="Y10" s="293"/>
      <c r="Z10" s="297"/>
      <c r="AA10" s="297"/>
      <c r="AB10" s="298"/>
      <c r="AC10" s="299"/>
      <c r="AD10" s="299"/>
      <c r="AE10" s="293"/>
    </row>
    <row r="11" spans="1:31" ht="19.5" customHeight="1">
      <c r="A11" s="536" t="s">
        <v>570</v>
      </c>
      <c r="B11" s="539" t="s">
        <v>571</v>
      </c>
      <c r="C11" s="537" t="s">
        <v>198</v>
      </c>
      <c r="D11" s="742">
        <v>0</v>
      </c>
      <c r="E11" s="742">
        <v>0</v>
      </c>
      <c r="F11" s="538">
        <v>360000</v>
      </c>
      <c r="G11" s="538">
        <v>63180</v>
      </c>
      <c r="H11" s="538">
        <v>1953681</v>
      </c>
      <c r="I11" s="538"/>
      <c r="J11" s="538"/>
      <c r="K11" s="538"/>
      <c r="L11" s="538"/>
      <c r="M11" s="538"/>
      <c r="N11" s="538"/>
      <c r="O11" s="538"/>
      <c r="P11" s="315">
        <f t="shared" si="0"/>
        <v>2376861</v>
      </c>
      <c r="Q11" s="289"/>
      <c r="R11" s="289"/>
      <c r="S11" s="295"/>
      <c r="T11" s="296"/>
      <c r="U11" s="296"/>
      <c r="V11" s="293"/>
      <c r="W11" s="296"/>
      <c r="X11" s="296"/>
      <c r="Y11" s="293"/>
      <c r="Z11" s="297"/>
      <c r="AA11" s="297"/>
      <c r="AB11" s="298"/>
      <c r="AC11" s="299"/>
      <c r="AD11" s="299"/>
      <c r="AE11" s="293"/>
    </row>
    <row r="12" spans="1:31" ht="19.5" customHeight="1">
      <c r="A12" s="536" t="s">
        <v>417</v>
      </c>
      <c r="B12" s="539" t="s">
        <v>427</v>
      </c>
      <c r="C12" s="537" t="s">
        <v>198</v>
      </c>
      <c r="D12" s="742">
        <v>0</v>
      </c>
      <c r="E12" s="742">
        <v>0</v>
      </c>
      <c r="F12" s="538"/>
      <c r="G12" s="538"/>
      <c r="H12" s="538"/>
      <c r="I12" s="538"/>
      <c r="J12" s="538">
        <v>433401</v>
      </c>
      <c r="K12" s="538"/>
      <c r="L12" s="538"/>
      <c r="M12" s="538"/>
      <c r="N12" s="538"/>
      <c r="O12" s="538">
        <v>4276181</v>
      </c>
      <c r="P12" s="315">
        <f t="shared" si="0"/>
        <v>4709582</v>
      </c>
      <c r="Q12" s="289"/>
      <c r="R12" s="289"/>
      <c r="S12" s="295"/>
      <c r="T12" s="296"/>
      <c r="U12" s="296"/>
      <c r="V12" s="293"/>
      <c r="W12" s="296"/>
      <c r="X12" s="296"/>
      <c r="Y12" s="293"/>
      <c r="Z12" s="297"/>
      <c r="AA12" s="297"/>
      <c r="AB12" s="298"/>
      <c r="AC12" s="299"/>
      <c r="AD12" s="299"/>
      <c r="AE12" s="293"/>
    </row>
    <row r="13" spans="1:31" ht="19.5" customHeight="1">
      <c r="A13" s="536" t="s">
        <v>373</v>
      </c>
      <c r="B13" s="539" t="s">
        <v>604</v>
      </c>
      <c r="C13" s="537" t="s">
        <v>198</v>
      </c>
      <c r="D13" s="742">
        <v>0</v>
      </c>
      <c r="E13" s="742">
        <v>0</v>
      </c>
      <c r="F13" s="538"/>
      <c r="G13" s="538"/>
      <c r="H13" s="538"/>
      <c r="I13" s="538"/>
      <c r="J13" s="538">
        <f>1197429+46105966+200000</f>
        <v>47503395</v>
      </c>
      <c r="K13" s="538"/>
      <c r="L13" s="538"/>
      <c r="M13" s="538"/>
      <c r="N13" s="538"/>
      <c r="O13" s="538"/>
      <c r="P13" s="315">
        <f t="shared" si="0"/>
        <v>47503395</v>
      </c>
      <c r="Q13" s="289"/>
      <c r="R13" s="289"/>
      <c r="S13" s="295"/>
      <c r="T13" s="296"/>
      <c r="U13" s="296"/>
      <c r="V13" s="293"/>
      <c r="W13" s="296"/>
      <c r="X13" s="296"/>
      <c r="Y13" s="293"/>
      <c r="Z13" s="297"/>
      <c r="AA13" s="297"/>
      <c r="AB13" s="298"/>
      <c r="AC13" s="299"/>
      <c r="AD13" s="299"/>
      <c r="AE13" s="293"/>
    </row>
    <row r="14" spans="1:31" s="319" customFormat="1" ht="19.5" customHeight="1">
      <c r="A14" s="540" t="s">
        <v>367</v>
      </c>
      <c r="B14" s="541" t="s">
        <v>368</v>
      </c>
      <c r="C14" s="343"/>
      <c r="D14" s="743">
        <f>SUM(D8:D12)</f>
        <v>5</v>
      </c>
      <c r="E14" s="743">
        <f>SUM(E8:E12)</f>
        <v>5</v>
      </c>
      <c r="F14" s="542">
        <f>SUM(F8:F13)</f>
        <v>9959009</v>
      </c>
      <c r="G14" s="542">
        <f aca="true" t="shared" si="1" ref="G14:O14">SUM(G8:G13)</f>
        <v>2063180</v>
      </c>
      <c r="H14" s="542">
        <f t="shared" si="1"/>
        <v>7655431</v>
      </c>
      <c r="I14" s="542">
        <f t="shared" si="1"/>
        <v>0</v>
      </c>
      <c r="J14" s="542">
        <f t="shared" si="1"/>
        <v>47936796</v>
      </c>
      <c r="K14" s="542">
        <f t="shared" si="1"/>
        <v>0</v>
      </c>
      <c r="L14" s="542">
        <f t="shared" si="1"/>
        <v>2000000</v>
      </c>
      <c r="M14" s="542">
        <f t="shared" si="1"/>
        <v>55000000</v>
      </c>
      <c r="N14" s="542">
        <f t="shared" si="1"/>
        <v>0</v>
      </c>
      <c r="O14" s="542">
        <f t="shared" si="1"/>
        <v>4276181</v>
      </c>
      <c r="P14" s="320">
        <f>SUM(P8:P13)</f>
        <v>128890597</v>
      </c>
      <c r="Q14" s="321"/>
      <c r="R14" s="321"/>
      <c r="S14" s="322"/>
      <c r="T14" s="323"/>
      <c r="U14" s="323"/>
      <c r="V14" s="324"/>
      <c r="W14" s="323"/>
      <c r="X14" s="323"/>
      <c r="Y14" s="324"/>
      <c r="Z14" s="325"/>
      <c r="AA14" s="325"/>
      <c r="AB14" s="326"/>
      <c r="AC14" s="327"/>
      <c r="AD14" s="327"/>
      <c r="AE14" s="324"/>
    </row>
    <row r="15" spans="1:31" ht="9" customHeight="1">
      <c r="A15" s="536"/>
      <c r="B15" s="539"/>
      <c r="C15" s="539"/>
      <c r="D15" s="744"/>
      <c r="E15" s="744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315"/>
      <c r="Q15" s="289"/>
      <c r="R15" s="289"/>
      <c r="S15" s="295"/>
      <c r="T15" s="296"/>
      <c r="U15" s="296"/>
      <c r="V15" s="293"/>
      <c r="W15" s="296"/>
      <c r="X15" s="296"/>
      <c r="Y15" s="293"/>
      <c r="Z15" s="297"/>
      <c r="AA15" s="297"/>
      <c r="AB15" s="298"/>
      <c r="AC15" s="299"/>
      <c r="AD15" s="299"/>
      <c r="AE15" s="293"/>
    </row>
    <row r="16" spans="1:55" ht="19.5" customHeight="1">
      <c r="A16" s="544" t="s">
        <v>377</v>
      </c>
      <c r="B16" s="530" t="s">
        <v>378</v>
      </c>
      <c r="C16" s="537" t="s">
        <v>198</v>
      </c>
      <c r="D16" s="745">
        <v>4</v>
      </c>
      <c r="E16" s="745">
        <v>0</v>
      </c>
      <c r="F16" s="538">
        <v>3700000</v>
      </c>
      <c r="G16" s="538">
        <v>500000</v>
      </c>
      <c r="H16" s="538"/>
      <c r="I16" s="538"/>
      <c r="J16" s="538"/>
      <c r="K16" s="538"/>
      <c r="L16" s="538"/>
      <c r="M16" s="538"/>
      <c r="N16" s="538"/>
      <c r="O16" s="538"/>
      <c r="P16" s="315">
        <f>SUM(F16:O16)</f>
        <v>4200000</v>
      </c>
      <c r="Q16" s="292"/>
      <c r="R16" s="292"/>
      <c r="S16" s="289"/>
      <c r="T16" s="288"/>
      <c r="U16" s="288"/>
      <c r="V16" s="293"/>
      <c r="W16" s="291"/>
      <c r="X16" s="291"/>
      <c r="Y16" s="293"/>
      <c r="Z16" s="291"/>
      <c r="AA16" s="297"/>
      <c r="AB16" s="293"/>
      <c r="AC16" s="291"/>
      <c r="AD16" s="291"/>
      <c r="AE16" s="293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</row>
    <row r="17" spans="1:31" ht="19.5" customHeight="1">
      <c r="A17" s="536" t="s">
        <v>105</v>
      </c>
      <c r="B17" s="537" t="s">
        <v>379</v>
      </c>
      <c r="C17" s="537" t="s">
        <v>198</v>
      </c>
      <c r="D17" s="745">
        <v>0</v>
      </c>
      <c r="E17" s="745">
        <v>0</v>
      </c>
      <c r="F17" s="538"/>
      <c r="G17" s="538"/>
      <c r="H17" s="538">
        <v>850000</v>
      </c>
      <c r="I17" s="538"/>
      <c r="J17" s="538"/>
      <c r="K17" s="538"/>
      <c r="L17" s="538"/>
      <c r="M17" s="538">
        <v>16000000</v>
      </c>
      <c r="N17" s="538"/>
      <c r="O17" s="538"/>
      <c r="P17" s="315">
        <f>SUM(F17:O17)</f>
        <v>16850000</v>
      </c>
      <c r="Q17" s="292"/>
      <c r="R17" s="292"/>
      <c r="S17" s="289"/>
      <c r="T17" s="288"/>
      <c r="U17" s="288"/>
      <c r="V17" s="293"/>
      <c r="W17" s="291"/>
      <c r="X17" s="291"/>
      <c r="Y17" s="293"/>
      <c r="Z17" s="291"/>
      <c r="AA17" s="294"/>
      <c r="AB17" s="293"/>
      <c r="AC17" s="291"/>
      <c r="AD17" s="291"/>
      <c r="AE17" s="293"/>
    </row>
    <row r="18" spans="1:31" ht="19.5" customHeight="1">
      <c r="A18" s="536" t="s">
        <v>742</v>
      </c>
      <c r="B18" s="537" t="s">
        <v>743</v>
      </c>
      <c r="C18" s="537" t="s">
        <v>198</v>
      </c>
      <c r="D18" s="745">
        <v>0</v>
      </c>
      <c r="E18" s="745">
        <v>0</v>
      </c>
      <c r="F18" s="538"/>
      <c r="G18" s="538"/>
      <c r="H18" s="538"/>
      <c r="I18" s="538"/>
      <c r="J18" s="538"/>
      <c r="K18" s="538">
        <v>31075321</v>
      </c>
      <c r="L18" s="538">
        <v>35000000</v>
      </c>
      <c r="M18" s="538"/>
      <c r="N18" s="538"/>
      <c r="O18" s="538"/>
      <c r="P18" s="315">
        <f>SUM(F18:O18)</f>
        <v>66075321</v>
      </c>
      <c r="Q18" s="292"/>
      <c r="R18" s="292"/>
      <c r="S18" s="289"/>
      <c r="T18" s="288"/>
      <c r="U18" s="288"/>
      <c r="V18" s="293"/>
      <c r="W18" s="291"/>
      <c r="X18" s="291"/>
      <c r="Y18" s="293"/>
      <c r="Z18" s="291"/>
      <c r="AA18" s="294"/>
      <c r="AB18" s="293"/>
      <c r="AC18" s="291"/>
      <c r="AD18" s="291"/>
      <c r="AE18" s="293"/>
    </row>
    <row r="19" spans="1:31" s="319" customFormat="1" ht="19.5" customHeight="1">
      <c r="A19" s="541" t="s">
        <v>375</v>
      </c>
      <c r="B19" s="541" t="s">
        <v>376</v>
      </c>
      <c r="C19" s="343"/>
      <c r="D19" s="746">
        <f>SUM(D16:D17)</f>
        <v>4</v>
      </c>
      <c r="E19" s="746">
        <f>SUM(E16:E17)</f>
        <v>0</v>
      </c>
      <c r="F19" s="542">
        <f>SUM(F16:F18)</f>
        <v>3700000</v>
      </c>
      <c r="G19" s="542">
        <f aca="true" t="shared" si="2" ref="G19:O19">SUM(G16:G18)</f>
        <v>500000</v>
      </c>
      <c r="H19" s="542">
        <f t="shared" si="2"/>
        <v>850000</v>
      </c>
      <c r="I19" s="542">
        <f t="shared" si="2"/>
        <v>0</v>
      </c>
      <c r="J19" s="542">
        <f t="shared" si="2"/>
        <v>0</v>
      </c>
      <c r="K19" s="542">
        <f t="shared" si="2"/>
        <v>31075321</v>
      </c>
      <c r="L19" s="542">
        <f t="shared" si="2"/>
        <v>35000000</v>
      </c>
      <c r="M19" s="542">
        <f t="shared" si="2"/>
        <v>16000000</v>
      </c>
      <c r="N19" s="542">
        <f t="shared" si="2"/>
        <v>0</v>
      </c>
      <c r="O19" s="542">
        <f t="shared" si="2"/>
        <v>0</v>
      </c>
      <c r="P19" s="320">
        <f>SUM(P16:P18)</f>
        <v>87125321</v>
      </c>
      <c r="Q19" s="328"/>
      <c r="R19" s="328"/>
      <c r="S19" s="329"/>
      <c r="T19" s="330"/>
      <c r="U19" s="330"/>
      <c r="V19" s="324"/>
      <c r="W19" s="330"/>
      <c r="X19" s="330"/>
      <c r="Y19" s="324"/>
      <c r="Z19" s="331"/>
      <c r="AA19" s="331"/>
      <c r="AB19" s="324"/>
      <c r="AC19" s="330"/>
      <c r="AD19" s="330"/>
      <c r="AE19" s="324"/>
    </row>
    <row r="20" spans="1:31" ht="11.25" customHeight="1">
      <c r="A20" s="536"/>
      <c r="B20" s="537"/>
      <c r="C20" s="537"/>
      <c r="D20" s="745"/>
      <c r="E20" s="745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315"/>
      <c r="Q20" s="292"/>
      <c r="R20" s="292"/>
      <c r="S20" s="290"/>
      <c r="T20" s="288"/>
      <c r="U20" s="288"/>
      <c r="V20" s="293"/>
      <c r="W20" s="288"/>
      <c r="X20" s="288"/>
      <c r="Y20" s="293"/>
      <c r="Z20" s="291"/>
      <c r="AA20" s="291"/>
      <c r="AB20" s="293"/>
      <c r="AC20" s="288"/>
      <c r="AD20" s="288"/>
      <c r="AE20" s="293"/>
    </row>
    <row r="21" spans="1:55" s="303" customFormat="1" ht="19.5" customHeight="1">
      <c r="A21" s="544" t="s">
        <v>111</v>
      </c>
      <c r="B21" s="530" t="s">
        <v>428</v>
      </c>
      <c r="C21" s="530" t="s">
        <v>198</v>
      </c>
      <c r="D21" s="747"/>
      <c r="E21" s="747"/>
      <c r="F21" s="545"/>
      <c r="G21" s="545"/>
      <c r="H21" s="545">
        <v>163500</v>
      </c>
      <c r="I21" s="545"/>
      <c r="J21" s="545"/>
      <c r="K21" s="545"/>
      <c r="L21" s="545"/>
      <c r="M21" s="545">
        <v>3810000</v>
      </c>
      <c r="N21" s="545"/>
      <c r="O21" s="545"/>
      <c r="P21" s="316">
        <f>SUM(F21:O21)</f>
        <v>3973500</v>
      </c>
      <c r="Q21" s="304"/>
      <c r="R21" s="304"/>
      <c r="S21" s="300"/>
      <c r="T21" s="301"/>
      <c r="U21" s="301"/>
      <c r="V21" s="305"/>
      <c r="W21" s="302"/>
      <c r="X21" s="302"/>
      <c r="Y21" s="305"/>
      <c r="Z21" s="302"/>
      <c r="AA21" s="306"/>
      <c r="AB21" s="305"/>
      <c r="AC21" s="302"/>
      <c r="AD21" s="302"/>
      <c r="AE21" s="305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</row>
    <row r="22" spans="1:55" s="303" customFormat="1" ht="19.5" customHeight="1">
      <c r="A22" s="546" t="s">
        <v>380</v>
      </c>
      <c r="B22" s="547" t="s">
        <v>381</v>
      </c>
      <c r="C22" s="530"/>
      <c r="D22" s="746">
        <v>0</v>
      </c>
      <c r="E22" s="746">
        <v>0</v>
      </c>
      <c r="F22" s="545">
        <f>SUM(F21:F21)</f>
        <v>0</v>
      </c>
      <c r="G22" s="545">
        <f aca="true" t="shared" si="3" ref="G22:O22">SUM(G21:G21)</f>
        <v>0</v>
      </c>
      <c r="H22" s="545">
        <f t="shared" si="3"/>
        <v>163500</v>
      </c>
      <c r="I22" s="545">
        <f t="shared" si="3"/>
        <v>0</v>
      </c>
      <c r="J22" s="545">
        <f t="shared" si="3"/>
        <v>0</v>
      </c>
      <c r="K22" s="545">
        <f t="shared" si="3"/>
        <v>0</v>
      </c>
      <c r="L22" s="545">
        <f t="shared" si="3"/>
        <v>0</v>
      </c>
      <c r="M22" s="545">
        <f t="shared" si="3"/>
        <v>3810000</v>
      </c>
      <c r="N22" s="545">
        <f t="shared" si="3"/>
        <v>0</v>
      </c>
      <c r="O22" s="545">
        <f t="shared" si="3"/>
        <v>0</v>
      </c>
      <c r="P22" s="317">
        <f>SUM(P21:P21)</f>
        <v>3973500</v>
      </c>
      <c r="Q22" s="304"/>
      <c r="R22" s="304"/>
      <c r="S22" s="300"/>
      <c r="T22" s="301"/>
      <c r="U22" s="301"/>
      <c r="V22" s="305"/>
      <c r="W22" s="302"/>
      <c r="X22" s="302"/>
      <c r="Y22" s="305"/>
      <c r="Z22" s="302"/>
      <c r="AA22" s="306"/>
      <c r="AB22" s="305"/>
      <c r="AC22" s="302"/>
      <c r="AD22" s="302"/>
      <c r="AE22" s="305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</row>
    <row r="23" spans="1:31" ht="12.75" customHeight="1">
      <c r="A23" s="536"/>
      <c r="B23" s="537"/>
      <c r="C23" s="537"/>
      <c r="D23" s="745"/>
      <c r="E23" s="745"/>
      <c r="F23" s="543"/>
      <c r="G23" s="543"/>
      <c r="H23" s="538"/>
      <c r="I23" s="538"/>
      <c r="J23" s="538"/>
      <c r="K23" s="538"/>
      <c r="L23" s="543"/>
      <c r="M23" s="543"/>
      <c r="N23" s="543"/>
      <c r="O23" s="543"/>
      <c r="P23" s="315"/>
      <c r="Q23" s="295"/>
      <c r="R23" s="295"/>
      <c r="S23" s="308"/>
      <c r="T23" s="296"/>
      <c r="U23" s="296"/>
      <c r="V23" s="293"/>
      <c r="W23" s="296"/>
      <c r="X23" s="296"/>
      <c r="Y23" s="293"/>
      <c r="Z23" s="297"/>
      <c r="AA23" s="297"/>
      <c r="AB23" s="298"/>
      <c r="AC23" s="296"/>
      <c r="AD23" s="296"/>
      <c r="AE23" s="293"/>
    </row>
    <row r="24" spans="1:31" ht="19.5" customHeight="1">
      <c r="A24" s="536" t="s">
        <v>384</v>
      </c>
      <c r="B24" s="537" t="s">
        <v>385</v>
      </c>
      <c r="C24" s="537" t="s">
        <v>198</v>
      </c>
      <c r="D24" s="745">
        <v>0</v>
      </c>
      <c r="E24" s="745">
        <v>0</v>
      </c>
      <c r="F24" s="538"/>
      <c r="G24" s="538"/>
      <c r="H24" s="538">
        <v>2680000</v>
      </c>
      <c r="I24" s="538"/>
      <c r="J24" s="538"/>
      <c r="K24" s="538"/>
      <c r="L24" s="538"/>
      <c r="M24" s="538"/>
      <c r="N24" s="538"/>
      <c r="O24" s="538"/>
      <c r="P24" s="315">
        <f>SUM(F24:O24)</f>
        <v>2680000</v>
      </c>
      <c r="Q24" s="292"/>
      <c r="R24" s="292"/>
      <c r="S24" s="290"/>
      <c r="T24" s="288"/>
      <c r="U24" s="288"/>
      <c r="V24" s="293"/>
      <c r="W24" s="291"/>
      <c r="X24" s="291"/>
      <c r="Y24" s="293"/>
      <c r="Z24" s="291"/>
      <c r="AA24" s="291"/>
      <c r="AB24" s="293"/>
      <c r="AC24" s="291"/>
      <c r="AD24" s="291"/>
      <c r="AE24" s="293"/>
    </row>
    <row r="25" spans="1:55" ht="19.5" customHeight="1">
      <c r="A25" s="536" t="s">
        <v>386</v>
      </c>
      <c r="B25" s="537" t="s">
        <v>387</v>
      </c>
      <c r="C25" s="537" t="s">
        <v>198</v>
      </c>
      <c r="D25" s="745">
        <v>1</v>
      </c>
      <c r="E25" s="745">
        <v>1</v>
      </c>
      <c r="F25" s="538">
        <v>2511009</v>
      </c>
      <c r="G25" s="538">
        <v>500000</v>
      </c>
      <c r="H25" s="538">
        <v>2986627</v>
      </c>
      <c r="I25" s="538"/>
      <c r="J25" s="538"/>
      <c r="K25" s="538"/>
      <c r="L25" s="538"/>
      <c r="M25" s="538"/>
      <c r="N25" s="538"/>
      <c r="O25" s="538"/>
      <c r="P25" s="315">
        <f>SUM(F25:O25)</f>
        <v>5997636</v>
      </c>
      <c r="Q25" s="292"/>
      <c r="R25" s="292"/>
      <c r="S25" s="289"/>
      <c r="T25" s="288"/>
      <c r="U25" s="288"/>
      <c r="V25" s="293"/>
      <c r="W25" s="291"/>
      <c r="X25" s="291"/>
      <c r="Y25" s="293"/>
      <c r="Z25" s="291"/>
      <c r="AA25" s="297"/>
      <c r="AB25" s="293"/>
      <c r="AC25" s="291"/>
      <c r="AD25" s="291"/>
      <c r="AE25" s="293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</row>
    <row r="26" spans="1:31" ht="19.5" customHeight="1">
      <c r="A26" s="536" t="s">
        <v>108</v>
      </c>
      <c r="B26" s="537" t="s">
        <v>388</v>
      </c>
      <c r="C26" s="537" t="s">
        <v>198</v>
      </c>
      <c r="D26" s="742">
        <v>0.5</v>
      </c>
      <c r="E26" s="742">
        <v>0.5</v>
      </c>
      <c r="F26" s="538">
        <v>1660000</v>
      </c>
      <c r="G26" s="538">
        <v>295000</v>
      </c>
      <c r="H26" s="538">
        <v>5165000</v>
      </c>
      <c r="I26" s="538"/>
      <c r="J26" s="538"/>
      <c r="K26" s="538">
        <v>5000000</v>
      </c>
      <c r="L26" s="538"/>
      <c r="M26" s="538"/>
      <c r="N26" s="538"/>
      <c r="O26" s="538"/>
      <c r="P26" s="315">
        <f>SUM(F26:O26)</f>
        <v>12120000</v>
      </c>
      <c r="Q26" s="292"/>
      <c r="R26" s="292"/>
      <c r="S26" s="289"/>
      <c r="T26" s="288"/>
      <c r="U26" s="288"/>
      <c r="V26" s="293"/>
      <c r="W26" s="291"/>
      <c r="X26" s="291"/>
      <c r="Y26" s="293"/>
      <c r="Z26" s="291"/>
      <c r="AA26" s="294"/>
      <c r="AB26" s="293"/>
      <c r="AC26" s="291"/>
      <c r="AD26" s="291"/>
      <c r="AE26" s="293"/>
    </row>
    <row r="27" spans="1:31" s="319" customFormat="1" ht="19.5" customHeight="1">
      <c r="A27" s="548" t="s">
        <v>382</v>
      </c>
      <c r="B27" s="541" t="s">
        <v>383</v>
      </c>
      <c r="C27" s="343"/>
      <c r="D27" s="743">
        <f>SUM(D24:D26)</f>
        <v>1.5</v>
      </c>
      <c r="E27" s="743">
        <f>SUM(E24:E26)</f>
        <v>1.5</v>
      </c>
      <c r="F27" s="542">
        <f>SUM(F24:F26)</f>
        <v>4171009</v>
      </c>
      <c r="G27" s="542">
        <f aca="true" t="shared" si="4" ref="G27:O27">SUM(G24:G26)</f>
        <v>795000</v>
      </c>
      <c r="H27" s="542">
        <f t="shared" si="4"/>
        <v>10831627</v>
      </c>
      <c r="I27" s="542">
        <f t="shared" si="4"/>
        <v>0</v>
      </c>
      <c r="J27" s="542">
        <f t="shared" si="4"/>
        <v>0</v>
      </c>
      <c r="K27" s="542">
        <f t="shared" si="4"/>
        <v>5000000</v>
      </c>
      <c r="L27" s="542">
        <f t="shared" si="4"/>
        <v>0</v>
      </c>
      <c r="M27" s="542">
        <f t="shared" si="4"/>
        <v>0</v>
      </c>
      <c r="N27" s="542">
        <f t="shared" si="4"/>
        <v>0</v>
      </c>
      <c r="O27" s="542">
        <f t="shared" si="4"/>
        <v>0</v>
      </c>
      <c r="P27" s="320">
        <f>SUM(P24:P26)</f>
        <v>20797636</v>
      </c>
      <c r="Q27" s="328"/>
      <c r="R27" s="328"/>
      <c r="S27" s="321"/>
      <c r="T27" s="330"/>
      <c r="U27" s="330"/>
      <c r="V27" s="324"/>
      <c r="W27" s="331"/>
      <c r="X27" s="331"/>
      <c r="Y27" s="324"/>
      <c r="Z27" s="331"/>
      <c r="AA27" s="332"/>
      <c r="AB27" s="324"/>
      <c r="AC27" s="331"/>
      <c r="AD27" s="331"/>
      <c r="AE27" s="324"/>
    </row>
    <row r="28" spans="1:31" ht="8.25" customHeight="1">
      <c r="A28" s="536"/>
      <c r="B28" s="537"/>
      <c r="C28" s="537"/>
      <c r="D28" s="745"/>
      <c r="E28" s="745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315"/>
      <c r="Q28" s="292"/>
      <c r="R28" s="292"/>
      <c r="S28" s="289"/>
      <c r="T28" s="288"/>
      <c r="U28" s="288"/>
      <c r="V28" s="293"/>
      <c r="W28" s="291"/>
      <c r="X28" s="291"/>
      <c r="Y28" s="293"/>
      <c r="Z28" s="291"/>
      <c r="AA28" s="294"/>
      <c r="AB28" s="293"/>
      <c r="AC28" s="291"/>
      <c r="AD28" s="291"/>
      <c r="AE28" s="293"/>
    </row>
    <row r="29" spans="1:31" ht="19.5" customHeight="1">
      <c r="A29" s="536" t="s">
        <v>391</v>
      </c>
      <c r="B29" s="537" t="s">
        <v>392</v>
      </c>
      <c r="C29" s="537" t="s">
        <v>198</v>
      </c>
      <c r="D29" s="745">
        <v>4</v>
      </c>
      <c r="E29" s="745">
        <v>4</v>
      </c>
      <c r="F29" s="538">
        <v>15300000</v>
      </c>
      <c r="G29" s="538">
        <v>3100000</v>
      </c>
      <c r="H29" s="538">
        <v>4120000</v>
      </c>
      <c r="I29" s="538"/>
      <c r="J29" s="538"/>
      <c r="K29" s="538"/>
      <c r="L29" s="538">
        <v>500000</v>
      </c>
      <c r="M29" s="538"/>
      <c r="N29" s="538"/>
      <c r="O29" s="538"/>
      <c r="P29" s="315">
        <f>SUM(F29:O29)</f>
        <v>23020000</v>
      </c>
      <c r="Q29" s="292"/>
      <c r="R29" s="292"/>
      <c r="S29" s="289"/>
      <c r="T29" s="291"/>
      <c r="U29" s="291"/>
      <c r="V29" s="293"/>
      <c r="W29" s="291"/>
      <c r="X29" s="291"/>
      <c r="Y29" s="293"/>
      <c r="Z29" s="291"/>
      <c r="AA29" s="294"/>
      <c r="AB29" s="293"/>
      <c r="AC29" s="291"/>
      <c r="AD29" s="291"/>
      <c r="AE29" s="293"/>
    </row>
    <row r="30" spans="1:31" ht="19.5" customHeight="1">
      <c r="A30" s="536" t="s">
        <v>393</v>
      </c>
      <c r="B30" s="537" t="s">
        <v>394</v>
      </c>
      <c r="C30" s="537" t="s">
        <v>198</v>
      </c>
      <c r="D30" s="742">
        <v>0</v>
      </c>
      <c r="E30" s="745">
        <v>0</v>
      </c>
      <c r="F30" s="538">
        <v>100000</v>
      </c>
      <c r="G30" s="538">
        <v>18000</v>
      </c>
      <c r="H30" s="538">
        <v>5775000</v>
      </c>
      <c r="I30" s="538"/>
      <c r="J30" s="538">
        <v>52000</v>
      </c>
      <c r="K30" s="538"/>
      <c r="L30" s="538"/>
      <c r="M30" s="538"/>
      <c r="N30" s="538"/>
      <c r="O30" s="538"/>
      <c r="P30" s="315">
        <f>SUM(F30:O30)</f>
        <v>5945000</v>
      </c>
      <c r="Q30" s="292"/>
      <c r="R30" s="292"/>
      <c r="S30" s="289"/>
      <c r="T30" s="291"/>
      <c r="U30" s="291"/>
      <c r="V30" s="293"/>
      <c r="W30" s="291"/>
      <c r="X30" s="291"/>
      <c r="Y30" s="293"/>
      <c r="Z30" s="291"/>
      <c r="AA30" s="294"/>
      <c r="AB30" s="293"/>
      <c r="AC30" s="291"/>
      <c r="AD30" s="291"/>
      <c r="AE30" s="293"/>
    </row>
    <row r="31" spans="1:31" ht="19.5" customHeight="1">
      <c r="A31" s="536" t="s">
        <v>395</v>
      </c>
      <c r="B31" s="537" t="s">
        <v>396</v>
      </c>
      <c r="C31" s="537" t="s">
        <v>198</v>
      </c>
      <c r="D31" s="745">
        <v>1</v>
      </c>
      <c r="E31" s="745">
        <v>1</v>
      </c>
      <c r="F31" s="538">
        <v>3511009</v>
      </c>
      <c r="G31" s="538">
        <v>3000000</v>
      </c>
      <c r="H31" s="538">
        <v>540000</v>
      </c>
      <c r="I31" s="538"/>
      <c r="J31" s="538"/>
      <c r="K31" s="538"/>
      <c r="L31" s="538">
        <v>200000</v>
      </c>
      <c r="M31" s="538"/>
      <c r="N31" s="538"/>
      <c r="O31" s="538"/>
      <c r="P31" s="315">
        <f>SUM(F31:O31)</f>
        <v>7251009</v>
      </c>
      <c r="Q31" s="292"/>
      <c r="R31" s="292"/>
      <c r="S31" s="289"/>
      <c r="T31" s="291"/>
      <c r="U31" s="291"/>
      <c r="V31" s="293"/>
      <c r="W31" s="291"/>
      <c r="X31" s="291"/>
      <c r="Y31" s="293"/>
      <c r="Z31" s="291"/>
      <c r="AA31" s="294"/>
      <c r="AB31" s="293"/>
      <c r="AC31" s="291"/>
      <c r="AD31" s="291"/>
      <c r="AE31" s="293"/>
    </row>
    <row r="32" spans="1:31" ht="19.5" customHeight="1">
      <c r="A32" s="536" t="s">
        <v>746</v>
      </c>
      <c r="B32" s="537" t="s">
        <v>747</v>
      </c>
      <c r="C32" s="537" t="s">
        <v>198</v>
      </c>
      <c r="D32" s="745">
        <v>0</v>
      </c>
      <c r="E32" s="745">
        <v>0</v>
      </c>
      <c r="F32" s="538"/>
      <c r="G32" s="538"/>
      <c r="H32" s="538"/>
      <c r="I32" s="538"/>
      <c r="J32" s="538">
        <v>171429</v>
      </c>
      <c r="K32" s="538"/>
      <c r="L32" s="538"/>
      <c r="M32" s="538"/>
      <c r="N32" s="538"/>
      <c r="O32" s="538"/>
      <c r="P32" s="315">
        <f>SUM(F32:O32)</f>
        <v>171429</v>
      </c>
      <c r="Q32" s="292"/>
      <c r="R32" s="292"/>
      <c r="S32" s="289"/>
      <c r="T32" s="291"/>
      <c r="U32" s="291"/>
      <c r="V32" s="293"/>
      <c r="W32" s="291"/>
      <c r="X32" s="291"/>
      <c r="Y32" s="293"/>
      <c r="Z32" s="291"/>
      <c r="AA32" s="294"/>
      <c r="AB32" s="293"/>
      <c r="AC32" s="291"/>
      <c r="AD32" s="291"/>
      <c r="AE32" s="293"/>
    </row>
    <row r="33" spans="1:31" s="319" customFormat="1" ht="19.5" customHeight="1">
      <c r="A33" s="548" t="s">
        <v>389</v>
      </c>
      <c r="B33" s="541" t="s">
        <v>390</v>
      </c>
      <c r="C33" s="343"/>
      <c r="D33" s="746">
        <f>SUM(D29:D31)</f>
        <v>5</v>
      </c>
      <c r="E33" s="746">
        <f>SUM(E29:E31)</f>
        <v>5</v>
      </c>
      <c r="F33" s="542">
        <f>SUM(F29:F32)</f>
        <v>18911009</v>
      </c>
      <c r="G33" s="542">
        <f aca="true" t="shared" si="5" ref="G33:O33">SUM(G29:G32)</f>
        <v>6118000</v>
      </c>
      <c r="H33" s="542">
        <f t="shared" si="5"/>
        <v>10435000</v>
      </c>
      <c r="I33" s="542">
        <f t="shared" si="5"/>
        <v>0</v>
      </c>
      <c r="J33" s="542">
        <f t="shared" si="5"/>
        <v>223429</v>
      </c>
      <c r="K33" s="542">
        <f t="shared" si="5"/>
        <v>0</v>
      </c>
      <c r="L33" s="542">
        <f t="shared" si="5"/>
        <v>700000</v>
      </c>
      <c r="M33" s="542">
        <f t="shared" si="5"/>
        <v>0</v>
      </c>
      <c r="N33" s="542">
        <f t="shared" si="5"/>
        <v>0</v>
      </c>
      <c r="O33" s="542">
        <f t="shared" si="5"/>
        <v>0</v>
      </c>
      <c r="P33" s="320">
        <f>SUM(P29:P32)</f>
        <v>36387438</v>
      </c>
      <c r="Q33" s="321"/>
      <c r="R33" s="321"/>
      <c r="S33" s="321"/>
      <c r="T33" s="331"/>
      <c r="U33" s="331"/>
      <c r="V33" s="324"/>
      <c r="W33" s="331"/>
      <c r="X33" s="331"/>
      <c r="Y33" s="324"/>
      <c r="Z33" s="331"/>
      <c r="AA33" s="332"/>
      <c r="AB33" s="324"/>
      <c r="AC33" s="331"/>
      <c r="AD33" s="331"/>
      <c r="AE33" s="324"/>
    </row>
    <row r="34" spans="1:31" ht="11.25" customHeight="1">
      <c r="A34" s="536"/>
      <c r="B34" s="537"/>
      <c r="C34" s="537"/>
      <c r="D34" s="745"/>
      <c r="E34" s="745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315"/>
      <c r="Q34" s="289"/>
      <c r="R34" s="289"/>
      <c r="S34" s="289"/>
      <c r="T34" s="291"/>
      <c r="U34" s="291"/>
      <c r="V34" s="293"/>
      <c r="W34" s="291"/>
      <c r="X34" s="291"/>
      <c r="Y34" s="293"/>
      <c r="Z34" s="291"/>
      <c r="AA34" s="294"/>
      <c r="AB34" s="293"/>
      <c r="AC34" s="291"/>
      <c r="AD34" s="291"/>
      <c r="AE34" s="293"/>
    </row>
    <row r="35" spans="1:31" ht="19.5" customHeight="1">
      <c r="A35" s="536" t="s">
        <v>115</v>
      </c>
      <c r="B35" s="537" t="s">
        <v>399</v>
      </c>
      <c r="C35" s="537" t="s">
        <v>198</v>
      </c>
      <c r="D35" s="745">
        <v>0</v>
      </c>
      <c r="E35" s="745">
        <v>0</v>
      </c>
      <c r="F35" s="538"/>
      <c r="G35" s="538"/>
      <c r="H35" s="538">
        <v>3110000</v>
      </c>
      <c r="I35" s="538"/>
      <c r="J35" s="538">
        <v>3400000</v>
      </c>
      <c r="K35" s="538"/>
      <c r="L35" s="538"/>
      <c r="M35" s="538"/>
      <c r="N35" s="538">
        <v>550000</v>
      </c>
      <c r="O35" s="538"/>
      <c r="P35" s="315">
        <f aca="true" t="shared" si="6" ref="P35:P40">SUM(F35:O35)</f>
        <v>7060000</v>
      </c>
      <c r="Q35" s="292"/>
      <c r="R35" s="292"/>
      <c r="S35" s="289"/>
      <c r="T35" s="288"/>
      <c r="U35" s="288"/>
      <c r="V35" s="293"/>
      <c r="W35" s="291"/>
      <c r="X35" s="291"/>
      <c r="Y35" s="293"/>
      <c r="Z35" s="291"/>
      <c r="AA35" s="294"/>
      <c r="AB35" s="293"/>
      <c r="AC35" s="291"/>
      <c r="AD35" s="291"/>
      <c r="AE35" s="293"/>
    </row>
    <row r="36" spans="1:31" ht="19.5" customHeight="1">
      <c r="A36" s="536" t="s">
        <v>429</v>
      </c>
      <c r="B36" s="537" t="s">
        <v>430</v>
      </c>
      <c r="C36" s="537" t="s">
        <v>198</v>
      </c>
      <c r="D36" s="745">
        <v>0</v>
      </c>
      <c r="E36" s="745">
        <v>0</v>
      </c>
      <c r="F36" s="538"/>
      <c r="G36" s="538"/>
      <c r="H36" s="538">
        <v>500000</v>
      </c>
      <c r="I36" s="538"/>
      <c r="J36" s="538"/>
      <c r="K36" s="538"/>
      <c r="L36" s="538"/>
      <c r="M36" s="538"/>
      <c r="N36" s="538"/>
      <c r="O36" s="538"/>
      <c r="P36" s="315">
        <f t="shared" si="6"/>
        <v>500000</v>
      </c>
      <c r="Q36" s="292"/>
      <c r="R36" s="292"/>
      <c r="S36" s="289"/>
      <c r="T36" s="288"/>
      <c r="U36" s="288"/>
      <c r="V36" s="293"/>
      <c r="W36" s="291"/>
      <c r="X36" s="291"/>
      <c r="Y36" s="293"/>
      <c r="Z36" s="291"/>
      <c r="AA36" s="294"/>
      <c r="AB36" s="293"/>
      <c r="AC36" s="291"/>
      <c r="AD36" s="291"/>
      <c r="AE36" s="293"/>
    </row>
    <row r="37" spans="1:31" ht="19.5" customHeight="1">
      <c r="A37" s="536" t="s">
        <v>408</v>
      </c>
      <c r="B37" s="537" t="s">
        <v>409</v>
      </c>
      <c r="C37" s="537" t="s">
        <v>198</v>
      </c>
      <c r="D37" s="745">
        <v>0</v>
      </c>
      <c r="E37" s="745">
        <v>0</v>
      </c>
      <c r="F37" s="538"/>
      <c r="G37" s="538"/>
      <c r="H37" s="538">
        <v>127000</v>
      </c>
      <c r="I37" s="538"/>
      <c r="J37" s="538"/>
      <c r="K37" s="538"/>
      <c r="L37" s="538"/>
      <c r="M37" s="538"/>
      <c r="N37" s="538"/>
      <c r="O37" s="538"/>
      <c r="P37" s="315">
        <f t="shared" si="6"/>
        <v>127000</v>
      </c>
      <c r="Q37" s="292"/>
      <c r="R37" s="292"/>
      <c r="S37" s="289"/>
      <c r="T37" s="288"/>
      <c r="U37" s="288"/>
      <c r="V37" s="293"/>
      <c r="W37" s="291"/>
      <c r="X37" s="291"/>
      <c r="Y37" s="293"/>
      <c r="Z37" s="291"/>
      <c r="AA37" s="294"/>
      <c r="AB37" s="293"/>
      <c r="AC37" s="291"/>
      <c r="AD37" s="291"/>
      <c r="AE37" s="293"/>
    </row>
    <row r="38" spans="1:31" ht="19.5" customHeight="1">
      <c r="A38" s="536" t="s">
        <v>431</v>
      </c>
      <c r="B38" s="537" t="s">
        <v>432</v>
      </c>
      <c r="C38" s="537" t="s">
        <v>198</v>
      </c>
      <c r="D38" s="745">
        <v>0</v>
      </c>
      <c r="E38" s="745">
        <v>0</v>
      </c>
      <c r="F38" s="538"/>
      <c r="G38" s="538"/>
      <c r="H38" s="538">
        <v>220000</v>
      </c>
      <c r="I38" s="538"/>
      <c r="J38" s="538"/>
      <c r="K38" s="538"/>
      <c r="L38" s="538"/>
      <c r="M38" s="538"/>
      <c r="N38" s="538"/>
      <c r="O38" s="538"/>
      <c r="P38" s="315">
        <f t="shared" si="6"/>
        <v>220000</v>
      </c>
      <c r="Q38" s="292"/>
      <c r="R38" s="292"/>
      <c r="S38" s="289"/>
      <c r="T38" s="288"/>
      <c r="U38" s="288"/>
      <c r="V38" s="293"/>
      <c r="W38" s="291"/>
      <c r="X38" s="291"/>
      <c r="Y38" s="293"/>
      <c r="Z38" s="291"/>
      <c r="AA38" s="294"/>
      <c r="AB38" s="293"/>
      <c r="AC38" s="291"/>
      <c r="AD38" s="291"/>
      <c r="AE38" s="293"/>
    </row>
    <row r="39" spans="1:31" ht="19.5" customHeight="1">
      <c r="A39" s="536" t="s">
        <v>113</v>
      </c>
      <c r="B39" s="537" t="s">
        <v>433</v>
      </c>
      <c r="C39" s="537" t="s">
        <v>198</v>
      </c>
      <c r="D39" s="742">
        <v>1.5</v>
      </c>
      <c r="E39" s="742">
        <v>1.5</v>
      </c>
      <c r="F39" s="538">
        <v>3086009</v>
      </c>
      <c r="G39" s="538">
        <v>620000</v>
      </c>
      <c r="H39" s="538">
        <v>6540000</v>
      </c>
      <c r="I39" s="538"/>
      <c r="J39" s="538"/>
      <c r="K39" s="538">
        <v>11287503</v>
      </c>
      <c r="L39" s="538">
        <v>400000</v>
      </c>
      <c r="M39" s="538">
        <v>3000000</v>
      </c>
      <c r="N39" s="538"/>
      <c r="O39" s="538"/>
      <c r="P39" s="315">
        <f t="shared" si="6"/>
        <v>24933512</v>
      </c>
      <c r="Q39" s="292"/>
      <c r="R39" s="292"/>
      <c r="S39" s="289"/>
      <c r="T39" s="288"/>
      <c r="U39" s="288"/>
      <c r="V39" s="293"/>
      <c r="W39" s="291"/>
      <c r="X39" s="291"/>
      <c r="Y39" s="293"/>
      <c r="Z39" s="291"/>
      <c r="AA39" s="294"/>
      <c r="AB39" s="293"/>
      <c r="AC39" s="291"/>
      <c r="AD39" s="291"/>
      <c r="AE39" s="293"/>
    </row>
    <row r="40" spans="1:31" ht="19.5" customHeight="1">
      <c r="A40" s="536" t="s">
        <v>434</v>
      </c>
      <c r="B40" s="537" t="s">
        <v>435</v>
      </c>
      <c r="C40" s="537" t="s">
        <v>198</v>
      </c>
      <c r="D40" s="745">
        <v>0</v>
      </c>
      <c r="E40" s="745">
        <v>0</v>
      </c>
      <c r="F40" s="538"/>
      <c r="G40" s="538"/>
      <c r="H40" s="538"/>
      <c r="I40" s="538"/>
      <c r="J40" s="538">
        <v>1070000</v>
      </c>
      <c r="K40" s="538"/>
      <c r="L40" s="538"/>
      <c r="M40" s="538"/>
      <c r="N40" s="538"/>
      <c r="O40" s="538"/>
      <c r="P40" s="315">
        <f t="shared" si="6"/>
        <v>1070000</v>
      </c>
      <c r="Q40" s="292"/>
      <c r="R40" s="292"/>
      <c r="S40" s="289"/>
      <c r="T40" s="288"/>
      <c r="U40" s="288"/>
      <c r="V40" s="293"/>
      <c r="W40" s="291"/>
      <c r="X40" s="291"/>
      <c r="Y40" s="293"/>
      <c r="Z40" s="291"/>
      <c r="AA40" s="294"/>
      <c r="AB40" s="293"/>
      <c r="AC40" s="291"/>
      <c r="AD40" s="291"/>
      <c r="AE40" s="293"/>
    </row>
    <row r="41" spans="1:31" s="319" customFormat="1" ht="19.5" customHeight="1">
      <c r="A41" s="548" t="s">
        <v>397</v>
      </c>
      <c r="B41" s="541" t="s">
        <v>398</v>
      </c>
      <c r="C41" s="343"/>
      <c r="D41" s="746">
        <f>D39</f>
        <v>1.5</v>
      </c>
      <c r="E41" s="746">
        <f>E39</f>
        <v>1.5</v>
      </c>
      <c r="F41" s="542">
        <f>SUM(F35:F40)</f>
        <v>3086009</v>
      </c>
      <c r="G41" s="542">
        <f aca="true" t="shared" si="7" ref="G41:O41">SUM(G35:G40)</f>
        <v>620000</v>
      </c>
      <c r="H41" s="542">
        <f t="shared" si="7"/>
        <v>10497000</v>
      </c>
      <c r="I41" s="542">
        <f t="shared" si="7"/>
        <v>0</v>
      </c>
      <c r="J41" s="542">
        <f t="shared" si="7"/>
        <v>4470000</v>
      </c>
      <c r="K41" s="542">
        <f t="shared" si="7"/>
        <v>11287503</v>
      </c>
      <c r="L41" s="542">
        <f t="shared" si="7"/>
        <v>400000</v>
      </c>
      <c r="M41" s="542">
        <f t="shared" si="7"/>
        <v>3000000</v>
      </c>
      <c r="N41" s="542">
        <f t="shared" si="7"/>
        <v>550000</v>
      </c>
      <c r="O41" s="542">
        <f t="shared" si="7"/>
        <v>0</v>
      </c>
      <c r="P41" s="320">
        <f>SUM(P35:P40)</f>
        <v>33910512</v>
      </c>
      <c r="Q41" s="328"/>
      <c r="R41" s="328"/>
      <c r="S41" s="322"/>
      <c r="T41" s="323"/>
      <c r="U41" s="323"/>
      <c r="V41" s="324"/>
      <c r="W41" s="323"/>
      <c r="X41" s="323"/>
      <c r="Y41" s="324"/>
      <c r="Z41" s="325"/>
      <c r="AA41" s="325"/>
      <c r="AB41" s="324"/>
      <c r="AC41" s="327"/>
      <c r="AD41" s="327"/>
      <c r="AE41" s="324"/>
    </row>
    <row r="42" spans="1:31" ht="12.75" customHeight="1">
      <c r="A42" s="549"/>
      <c r="B42" s="550"/>
      <c r="C42" s="550"/>
      <c r="D42" s="748"/>
      <c r="E42" s="74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315"/>
      <c r="Q42" s="292"/>
      <c r="R42" s="292"/>
      <c r="S42" s="289"/>
      <c r="T42" s="288"/>
      <c r="U42" s="288"/>
      <c r="V42" s="293"/>
      <c r="W42" s="291"/>
      <c r="X42" s="291"/>
      <c r="Y42" s="293"/>
      <c r="Z42" s="291"/>
      <c r="AA42" s="294"/>
      <c r="AB42" s="293"/>
      <c r="AC42" s="291"/>
      <c r="AD42" s="291"/>
      <c r="AE42" s="293"/>
    </row>
    <row r="43" spans="1:31" ht="19.5" customHeight="1">
      <c r="A43" s="536" t="s">
        <v>410</v>
      </c>
      <c r="B43" s="537" t="s">
        <v>436</v>
      </c>
      <c r="C43" s="537" t="s">
        <v>198</v>
      </c>
      <c r="D43" s="742">
        <v>0</v>
      </c>
      <c r="E43" s="742">
        <v>0</v>
      </c>
      <c r="F43" s="538"/>
      <c r="G43" s="538"/>
      <c r="H43" s="538">
        <v>947000</v>
      </c>
      <c r="I43" s="538"/>
      <c r="J43" s="538"/>
      <c r="K43" s="538"/>
      <c r="L43" s="538"/>
      <c r="M43" s="538">
        <v>17344097</v>
      </c>
      <c r="N43" s="538"/>
      <c r="O43" s="538"/>
      <c r="P43" s="315">
        <f>SUM(F43:O43)</f>
        <v>18291097</v>
      </c>
      <c r="Q43" s="292"/>
      <c r="R43" s="292"/>
      <c r="S43" s="289"/>
      <c r="T43" s="288"/>
      <c r="U43" s="288"/>
      <c r="V43" s="293"/>
      <c r="W43" s="291"/>
      <c r="X43" s="291"/>
      <c r="Y43" s="293"/>
      <c r="Z43" s="291"/>
      <c r="AA43" s="294"/>
      <c r="AB43" s="293"/>
      <c r="AC43" s="291"/>
      <c r="AD43" s="291"/>
      <c r="AE43" s="293"/>
    </row>
    <row r="44" spans="1:31" s="319" customFormat="1" ht="19.5" customHeight="1">
      <c r="A44" s="548" t="s">
        <v>419</v>
      </c>
      <c r="B44" s="541" t="s">
        <v>420</v>
      </c>
      <c r="C44" s="343"/>
      <c r="D44" s="746">
        <f>D43</f>
        <v>0</v>
      </c>
      <c r="E44" s="746">
        <f>E43</f>
        <v>0</v>
      </c>
      <c r="F44" s="542">
        <f>SUM(F43:F43)</f>
        <v>0</v>
      </c>
      <c r="G44" s="542">
        <f aca="true" t="shared" si="8" ref="G44:O44">SUM(G43:G43)</f>
        <v>0</v>
      </c>
      <c r="H44" s="542">
        <f t="shared" si="8"/>
        <v>947000</v>
      </c>
      <c r="I44" s="542">
        <f t="shared" si="8"/>
        <v>0</v>
      </c>
      <c r="J44" s="542">
        <f t="shared" si="8"/>
        <v>0</v>
      </c>
      <c r="K44" s="542">
        <f t="shared" si="8"/>
        <v>0</v>
      </c>
      <c r="L44" s="542">
        <f t="shared" si="8"/>
        <v>0</v>
      </c>
      <c r="M44" s="542">
        <f t="shared" si="8"/>
        <v>17344097</v>
      </c>
      <c r="N44" s="542">
        <f t="shared" si="8"/>
        <v>0</v>
      </c>
      <c r="O44" s="542">
        <f t="shared" si="8"/>
        <v>0</v>
      </c>
      <c r="P44" s="320">
        <f>SUM(P43:P43)</f>
        <v>18291097</v>
      </c>
      <c r="Q44" s="328"/>
      <c r="R44" s="328"/>
      <c r="S44" s="322"/>
      <c r="T44" s="323"/>
      <c r="U44" s="323"/>
      <c r="V44" s="324"/>
      <c r="W44" s="323"/>
      <c r="X44" s="323"/>
      <c r="Y44" s="324"/>
      <c r="Z44" s="325"/>
      <c r="AA44" s="325"/>
      <c r="AB44" s="324"/>
      <c r="AC44" s="327"/>
      <c r="AD44" s="327"/>
      <c r="AE44" s="324"/>
    </row>
    <row r="45" spans="1:31" ht="14.25" customHeight="1">
      <c r="A45" s="536"/>
      <c r="B45" s="537"/>
      <c r="C45" s="537"/>
      <c r="D45" s="745"/>
      <c r="E45" s="745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315"/>
      <c r="Q45" s="292"/>
      <c r="R45" s="292"/>
      <c r="S45" s="289"/>
      <c r="T45" s="288"/>
      <c r="U45" s="288"/>
      <c r="V45" s="293"/>
      <c r="W45" s="291"/>
      <c r="X45" s="291"/>
      <c r="Y45" s="293"/>
      <c r="Z45" s="291"/>
      <c r="AA45" s="294"/>
      <c r="AB45" s="293"/>
      <c r="AC45" s="291"/>
      <c r="AD45" s="291"/>
      <c r="AE45" s="293"/>
    </row>
    <row r="46" spans="1:31" ht="19.5" customHeight="1">
      <c r="A46" s="536" t="s">
        <v>605</v>
      </c>
      <c r="B46" s="537" t="s">
        <v>572</v>
      </c>
      <c r="C46" s="537" t="s">
        <v>198</v>
      </c>
      <c r="D46" s="745">
        <v>0</v>
      </c>
      <c r="E46" s="745">
        <v>0</v>
      </c>
      <c r="F46" s="538"/>
      <c r="G46" s="538"/>
      <c r="H46" s="538">
        <v>292000</v>
      </c>
      <c r="I46" s="538"/>
      <c r="J46" s="538"/>
      <c r="K46" s="538"/>
      <c r="L46" s="538"/>
      <c r="M46" s="538"/>
      <c r="N46" s="538"/>
      <c r="O46" s="538"/>
      <c r="P46" s="315">
        <f aca="true" t="shared" si="9" ref="P46:P51">SUM(F46:O46)</f>
        <v>292000</v>
      </c>
      <c r="Q46" s="292"/>
      <c r="R46" s="292"/>
      <c r="S46" s="289"/>
      <c r="T46" s="288"/>
      <c r="U46" s="288"/>
      <c r="V46" s="293"/>
      <c r="W46" s="291"/>
      <c r="X46" s="291"/>
      <c r="Y46" s="293"/>
      <c r="Z46" s="291"/>
      <c r="AA46" s="294"/>
      <c r="AB46" s="293"/>
      <c r="AC46" s="291"/>
      <c r="AD46" s="291"/>
      <c r="AE46" s="293"/>
    </row>
    <row r="47" spans="1:31" ht="19.5" customHeight="1">
      <c r="A47" s="536" t="s">
        <v>576</v>
      </c>
      <c r="B47" s="537" t="s">
        <v>577</v>
      </c>
      <c r="C47" s="537" t="s">
        <v>198</v>
      </c>
      <c r="D47" s="745">
        <v>2</v>
      </c>
      <c r="E47" s="745">
        <v>2</v>
      </c>
      <c r="F47" s="538">
        <v>6094000</v>
      </c>
      <c r="G47" s="538">
        <v>1250000</v>
      </c>
      <c r="H47" s="538">
        <v>420000</v>
      </c>
      <c r="I47" s="538"/>
      <c r="J47" s="538"/>
      <c r="K47" s="538"/>
      <c r="L47" s="538"/>
      <c r="M47" s="538"/>
      <c r="N47" s="538"/>
      <c r="O47" s="538"/>
      <c r="P47" s="315">
        <f t="shared" si="9"/>
        <v>7764000</v>
      </c>
      <c r="Q47" s="292"/>
      <c r="R47" s="292"/>
      <c r="S47" s="289"/>
      <c r="T47" s="288"/>
      <c r="U47" s="288"/>
      <c r="V47" s="293"/>
      <c r="W47" s="291"/>
      <c r="X47" s="291"/>
      <c r="Y47" s="293"/>
      <c r="Z47" s="291"/>
      <c r="AA47" s="294"/>
      <c r="AB47" s="293"/>
      <c r="AC47" s="291"/>
      <c r="AD47" s="291"/>
      <c r="AE47" s="293"/>
    </row>
    <row r="48" spans="1:31" ht="19.5" customHeight="1">
      <c r="A48" s="536" t="s">
        <v>401</v>
      </c>
      <c r="B48" s="537" t="s">
        <v>437</v>
      </c>
      <c r="C48" s="537" t="s">
        <v>198</v>
      </c>
      <c r="D48" s="745">
        <v>0</v>
      </c>
      <c r="E48" s="745">
        <v>0</v>
      </c>
      <c r="F48" s="538"/>
      <c r="G48" s="538"/>
      <c r="H48" s="538"/>
      <c r="I48" s="538">
        <v>315000</v>
      </c>
      <c r="J48" s="538"/>
      <c r="K48" s="538"/>
      <c r="L48" s="538"/>
      <c r="M48" s="538"/>
      <c r="N48" s="538"/>
      <c r="O48" s="538"/>
      <c r="P48" s="315">
        <f t="shared" si="9"/>
        <v>315000</v>
      </c>
      <c r="Q48" s="292"/>
      <c r="R48" s="292"/>
      <c r="S48" s="289"/>
      <c r="T48" s="288"/>
      <c r="U48" s="288"/>
      <c r="V48" s="293"/>
      <c r="W48" s="291"/>
      <c r="X48" s="291"/>
      <c r="Y48" s="293"/>
      <c r="Z48" s="291"/>
      <c r="AA48" s="294"/>
      <c r="AB48" s="293"/>
      <c r="AC48" s="291"/>
      <c r="AD48" s="291"/>
      <c r="AE48" s="293"/>
    </row>
    <row r="49" spans="1:31" ht="19.5" customHeight="1">
      <c r="A49" s="551">
        <v>107051</v>
      </c>
      <c r="B49" s="537" t="s">
        <v>402</v>
      </c>
      <c r="C49" s="537" t="s">
        <v>198</v>
      </c>
      <c r="D49" s="742">
        <v>0.5</v>
      </c>
      <c r="E49" s="742">
        <v>0.5</v>
      </c>
      <c r="F49" s="538">
        <v>610000</v>
      </c>
      <c r="G49" s="538">
        <v>120000</v>
      </c>
      <c r="H49" s="538">
        <v>254000</v>
      </c>
      <c r="I49" s="538"/>
      <c r="J49" s="538"/>
      <c r="K49" s="538"/>
      <c r="L49" s="538"/>
      <c r="M49" s="538"/>
      <c r="N49" s="538"/>
      <c r="O49" s="538"/>
      <c r="P49" s="315">
        <f t="shared" si="9"/>
        <v>984000</v>
      </c>
      <c r="Q49" s="292"/>
      <c r="R49" s="292"/>
      <c r="S49" s="289"/>
      <c r="T49" s="291"/>
      <c r="U49" s="291"/>
      <c r="V49" s="293"/>
      <c r="W49" s="291"/>
      <c r="X49" s="291"/>
      <c r="Y49" s="293"/>
      <c r="Z49" s="291"/>
      <c r="AA49" s="294"/>
      <c r="AB49" s="293"/>
      <c r="AC49" s="293"/>
      <c r="AD49" s="293"/>
      <c r="AE49" s="293"/>
    </row>
    <row r="50" spans="1:31" s="303" customFormat="1" ht="19.5" customHeight="1">
      <c r="A50" s="527">
        <v>107060</v>
      </c>
      <c r="B50" s="537" t="s">
        <v>403</v>
      </c>
      <c r="C50" s="530" t="s">
        <v>198</v>
      </c>
      <c r="D50" s="747">
        <v>0</v>
      </c>
      <c r="E50" s="747">
        <v>0</v>
      </c>
      <c r="F50" s="545"/>
      <c r="G50" s="545"/>
      <c r="H50" s="545">
        <v>210000</v>
      </c>
      <c r="I50" s="545">
        <v>6000000</v>
      </c>
      <c r="J50" s="545">
        <v>50000</v>
      </c>
      <c r="K50" s="545"/>
      <c r="L50" s="545"/>
      <c r="M50" s="545"/>
      <c r="N50" s="545"/>
      <c r="O50" s="545"/>
      <c r="P50" s="315">
        <f t="shared" si="9"/>
        <v>6260000</v>
      </c>
      <c r="Q50" s="300"/>
      <c r="R50" s="300"/>
      <c r="S50" s="300"/>
      <c r="T50" s="302"/>
      <c r="U50" s="302"/>
      <c r="V50" s="305"/>
      <c r="W50" s="302"/>
      <c r="X50" s="302"/>
      <c r="Y50" s="305"/>
      <c r="Z50" s="302"/>
      <c r="AA50" s="310"/>
      <c r="AB50" s="305"/>
      <c r="AC50" s="302"/>
      <c r="AD50" s="302"/>
      <c r="AE50" s="305"/>
    </row>
    <row r="51" spans="1:31" s="303" customFormat="1" ht="19.5" customHeight="1">
      <c r="A51" s="527">
        <v>109010</v>
      </c>
      <c r="B51" s="537" t="s">
        <v>741</v>
      </c>
      <c r="C51" s="530" t="s">
        <v>198</v>
      </c>
      <c r="D51" s="749">
        <v>0.5</v>
      </c>
      <c r="E51" s="749">
        <v>0.5</v>
      </c>
      <c r="F51" s="545">
        <v>675000</v>
      </c>
      <c r="G51" s="545">
        <v>132000</v>
      </c>
      <c r="H51" s="545"/>
      <c r="I51" s="545"/>
      <c r="J51" s="545"/>
      <c r="K51" s="545">
        <v>10516770</v>
      </c>
      <c r="L51" s="545"/>
      <c r="M51" s="545"/>
      <c r="N51" s="545"/>
      <c r="O51" s="545"/>
      <c r="P51" s="315">
        <f t="shared" si="9"/>
        <v>11323770</v>
      </c>
      <c r="Q51" s="300"/>
      <c r="R51" s="300"/>
      <c r="S51" s="300"/>
      <c r="T51" s="302"/>
      <c r="U51" s="302"/>
      <c r="V51" s="305"/>
      <c r="W51" s="302"/>
      <c r="X51" s="302"/>
      <c r="Y51" s="305"/>
      <c r="Z51" s="302"/>
      <c r="AA51" s="310"/>
      <c r="AB51" s="305"/>
      <c r="AC51" s="302"/>
      <c r="AD51" s="302"/>
      <c r="AE51" s="305"/>
    </row>
    <row r="52" spans="1:31" s="319" customFormat="1" ht="19.5" customHeight="1">
      <c r="A52" s="548" t="s">
        <v>210</v>
      </c>
      <c r="B52" s="541" t="s">
        <v>400</v>
      </c>
      <c r="C52" s="343"/>
      <c r="D52" s="746">
        <f>SUM(D46:D51)</f>
        <v>3</v>
      </c>
      <c r="E52" s="746">
        <f>SUM(E46:E51)</f>
        <v>3</v>
      </c>
      <c r="F52" s="542">
        <f>SUM(F46:F51)</f>
        <v>7379000</v>
      </c>
      <c r="G52" s="542">
        <f aca="true" t="shared" si="10" ref="G52:O52">SUM(G46:G51)</f>
        <v>1502000</v>
      </c>
      <c r="H52" s="542">
        <f t="shared" si="10"/>
        <v>1176000</v>
      </c>
      <c r="I52" s="542">
        <f t="shared" si="10"/>
        <v>6315000</v>
      </c>
      <c r="J52" s="542">
        <f t="shared" si="10"/>
        <v>50000</v>
      </c>
      <c r="K52" s="542">
        <f t="shared" si="10"/>
        <v>10516770</v>
      </c>
      <c r="L52" s="542">
        <f t="shared" si="10"/>
        <v>0</v>
      </c>
      <c r="M52" s="542">
        <f t="shared" si="10"/>
        <v>0</v>
      </c>
      <c r="N52" s="542">
        <f t="shared" si="10"/>
        <v>0</v>
      </c>
      <c r="O52" s="542">
        <f t="shared" si="10"/>
        <v>0</v>
      </c>
      <c r="P52" s="320">
        <f>SUM(P46:P51)</f>
        <v>26938770</v>
      </c>
      <c r="Q52" s="321"/>
      <c r="R52" s="321"/>
      <c r="S52" s="321"/>
      <c r="T52" s="331"/>
      <c r="U52" s="331"/>
      <c r="V52" s="324"/>
      <c r="W52" s="331"/>
      <c r="X52" s="331"/>
      <c r="Y52" s="324"/>
      <c r="Z52" s="331"/>
      <c r="AA52" s="332"/>
      <c r="AB52" s="324"/>
      <c r="AC52" s="331"/>
      <c r="AD52" s="331"/>
      <c r="AE52" s="324"/>
    </row>
    <row r="53" spans="1:31" ht="9.75" customHeight="1">
      <c r="A53" s="536"/>
      <c r="B53" s="537"/>
      <c r="C53" s="537"/>
      <c r="D53" s="745"/>
      <c r="E53" s="745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315"/>
      <c r="Q53" s="292"/>
      <c r="R53" s="292"/>
      <c r="S53" s="289"/>
      <c r="T53" s="288"/>
      <c r="U53" s="288"/>
      <c r="V53" s="293"/>
      <c r="W53" s="291"/>
      <c r="X53" s="291"/>
      <c r="Y53" s="293"/>
      <c r="Z53" s="291"/>
      <c r="AA53" s="294"/>
      <c r="AB53" s="293"/>
      <c r="AC53" s="291"/>
      <c r="AD53" s="291"/>
      <c r="AE53" s="293"/>
    </row>
    <row r="54" spans="1:31" s="319" customFormat="1" ht="19.5" customHeight="1">
      <c r="A54" s="552"/>
      <c r="B54" s="541" t="s">
        <v>404</v>
      </c>
      <c r="C54" s="541"/>
      <c r="D54" s="746">
        <f>D14+D19+D22+D27+D33+D41+D44+D52</f>
        <v>20</v>
      </c>
      <c r="E54" s="746">
        <f>E14+E19+E22+E27+E33+E41+E44+E52</f>
        <v>16</v>
      </c>
      <c r="F54" s="542">
        <f>F14+F19+F22+F27+F33+F41+F44+F52</f>
        <v>47206036</v>
      </c>
      <c r="G54" s="542">
        <f aca="true" t="shared" si="11" ref="G54:O54">G14+G19+G22+G27+G33+G41+G44+G52</f>
        <v>11598180</v>
      </c>
      <c r="H54" s="542">
        <f t="shared" si="11"/>
        <v>42555558</v>
      </c>
      <c r="I54" s="542">
        <f t="shared" si="11"/>
        <v>6315000</v>
      </c>
      <c r="J54" s="542">
        <f t="shared" si="11"/>
        <v>52680225</v>
      </c>
      <c r="K54" s="542">
        <f>K14+K19+K22+K27+K33+K41+K44+K52</f>
        <v>57879594</v>
      </c>
      <c r="L54" s="542">
        <f t="shared" si="11"/>
        <v>38100000</v>
      </c>
      <c r="M54" s="542">
        <f t="shared" si="11"/>
        <v>95154097</v>
      </c>
      <c r="N54" s="542">
        <f t="shared" si="11"/>
        <v>550000</v>
      </c>
      <c r="O54" s="542">
        <f t="shared" si="11"/>
        <v>4276181</v>
      </c>
      <c r="P54" s="317">
        <f>P14+P19+P22+P27+P33+P41+P44+P52</f>
        <v>356314871</v>
      </c>
      <c r="Q54" s="321"/>
      <c r="R54" s="321"/>
      <c r="S54" s="329"/>
      <c r="T54" s="330"/>
      <c r="U54" s="330"/>
      <c r="V54" s="330"/>
      <c r="W54" s="331"/>
      <c r="X54" s="331"/>
      <c r="Y54" s="331"/>
      <c r="Z54" s="331"/>
      <c r="AA54" s="331"/>
      <c r="AB54" s="331"/>
      <c r="AC54" s="331"/>
      <c r="AD54" s="331"/>
      <c r="AE54" s="331"/>
    </row>
    <row r="55" spans="1:31" ht="13.5" customHeight="1">
      <c r="A55" s="313"/>
      <c r="B55" s="550"/>
      <c r="C55" s="550"/>
      <c r="D55" s="748"/>
      <c r="E55" s="748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315"/>
      <c r="Q55" s="289"/>
      <c r="R55" s="289"/>
      <c r="S55" s="290"/>
      <c r="T55" s="288"/>
      <c r="U55" s="288"/>
      <c r="V55" s="288"/>
      <c r="W55" s="291"/>
      <c r="X55" s="291"/>
      <c r="Y55" s="291"/>
      <c r="Z55" s="291"/>
      <c r="AA55" s="291"/>
      <c r="AB55" s="291"/>
      <c r="AC55" s="291"/>
      <c r="AD55" s="291"/>
      <c r="AE55" s="291"/>
    </row>
    <row r="56" spans="1:31" ht="19.5" customHeight="1">
      <c r="A56" s="313"/>
      <c r="B56" s="532" t="s">
        <v>442</v>
      </c>
      <c r="C56" s="553"/>
      <c r="D56" s="750"/>
      <c r="E56" s="750"/>
      <c r="F56" s="543"/>
      <c r="G56" s="543"/>
      <c r="H56" s="543"/>
      <c r="I56" s="538"/>
      <c r="J56" s="538"/>
      <c r="K56" s="538"/>
      <c r="L56" s="543"/>
      <c r="M56" s="543"/>
      <c r="N56" s="543"/>
      <c r="O56" s="543"/>
      <c r="P56" s="315"/>
      <c r="Q56" s="289"/>
      <c r="R56" s="289"/>
      <c r="S56" s="290"/>
      <c r="T56" s="288"/>
      <c r="U56" s="288"/>
      <c r="V56" s="288"/>
      <c r="W56" s="291"/>
      <c r="X56" s="291"/>
      <c r="Y56" s="291"/>
      <c r="Z56" s="291"/>
      <c r="AA56" s="291"/>
      <c r="AB56" s="291"/>
      <c r="AC56" s="291"/>
      <c r="AD56" s="291"/>
      <c r="AE56" s="291"/>
    </row>
    <row r="57" spans="1:31" ht="19.5" customHeight="1">
      <c r="A57" s="536" t="s">
        <v>369</v>
      </c>
      <c r="B57" s="537" t="s">
        <v>370</v>
      </c>
      <c r="C57" s="537" t="s">
        <v>198</v>
      </c>
      <c r="D57" s="745">
        <v>13</v>
      </c>
      <c r="E57" s="745">
        <v>13</v>
      </c>
      <c r="F57" s="538">
        <v>44758600</v>
      </c>
      <c r="G57" s="538">
        <v>9358308</v>
      </c>
      <c r="H57" s="538">
        <v>7040000</v>
      </c>
      <c r="I57" s="538"/>
      <c r="J57" s="538"/>
      <c r="K57" s="538"/>
      <c r="L57" s="538">
        <v>127000</v>
      </c>
      <c r="M57" s="538"/>
      <c r="N57" s="538"/>
      <c r="O57" s="538"/>
      <c r="P57" s="315">
        <f>SUM(F57:O57)</f>
        <v>61283908</v>
      </c>
      <c r="Q57" s="289"/>
      <c r="R57" s="289"/>
      <c r="S57" s="290"/>
      <c r="T57" s="288"/>
      <c r="U57" s="288"/>
      <c r="V57" s="288"/>
      <c r="W57" s="291"/>
      <c r="X57" s="291"/>
      <c r="Y57" s="291"/>
      <c r="Z57" s="291"/>
      <c r="AA57" s="291"/>
      <c r="AB57" s="291"/>
      <c r="AC57" s="291"/>
      <c r="AD57" s="291"/>
      <c r="AE57" s="291"/>
    </row>
    <row r="58" spans="1:31" ht="19.5" customHeight="1">
      <c r="A58" s="536" t="s">
        <v>406</v>
      </c>
      <c r="B58" s="537" t="s">
        <v>407</v>
      </c>
      <c r="C58" s="537" t="s">
        <v>198</v>
      </c>
      <c r="D58" s="745">
        <v>0</v>
      </c>
      <c r="E58" s="745">
        <v>0</v>
      </c>
      <c r="F58" s="538"/>
      <c r="G58" s="538"/>
      <c r="H58" s="538">
        <v>6100000</v>
      </c>
      <c r="I58" s="538"/>
      <c r="J58" s="538"/>
      <c r="K58" s="538"/>
      <c r="L58" s="538"/>
      <c r="M58" s="538"/>
      <c r="N58" s="538"/>
      <c r="O58" s="538"/>
      <c r="P58" s="315">
        <f>SUM(F58:O58)</f>
        <v>6100000</v>
      </c>
      <c r="Q58" s="289"/>
      <c r="R58" s="289"/>
      <c r="S58" s="290"/>
      <c r="T58" s="288"/>
      <c r="U58" s="288"/>
      <c r="V58" s="288"/>
      <c r="W58" s="291"/>
      <c r="X58" s="291"/>
      <c r="Y58" s="291"/>
      <c r="Z58" s="291"/>
      <c r="AA58" s="291"/>
      <c r="AB58" s="291"/>
      <c r="AC58" s="291"/>
      <c r="AD58" s="291"/>
      <c r="AE58" s="291"/>
    </row>
    <row r="59" spans="1:31" ht="19.5" customHeight="1">
      <c r="A59" s="536" t="s">
        <v>410</v>
      </c>
      <c r="B59" s="537" t="s">
        <v>606</v>
      </c>
      <c r="C59" s="537" t="s">
        <v>198</v>
      </c>
      <c r="D59" s="745">
        <v>5</v>
      </c>
      <c r="E59" s="745">
        <v>5</v>
      </c>
      <c r="F59" s="538">
        <v>12175000</v>
      </c>
      <c r="G59" s="538">
        <v>2500000</v>
      </c>
      <c r="H59" s="538">
        <v>21380000</v>
      </c>
      <c r="I59" s="538"/>
      <c r="J59" s="538"/>
      <c r="K59" s="538"/>
      <c r="L59" s="538">
        <v>127000</v>
      </c>
      <c r="M59" s="538"/>
      <c r="N59" s="538"/>
      <c r="O59" s="538"/>
      <c r="P59" s="315">
        <f>SUM(F59:O59)</f>
        <v>36182000</v>
      </c>
      <c r="Q59" s="289"/>
      <c r="R59" s="289"/>
      <c r="S59" s="290"/>
      <c r="T59" s="288"/>
      <c r="U59" s="288"/>
      <c r="V59" s="288"/>
      <c r="W59" s="291"/>
      <c r="X59" s="291"/>
      <c r="Y59" s="291"/>
      <c r="Z59" s="291"/>
      <c r="AA59" s="291"/>
      <c r="AB59" s="291"/>
      <c r="AC59" s="291"/>
      <c r="AD59" s="291"/>
      <c r="AE59" s="291"/>
    </row>
    <row r="60" spans="1:31" s="319" customFormat="1" ht="19.5" customHeight="1">
      <c r="A60" s="552"/>
      <c r="B60" s="541" t="s">
        <v>405</v>
      </c>
      <c r="C60" s="541"/>
      <c r="D60" s="746">
        <f>SUM(D57:D59)</f>
        <v>18</v>
      </c>
      <c r="E60" s="746">
        <f>SUM(E57:E59)</f>
        <v>18</v>
      </c>
      <c r="F60" s="542">
        <f>SUM(F57:F59)</f>
        <v>56933600</v>
      </c>
      <c r="G60" s="542">
        <f aca="true" t="shared" si="12" ref="G60:O60">SUM(G57:G59)</f>
        <v>11858308</v>
      </c>
      <c r="H60" s="542">
        <f t="shared" si="12"/>
        <v>34520000</v>
      </c>
      <c r="I60" s="542">
        <f t="shared" si="12"/>
        <v>0</v>
      </c>
      <c r="J60" s="542">
        <f t="shared" si="12"/>
        <v>0</v>
      </c>
      <c r="K60" s="542"/>
      <c r="L60" s="542">
        <f t="shared" si="12"/>
        <v>254000</v>
      </c>
      <c r="M60" s="542">
        <f t="shared" si="12"/>
        <v>0</v>
      </c>
      <c r="N60" s="542">
        <f t="shared" si="12"/>
        <v>0</v>
      </c>
      <c r="O60" s="542">
        <f t="shared" si="12"/>
        <v>0</v>
      </c>
      <c r="P60" s="320">
        <f>SUM(P57:P59)</f>
        <v>103565908</v>
      </c>
      <c r="Q60" s="321"/>
      <c r="R60" s="321"/>
      <c r="S60" s="329"/>
      <c r="T60" s="330"/>
      <c r="U60" s="330"/>
      <c r="V60" s="330"/>
      <c r="W60" s="331"/>
      <c r="X60" s="331"/>
      <c r="Y60" s="331"/>
      <c r="Z60" s="331"/>
      <c r="AA60" s="331"/>
      <c r="AB60" s="331"/>
      <c r="AC60" s="331"/>
      <c r="AD60" s="331"/>
      <c r="AE60" s="331"/>
    </row>
    <row r="61" spans="1:31" ht="19.5" customHeight="1">
      <c r="A61" s="313"/>
      <c r="B61" s="550"/>
      <c r="C61" s="550"/>
      <c r="D61" s="748"/>
      <c r="E61" s="748"/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315"/>
      <c r="Q61" s="289"/>
      <c r="R61" s="289"/>
      <c r="S61" s="290"/>
      <c r="T61" s="288"/>
      <c r="U61" s="288"/>
      <c r="V61" s="288"/>
      <c r="W61" s="291"/>
      <c r="X61" s="291"/>
      <c r="Y61" s="291"/>
      <c r="Z61" s="291"/>
      <c r="AA61" s="291"/>
      <c r="AB61" s="291"/>
      <c r="AC61" s="291"/>
      <c r="AD61" s="291"/>
      <c r="AE61" s="291"/>
    </row>
    <row r="62" spans="1:31" s="319" customFormat="1" ht="24.75" customHeight="1">
      <c r="A62" s="555"/>
      <c r="B62" s="541" t="s">
        <v>413</v>
      </c>
      <c r="C62" s="541"/>
      <c r="D62" s="746">
        <f aca="true" t="shared" si="13" ref="D62:O62">D54+D60</f>
        <v>38</v>
      </c>
      <c r="E62" s="746">
        <f>E54+E60</f>
        <v>34</v>
      </c>
      <c r="F62" s="542">
        <f t="shared" si="13"/>
        <v>104139636</v>
      </c>
      <c r="G62" s="542">
        <f t="shared" si="13"/>
        <v>23456488</v>
      </c>
      <c r="H62" s="542">
        <f t="shared" si="13"/>
        <v>77075558</v>
      </c>
      <c r="I62" s="542">
        <f t="shared" si="13"/>
        <v>6315000</v>
      </c>
      <c r="J62" s="542">
        <f t="shared" si="13"/>
        <v>52680225</v>
      </c>
      <c r="K62" s="542"/>
      <c r="L62" s="542">
        <f t="shared" si="13"/>
        <v>38354000</v>
      </c>
      <c r="M62" s="542">
        <f t="shared" si="13"/>
        <v>95154097</v>
      </c>
      <c r="N62" s="542">
        <f t="shared" si="13"/>
        <v>550000</v>
      </c>
      <c r="O62" s="542">
        <f t="shared" si="13"/>
        <v>4276181</v>
      </c>
      <c r="P62" s="320">
        <f>P54+P60</f>
        <v>459880779</v>
      </c>
      <c r="Q62" s="333"/>
      <c r="R62" s="333"/>
      <c r="S62" s="334"/>
      <c r="T62" s="325"/>
      <c r="U62" s="325"/>
      <c r="V62" s="326"/>
      <c r="W62" s="325"/>
      <c r="X62" s="325"/>
      <c r="Y62" s="326"/>
      <c r="Z62" s="325"/>
      <c r="AA62" s="325"/>
      <c r="AB62" s="326"/>
      <c r="AC62" s="326"/>
      <c r="AD62" s="325"/>
      <c r="AE62" s="326"/>
    </row>
    <row r="63" ht="13.5" customHeight="1"/>
    <row r="64" ht="13.5" customHeight="1"/>
    <row r="65" ht="13.5" customHeight="1"/>
  </sheetData>
  <sheetProtection/>
  <mergeCells count="20">
    <mergeCell ref="J4:J5"/>
    <mergeCell ref="N4:N5"/>
    <mergeCell ref="O4:O5"/>
    <mergeCell ref="I4:I5"/>
    <mergeCell ref="A4:A5"/>
    <mergeCell ref="B4:B5"/>
    <mergeCell ref="F4:F5"/>
    <mergeCell ref="G4:G5"/>
    <mergeCell ref="H4:H5"/>
    <mergeCell ref="D4:D5"/>
    <mergeCell ref="E4:E5"/>
    <mergeCell ref="A1:P1"/>
    <mergeCell ref="O3:P3"/>
    <mergeCell ref="AC4:AE4"/>
    <mergeCell ref="W4:Y4"/>
    <mergeCell ref="Z4:AB4"/>
    <mergeCell ref="P4:P5"/>
    <mergeCell ref="T4:V4"/>
    <mergeCell ref="L4:L5"/>
    <mergeCell ref="M4:M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  <rowBreaks count="1" manualBreakCount="1">
    <brk id="44" max="19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"/>
  <sheetViews>
    <sheetView zoomScale="80" zoomScaleNormal="80" zoomScaleSheetLayoutView="71" zoomScalePageLayoutView="0" workbookViewId="0" topLeftCell="A1">
      <selection activeCell="A3" sqref="A3"/>
    </sheetView>
  </sheetViews>
  <sheetFormatPr defaultColWidth="9.140625" defaultRowHeight="12.75"/>
  <cols>
    <col min="1" max="1" width="5.8515625" style="157" customWidth="1"/>
    <col min="2" max="2" width="11.140625" style="157" customWidth="1"/>
    <col min="3" max="3" width="0.13671875" style="157" hidden="1" customWidth="1"/>
    <col min="4" max="4" width="52.7109375" style="157" customWidth="1"/>
    <col min="5" max="5" width="17.00390625" style="157" customWidth="1"/>
    <col min="6" max="6" width="15.7109375" style="157" customWidth="1"/>
    <col min="7" max="7" width="14.28125" style="157" customWidth="1"/>
    <col min="8" max="8" width="13.421875" style="157" customWidth="1"/>
    <col min="9" max="9" width="15.7109375" style="157" customWidth="1"/>
    <col min="10" max="10" width="13.7109375" style="157" customWidth="1"/>
    <col min="11" max="11" width="15.421875" style="157" customWidth="1"/>
    <col min="12" max="12" width="14.140625" style="157" customWidth="1"/>
    <col min="13" max="13" width="14.28125" style="157" customWidth="1"/>
    <col min="14" max="14" width="18.00390625" style="157" customWidth="1"/>
    <col min="15" max="16384" width="9.140625" style="157" customWidth="1"/>
  </cols>
  <sheetData>
    <row r="1" spans="1:18" s="481" customFormat="1" ht="15.75">
      <c r="A1" s="798" t="s">
        <v>672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</row>
    <row r="2" spans="1:14" s="481" customFormat="1" ht="15.75">
      <c r="A2" s="898" t="s">
        <v>779</v>
      </c>
      <c r="C2" s="492"/>
      <c r="D2" s="492"/>
      <c r="N2" s="493" t="s">
        <v>575</v>
      </c>
    </row>
    <row r="3" spans="3:14" s="481" customFormat="1" ht="12.75">
      <c r="C3" s="492"/>
      <c r="D3" s="492"/>
      <c r="M3" s="822" t="s">
        <v>529</v>
      </c>
      <c r="N3" s="822"/>
    </row>
    <row r="4" spans="1:14" s="311" customFormat="1" ht="45" customHeight="1">
      <c r="A4" s="824" t="s">
        <v>94</v>
      </c>
      <c r="B4" s="824" t="s">
        <v>103</v>
      </c>
      <c r="C4" s="824" t="s">
        <v>414</v>
      </c>
      <c r="D4" s="828" t="s">
        <v>202</v>
      </c>
      <c r="E4" s="832" t="s">
        <v>630</v>
      </c>
      <c r="F4" s="833"/>
      <c r="G4" s="824" t="s">
        <v>638</v>
      </c>
      <c r="H4" s="824" t="s">
        <v>15</v>
      </c>
      <c r="I4" s="824" t="s">
        <v>26</v>
      </c>
      <c r="J4" s="824" t="s">
        <v>39</v>
      </c>
      <c r="K4" s="824" t="s">
        <v>639</v>
      </c>
      <c r="L4" s="824" t="s">
        <v>640</v>
      </c>
      <c r="M4" s="824" t="s">
        <v>641</v>
      </c>
      <c r="N4" s="830" t="s">
        <v>415</v>
      </c>
    </row>
    <row r="5" spans="1:14" s="311" customFormat="1" ht="40.5">
      <c r="A5" s="825"/>
      <c r="B5" s="825"/>
      <c r="C5" s="825"/>
      <c r="D5" s="829"/>
      <c r="E5" s="597" t="s">
        <v>626</v>
      </c>
      <c r="F5" s="507" t="s">
        <v>629</v>
      </c>
      <c r="G5" s="825"/>
      <c r="H5" s="825"/>
      <c r="I5" s="825"/>
      <c r="J5" s="825"/>
      <c r="K5" s="825"/>
      <c r="L5" s="825"/>
      <c r="M5" s="825"/>
      <c r="N5" s="831"/>
    </row>
    <row r="6" spans="1:14" s="311" customFormat="1" ht="15.75">
      <c r="A6" s="642"/>
      <c r="B6" s="648"/>
      <c r="C6" s="648"/>
      <c r="D6" s="649"/>
      <c r="E6" s="650" t="s">
        <v>627</v>
      </c>
      <c r="F6" s="651" t="s">
        <v>628</v>
      </c>
      <c r="G6" s="642" t="s">
        <v>631</v>
      </c>
      <c r="H6" s="642" t="s">
        <v>632</v>
      </c>
      <c r="I6" s="642" t="s">
        <v>633</v>
      </c>
      <c r="J6" s="642" t="s">
        <v>634</v>
      </c>
      <c r="K6" s="642" t="s">
        <v>635</v>
      </c>
      <c r="L6" s="642" t="s">
        <v>636</v>
      </c>
      <c r="M6" s="642" t="s">
        <v>637</v>
      </c>
      <c r="N6" s="645"/>
    </row>
    <row r="7" spans="1:14" ht="24.75" customHeight="1">
      <c r="A7" s="556"/>
      <c r="B7" s="557"/>
      <c r="C7" s="335"/>
      <c r="D7" s="558" t="s">
        <v>441</v>
      </c>
      <c r="E7" s="336"/>
      <c r="F7" s="337"/>
      <c r="G7" s="337"/>
      <c r="H7" s="338"/>
      <c r="I7" s="338"/>
      <c r="J7" s="337"/>
      <c r="K7" s="338"/>
      <c r="L7" s="338"/>
      <c r="M7" s="337"/>
      <c r="N7" s="337"/>
    </row>
    <row r="8" spans="1:14" ht="21.75" customHeight="1">
      <c r="A8" s="559"/>
      <c r="B8" s="560" t="s">
        <v>369</v>
      </c>
      <c r="C8" s="561"/>
      <c r="D8" s="561" t="s">
        <v>370</v>
      </c>
      <c r="E8" s="562"/>
      <c r="F8" s="562"/>
      <c r="G8" s="562"/>
      <c r="H8" s="562"/>
      <c r="I8" s="562">
        <v>220000</v>
      </c>
      <c r="J8" s="562"/>
      <c r="K8" s="562"/>
      <c r="L8" s="562"/>
      <c r="M8" s="562"/>
      <c r="N8" s="316">
        <f>SUM(E8:M8)</f>
        <v>220000</v>
      </c>
    </row>
    <row r="9" spans="1:14" ht="21.75" customHeight="1">
      <c r="A9" s="559"/>
      <c r="B9" s="563" t="s">
        <v>371</v>
      </c>
      <c r="C9" s="526">
        <v>960302</v>
      </c>
      <c r="D9" s="561" t="s">
        <v>416</v>
      </c>
      <c r="E9" s="562"/>
      <c r="F9" s="562"/>
      <c r="G9" s="562"/>
      <c r="H9" s="562"/>
      <c r="I9" s="562">
        <v>160000</v>
      </c>
      <c r="J9" s="562"/>
      <c r="K9" s="562"/>
      <c r="L9" s="562"/>
      <c r="M9" s="562"/>
      <c r="N9" s="316">
        <f>SUM(E9:M9)</f>
        <v>160000</v>
      </c>
    </row>
    <row r="10" spans="1:14" ht="21.75" customHeight="1">
      <c r="A10" s="559"/>
      <c r="B10" s="564" t="s">
        <v>110</v>
      </c>
      <c r="C10" s="526"/>
      <c r="D10" s="526" t="s">
        <v>426</v>
      </c>
      <c r="E10" s="562"/>
      <c r="F10" s="562"/>
      <c r="G10" s="562">
        <v>49000000</v>
      </c>
      <c r="H10" s="562"/>
      <c r="I10" s="562">
        <v>1000000</v>
      </c>
      <c r="J10" s="562"/>
      <c r="K10" s="562"/>
      <c r="L10" s="562"/>
      <c r="M10" s="562"/>
      <c r="N10" s="316">
        <f>SUM(E10:M10)</f>
        <v>50000000</v>
      </c>
    </row>
    <row r="11" spans="1:14" ht="21.75" customHeight="1">
      <c r="A11" s="559"/>
      <c r="B11" s="560" t="s">
        <v>417</v>
      </c>
      <c r="C11" s="561"/>
      <c r="D11" s="561" t="s">
        <v>418</v>
      </c>
      <c r="E11" s="562">
        <v>123425683</v>
      </c>
      <c r="F11" s="562"/>
      <c r="G11" s="565"/>
      <c r="H11" s="565"/>
      <c r="I11" s="565"/>
      <c r="J11" s="565"/>
      <c r="K11" s="565"/>
      <c r="L11" s="565"/>
      <c r="M11" s="565"/>
      <c r="N11" s="316">
        <f>SUM(E11:M11)</f>
        <v>123425683</v>
      </c>
    </row>
    <row r="12" spans="1:14" ht="21.75" customHeight="1">
      <c r="A12" s="559"/>
      <c r="B12" s="566" t="s">
        <v>373</v>
      </c>
      <c r="C12" s="561"/>
      <c r="D12" s="561" t="s">
        <v>374</v>
      </c>
      <c r="E12" s="562"/>
      <c r="F12" s="562">
        <v>348545</v>
      </c>
      <c r="G12" s="565"/>
      <c r="H12" s="565"/>
      <c r="I12" s="562"/>
      <c r="J12" s="565"/>
      <c r="K12" s="565"/>
      <c r="L12" s="565"/>
      <c r="M12" s="562">
        <v>88071346</v>
      </c>
      <c r="N12" s="316">
        <f>SUM(E12:M12)</f>
        <v>88419891</v>
      </c>
    </row>
    <row r="13" spans="1:14" s="342" customFormat="1" ht="21.75" customHeight="1">
      <c r="A13" s="567" t="s">
        <v>367</v>
      </c>
      <c r="B13" s="568"/>
      <c r="C13" s="569"/>
      <c r="D13" s="570" t="s">
        <v>368</v>
      </c>
      <c r="E13" s="571">
        <f aca="true" t="shared" si="0" ref="E13:N13">SUM(E8:E12)</f>
        <v>123425683</v>
      </c>
      <c r="F13" s="571">
        <f t="shared" si="0"/>
        <v>348545</v>
      </c>
      <c r="G13" s="571">
        <f t="shared" si="0"/>
        <v>49000000</v>
      </c>
      <c r="H13" s="571">
        <f t="shared" si="0"/>
        <v>0</v>
      </c>
      <c r="I13" s="571">
        <f t="shared" si="0"/>
        <v>1380000</v>
      </c>
      <c r="J13" s="571">
        <f t="shared" si="0"/>
        <v>0</v>
      </c>
      <c r="K13" s="571">
        <f t="shared" si="0"/>
        <v>0</v>
      </c>
      <c r="L13" s="571">
        <f t="shared" si="0"/>
        <v>0</v>
      </c>
      <c r="M13" s="571">
        <f t="shared" si="0"/>
        <v>88071346</v>
      </c>
      <c r="N13" s="341">
        <f t="shared" si="0"/>
        <v>262225574</v>
      </c>
    </row>
    <row r="14" spans="1:14" ht="13.5" customHeight="1">
      <c r="A14" s="559"/>
      <c r="B14" s="572"/>
      <c r="C14" s="573"/>
      <c r="D14" s="574"/>
      <c r="E14" s="575"/>
      <c r="F14" s="575"/>
      <c r="G14" s="575"/>
      <c r="H14" s="575"/>
      <c r="I14" s="575"/>
      <c r="J14" s="575"/>
      <c r="K14" s="575"/>
      <c r="L14" s="575"/>
      <c r="M14" s="575"/>
      <c r="N14" s="339"/>
    </row>
    <row r="15" spans="1:14" ht="21.75" customHeight="1">
      <c r="A15" s="576"/>
      <c r="B15" s="560" t="s">
        <v>377</v>
      </c>
      <c r="C15" s="561"/>
      <c r="D15" s="561" t="s">
        <v>378</v>
      </c>
      <c r="E15" s="562"/>
      <c r="F15" s="562">
        <v>3400000</v>
      </c>
      <c r="G15" s="562"/>
      <c r="H15" s="562"/>
      <c r="I15" s="562"/>
      <c r="J15" s="562"/>
      <c r="K15" s="562"/>
      <c r="L15" s="562"/>
      <c r="M15" s="562"/>
      <c r="N15" s="316">
        <f>SUM(E15:M15)</f>
        <v>3400000</v>
      </c>
    </row>
    <row r="16" spans="1:14" s="342" customFormat="1" ht="21.75" customHeight="1">
      <c r="A16" s="577" t="s">
        <v>375</v>
      </c>
      <c r="B16" s="578"/>
      <c r="C16" s="579"/>
      <c r="D16" s="577" t="s">
        <v>376</v>
      </c>
      <c r="E16" s="580">
        <f aca="true" t="shared" si="1" ref="E16:L16">SUM(E15:E15)</f>
        <v>0</v>
      </c>
      <c r="F16" s="580">
        <f t="shared" si="1"/>
        <v>3400000</v>
      </c>
      <c r="G16" s="580">
        <f t="shared" si="1"/>
        <v>0</v>
      </c>
      <c r="H16" s="580">
        <f t="shared" si="1"/>
        <v>0</v>
      </c>
      <c r="I16" s="580">
        <f t="shared" si="1"/>
        <v>0</v>
      </c>
      <c r="J16" s="580">
        <f t="shared" si="1"/>
        <v>0</v>
      </c>
      <c r="K16" s="580">
        <f t="shared" si="1"/>
        <v>0</v>
      </c>
      <c r="L16" s="580">
        <f t="shared" si="1"/>
        <v>0</v>
      </c>
      <c r="M16" s="580">
        <f>SUM(M15:M15)</f>
        <v>0</v>
      </c>
      <c r="N16" s="317">
        <f>SUM(N15:N15)</f>
        <v>3400000</v>
      </c>
    </row>
    <row r="17" spans="1:14" ht="12" customHeight="1">
      <c r="A17" s="576"/>
      <c r="B17" s="560"/>
      <c r="C17" s="581"/>
      <c r="D17" s="561"/>
      <c r="E17" s="562"/>
      <c r="F17" s="562"/>
      <c r="G17" s="562"/>
      <c r="H17" s="562"/>
      <c r="I17" s="562"/>
      <c r="J17" s="562"/>
      <c r="K17" s="562"/>
      <c r="L17" s="562"/>
      <c r="M17" s="562"/>
      <c r="N17" s="316"/>
    </row>
    <row r="18" spans="1:14" ht="21.75" customHeight="1">
      <c r="A18" s="576"/>
      <c r="B18" s="560" t="s">
        <v>111</v>
      </c>
      <c r="C18" s="561"/>
      <c r="D18" s="561" t="s">
        <v>444</v>
      </c>
      <c r="E18" s="562"/>
      <c r="F18" s="562"/>
      <c r="G18" s="562"/>
      <c r="H18" s="562"/>
      <c r="I18" s="562">
        <v>3810000</v>
      </c>
      <c r="J18" s="562"/>
      <c r="K18" s="562"/>
      <c r="L18" s="562"/>
      <c r="M18" s="562"/>
      <c r="N18" s="316">
        <f>SUM(E18:M18)</f>
        <v>3810000</v>
      </c>
    </row>
    <row r="19" spans="1:14" s="342" customFormat="1" ht="21.75" customHeight="1">
      <c r="A19" s="577" t="s">
        <v>380</v>
      </c>
      <c r="B19" s="582"/>
      <c r="C19" s="578"/>
      <c r="D19" s="577" t="s">
        <v>381</v>
      </c>
      <c r="E19" s="580">
        <f>SUM(E18:E18)</f>
        <v>0</v>
      </c>
      <c r="F19" s="580"/>
      <c r="G19" s="580">
        <f aca="true" t="shared" si="2" ref="G19:N19">SUM(G18:G18)</f>
        <v>0</v>
      </c>
      <c r="H19" s="580">
        <f t="shared" si="2"/>
        <v>0</v>
      </c>
      <c r="I19" s="580">
        <f t="shared" si="2"/>
        <v>3810000</v>
      </c>
      <c r="J19" s="580">
        <f t="shared" si="2"/>
        <v>0</v>
      </c>
      <c r="K19" s="580">
        <f t="shared" si="2"/>
        <v>0</v>
      </c>
      <c r="L19" s="580">
        <f t="shared" si="2"/>
        <v>0</v>
      </c>
      <c r="M19" s="580">
        <f t="shared" si="2"/>
        <v>0</v>
      </c>
      <c r="N19" s="317">
        <f t="shared" si="2"/>
        <v>3810000</v>
      </c>
    </row>
    <row r="20" spans="1:14" ht="18" customHeight="1">
      <c r="A20" s="583"/>
      <c r="B20" s="561"/>
      <c r="C20" s="561"/>
      <c r="D20" s="584"/>
      <c r="E20" s="565"/>
      <c r="F20" s="565"/>
      <c r="G20" s="565"/>
      <c r="H20" s="565"/>
      <c r="I20" s="565"/>
      <c r="J20" s="565"/>
      <c r="K20" s="565"/>
      <c r="L20" s="565"/>
      <c r="M20" s="565"/>
      <c r="N20" s="316"/>
    </row>
    <row r="21" spans="1:14" ht="21.75" customHeight="1">
      <c r="A21" s="576"/>
      <c r="B21" s="560" t="s">
        <v>386</v>
      </c>
      <c r="C21" s="561"/>
      <c r="D21" s="561" t="s">
        <v>573</v>
      </c>
      <c r="E21" s="562"/>
      <c r="F21" s="562"/>
      <c r="G21" s="562"/>
      <c r="H21" s="562"/>
      <c r="I21" s="562">
        <v>6000</v>
      </c>
      <c r="J21" s="562"/>
      <c r="K21" s="562"/>
      <c r="L21" s="562"/>
      <c r="M21" s="562"/>
      <c r="N21" s="316">
        <f>SUM(E21:M21)</f>
        <v>6000</v>
      </c>
    </row>
    <row r="22" spans="1:14" ht="21.75" customHeight="1">
      <c r="A22" s="576"/>
      <c r="B22" s="560" t="s">
        <v>108</v>
      </c>
      <c r="C22" s="561"/>
      <c r="D22" s="561" t="s">
        <v>388</v>
      </c>
      <c r="E22" s="562"/>
      <c r="F22" s="562"/>
      <c r="G22" s="562"/>
      <c r="H22" s="562"/>
      <c r="I22" s="562">
        <v>3070000</v>
      </c>
      <c r="J22" s="562"/>
      <c r="K22" s="562"/>
      <c r="L22" s="562"/>
      <c r="M22" s="562"/>
      <c r="N22" s="316">
        <f>SUM(E22:M22)</f>
        <v>3070000</v>
      </c>
    </row>
    <row r="23" spans="1:14" s="342" customFormat="1" ht="21.75" customHeight="1">
      <c r="A23" s="585" t="s">
        <v>382</v>
      </c>
      <c r="B23" s="578"/>
      <c r="C23" s="579"/>
      <c r="D23" s="577" t="s">
        <v>383</v>
      </c>
      <c r="E23" s="580">
        <f>SUM(E22:E22)</f>
        <v>0</v>
      </c>
      <c r="F23" s="580"/>
      <c r="G23" s="580">
        <f>SUM(G22:G22)</f>
        <v>0</v>
      </c>
      <c r="H23" s="580">
        <f>SUM(H22:H22)</f>
        <v>0</v>
      </c>
      <c r="I23" s="580">
        <f aca="true" t="shared" si="3" ref="I23:N23">SUM(I21:I22)</f>
        <v>3076000</v>
      </c>
      <c r="J23" s="580">
        <f t="shared" si="3"/>
        <v>0</v>
      </c>
      <c r="K23" s="580">
        <f t="shared" si="3"/>
        <v>0</v>
      </c>
      <c r="L23" s="580">
        <f t="shared" si="3"/>
        <v>0</v>
      </c>
      <c r="M23" s="580">
        <f t="shared" si="3"/>
        <v>0</v>
      </c>
      <c r="N23" s="317">
        <f t="shared" si="3"/>
        <v>3076000</v>
      </c>
    </row>
    <row r="24" spans="1:14" ht="12" customHeight="1">
      <c r="A24" s="586"/>
      <c r="B24" s="526"/>
      <c r="C24" s="587"/>
      <c r="D24" s="583"/>
      <c r="E24" s="565"/>
      <c r="F24" s="565"/>
      <c r="G24" s="565"/>
      <c r="H24" s="565"/>
      <c r="I24" s="565"/>
      <c r="J24" s="565"/>
      <c r="K24" s="565"/>
      <c r="L24" s="565"/>
      <c r="M24" s="565"/>
      <c r="N24" s="316"/>
    </row>
    <row r="25" spans="1:14" ht="21.75" customHeight="1">
      <c r="A25" s="586"/>
      <c r="B25" s="560" t="s">
        <v>391</v>
      </c>
      <c r="C25" s="587"/>
      <c r="D25" s="561" t="s">
        <v>392</v>
      </c>
      <c r="E25" s="562"/>
      <c r="F25" s="562">
        <v>23800000</v>
      </c>
      <c r="G25" s="562"/>
      <c r="H25" s="562"/>
      <c r="I25" s="562">
        <v>606500</v>
      </c>
      <c r="J25" s="562"/>
      <c r="K25" s="562"/>
      <c r="L25" s="562"/>
      <c r="M25" s="562"/>
      <c r="N25" s="316">
        <f>SUM(E25:M25)</f>
        <v>24406500</v>
      </c>
    </row>
    <row r="26" spans="1:73" ht="21.75" customHeight="1">
      <c r="A26" s="576"/>
      <c r="B26" s="560" t="s">
        <v>393</v>
      </c>
      <c r="C26" s="561"/>
      <c r="D26" s="561" t="s">
        <v>394</v>
      </c>
      <c r="E26" s="562"/>
      <c r="F26" s="562">
        <v>5300000</v>
      </c>
      <c r="G26" s="562"/>
      <c r="H26" s="562"/>
      <c r="I26" s="562"/>
      <c r="J26" s="562"/>
      <c r="K26" s="562"/>
      <c r="L26" s="562"/>
      <c r="M26" s="562"/>
      <c r="N26" s="316">
        <f>SUM(E26:M26)</f>
        <v>5300000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</row>
    <row r="27" spans="1:14" ht="21.75" customHeight="1">
      <c r="A27" s="576"/>
      <c r="B27" s="560" t="s">
        <v>395</v>
      </c>
      <c r="C27" s="561"/>
      <c r="D27" s="561" t="s">
        <v>396</v>
      </c>
      <c r="E27" s="562"/>
      <c r="F27" s="562">
        <v>3900000</v>
      </c>
      <c r="G27" s="562"/>
      <c r="H27" s="562"/>
      <c r="I27" s="562">
        <v>10000</v>
      </c>
      <c r="J27" s="562"/>
      <c r="K27" s="562"/>
      <c r="L27" s="562"/>
      <c r="M27" s="562"/>
      <c r="N27" s="316">
        <f>SUM(E27:M27)</f>
        <v>3910000</v>
      </c>
    </row>
    <row r="28" spans="1:14" s="342" customFormat="1" ht="21.75" customHeight="1">
      <c r="A28" s="585" t="s">
        <v>389</v>
      </c>
      <c r="B28" s="578"/>
      <c r="C28" s="579"/>
      <c r="D28" s="577" t="s">
        <v>390</v>
      </c>
      <c r="E28" s="580">
        <f>SUM(E25:E27)</f>
        <v>0</v>
      </c>
      <c r="F28" s="580">
        <f>SUM(F25:F27)</f>
        <v>33000000</v>
      </c>
      <c r="G28" s="580">
        <f aca="true" t="shared" si="4" ref="G28:N28">SUM(G25:G27)</f>
        <v>0</v>
      </c>
      <c r="H28" s="580">
        <f t="shared" si="4"/>
        <v>0</v>
      </c>
      <c r="I28" s="580">
        <f t="shared" si="4"/>
        <v>616500</v>
      </c>
      <c r="J28" s="580">
        <f t="shared" si="4"/>
        <v>0</v>
      </c>
      <c r="K28" s="580">
        <f t="shared" si="4"/>
        <v>0</v>
      </c>
      <c r="L28" s="580">
        <f t="shared" si="4"/>
        <v>0</v>
      </c>
      <c r="M28" s="580">
        <f t="shared" si="4"/>
        <v>0</v>
      </c>
      <c r="N28" s="317">
        <f t="shared" si="4"/>
        <v>33616500</v>
      </c>
    </row>
    <row r="29" spans="1:14" ht="15" customHeight="1">
      <c r="A29" s="586"/>
      <c r="B29" s="526"/>
      <c r="C29" s="587"/>
      <c r="D29" s="583"/>
      <c r="E29" s="565"/>
      <c r="F29" s="565"/>
      <c r="G29" s="565"/>
      <c r="H29" s="565"/>
      <c r="I29" s="565"/>
      <c r="J29" s="565"/>
      <c r="K29" s="565"/>
      <c r="L29" s="565"/>
      <c r="M29" s="565"/>
      <c r="N29" s="316"/>
    </row>
    <row r="30" spans="1:14" ht="21.75" customHeight="1">
      <c r="A30" s="576"/>
      <c r="B30" s="560" t="s">
        <v>115</v>
      </c>
      <c r="C30" s="561">
        <v>931102</v>
      </c>
      <c r="D30" s="561" t="s">
        <v>399</v>
      </c>
      <c r="E30" s="562"/>
      <c r="F30" s="562"/>
      <c r="G30" s="562"/>
      <c r="H30" s="562"/>
      <c r="I30" s="562">
        <v>1905000</v>
      </c>
      <c r="J30" s="562"/>
      <c r="K30" s="562"/>
      <c r="L30" s="562"/>
      <c r="M30" s="562"/>
      <c r="N30" s="316">
        <f>SUM(E30:M30)</f>
        <v>1905000</v>
      </c>
    </row>
    <row r="31" spans="1:14" ht="29.25" customHeight="1">
      <c r="A31" s="576"/>
      <c r="B31" s="560" t="s">
        <v>113</v>
      </c>
      <c r="C31" s="561">
        <v>910110</v>
      </c>
      <c r="D31" s="588" t="s">
        <v>446</v>
      </c>
      <c r="E31" s="562"/>
      <c r="F31" s="562"/>
      <c r="G31" s="562">
        <v>11287503</v>
      </c>
      <c r="H31" s="562"/>
      <c r="I31" s="562">
        <v>880000</v>
      </c>
      <c r="J31" s="562"/>
      <c r="K31" s="562"/>
      <c r="L31" s="562"/>
      <c r="M31" s="562"/>
      <c r="N31" s="316">
        <f>SUM(E31:M31)</f>
        <v>12167503</v>
      </c>
    </row>
    <row r="32" spans="1:14" s="342" customFormat="1" ht="21.75" customHeight="1">
      <c r="A32" s="585" t="s">
        <v>397</v>
      </c>
      <c r="B32" s="578"/>
      <c r="C32" s="579"/>
      <c r="D32" s="577" t="s">
        <v>398</v>
      </c>
      <c r="E32" s="580">
        <f aca="true" t="shared" si="5" ref="E32:N32">SUM(E30:E31)</f>
        <v>0</v>
      </c>
      <c r="F32" s="580">
        <f t="shared" si="5"/>
        <v>0</v>
      </c>
      <c r="G32" s="580">
        <f t="shared" si="5"/>
        <v>11287503</v>
      </c>
      <c r="H32" s="580">
        <f t="shared" si="5"/>
        <v>0</v>
      </c>
      <c r="I32" s="580">
        <f t="shared" si="5"/>
        <v>2785000</v>
      </c>
      <c r="J32" s="580">
        <f t="shared" si="5"/>
        <v>0</v>
      </c>
      <c r="K32" s="580">
        <f t="shared" si="5"/>
        <v>0</v>
      </c>
      <c r="L32" s="580">
        <f t="shared" si="5"/>
        <v>0</v>
      </c>
      <c r="M32" s="580">
        <f t="shared" si="5"/>
        <v>0</v>
      </c>
      <c r="N32" s="317">
        <f t="shared" si="5"/>
        <v>14072503</v>
      </c>
    </row>
    <row r="33" spans="1:14" ht="10.5" customHeight="1">
      <c r="A33" s="586"/>
      <c r="B33" s="561"/>
      <c r="C33" s="587"/>
      <c r="D33" s="583"/>
      <c r="E33" s="565"/>
      <c r="F33" s="565"/>
      <c r="G33" s="565"/>
      <c r="H33" s="565"/>
      <c r="I33" s="565"/>
      <c r="J33" s="565"/>
      <c r="K33" s="565"/>
      <c r="L33" s="565"/>
      <c r="M33" s="565"/>
      <c r="N33" s="316"/>
    </row>
    <row r="34" spans="1:14" s="528" customFormat="1" ht="21.75" customHeight="1">
      <c r="A34" s="589"/>
      <c r="B34" s="560" t="s">
        <v>410</v>
      </c>
      <c r="C34" s="581"/>
      <c r="D34" s="526" t="s">
        <v>436</v>
      </c>
      <c r="E34" s="562"/>
      <c r="F34" s="562"/>
      <c r="G34" s="562">
        <v>15381682</v>
      </c>
      <c r="H34" s="562"/>
      <c r="I34" s="562">
        <v>10000</v>
      </c>
      <c r="J34" s="562"/>
      <c r="K34" s="562"/>
      <c r="L34" s="562"/>
      <c r="M34" s="562"/>
      <c r="N34" s="316">
        <f>SUM(E34:M34)</f>
        <v>15391682</v>
      </c>
    </row>
    <row r="35" spans="1:14" s="342" customFormat="1" ht="21.75" customHeight="1">
      <c r="A35" s="585" t="s">
        <v>419</v>
      </c>
      <c r="B35" s="590"/>
      <c r="C35" s="591"/>
      <c r="D35" s="577" t="s">
        <v>420</v>
      </c>
      <c r="E35" s="580">
        <f aca="true" t="shared" si="6" ref="E35:N35">SUM(E34:E34)</f>
        <v>0</v>
      </c>
      <c r="F35" s="580">
        <f t="shared" si="6"/>
        <v>0</v>
      </c>
      <c r="G35" s="580">
        <f t="shared" si="6"/>
        <v>15381682</v>
      </c>
      <c r="H35" s="580">
        <f t="shared" si="6"/>
        <v>0</v>
      </c>
      <c r="I35" s="580">
        <f t="shared" si="6"/>
        <v>10000</v>
      </c>
      <c r="J35" s="580">
        <f t="shared" si="6"/>
        <v>0</v>
      </c>
      <c r="K35" s="580">
        <f t="shared" si="6"/>
        <v>0</v>
      </c>
      <c r="L35" s="580">
        <f t="shared" si="6"/>
        <v>0</v>
      </c>
      <c r="M35" s="580">
        <f t="shared" si="6"/>
        <v>0</v>
      </c>
      <c r="N35" s="317">
        <f t="shared" si="6"/>
        <v>15391682</v>
      </c>
    </row>
    <row r="36" spans="1:14" ht="10.5" customHeight="1">
      <c r="A36" s="586"/>
      <c r="B36" s="560"/>
      <c r="C36" s="581"/>
      <c r="D36" s="583"/>
      <c r="E36" s="565"/>
      <c r="F36" s="565"/>
      <c r="G36" s="565"/>
      <c r="H36" s="565"/>
      <c r="I36" s="565"/>
      <c r="J36" s="565"/>
      <c r="K36" s="565"/>
      <c r="L36" s="565"/>
      <c r="M36" s="565"/>
      <c r="N36" s="316"/>
    </row>
    <row r="37" spans="1:14" ht="21.75" customHeight="1">
      <c r="A37" s="586"/>
      <c r="B37" s="560" t="s">
        <v>576</v>
      </c>
      <c r="C37" s="561">
        <v>889921</v>
      </c>
      <c r="D37" s="561" t="s">
        <v>578</v>
      </c>
      <c r="E37" s="562"/>
      <c r="F37" s="562"/>
      <c r="G37" s="562"/>
      <c r="H37" s="562"/>
      <c r="I37" s="562">
        <v>15000</v>
      </c>
      <c r="J37" s="562"/>
      <c r="K37" s="562"/>
      <c r="L37" s="562"/>
      <c r="M37" s="562"/>
      <c r="N37" s="316">
        <f>SUM(E37:M37)</f>
        <v>15000</v>
      </c>
    </row>
    <row r="38" spans="1:14" ht="21.75" customHeight="1">
      <c r="A38" s="586"/>
      <c r="B38" s="560" t="s">
        <v>401</v>
      </c>
      <c r="C38" s="561">
        <v>889921</v>
      </c>
      <c r="D38" s="561" t="s">
        <v>574</v>
      </c>
      <c r="E38" s="562"/>
      <c r="F38" s="562">
        <v>315000</v>
      </c>
      <c r="G38" s="562"/>
      <c r="H38" s="562"/>
      <c r="I38" s="562"/>
      <c r="J38" s="562"/>
      <c r="K38" s="562"/>
      <c r="L38" s="562"/>
      <c r="M38" s="562"/>
      <c r="N38" s="316">
        <f>SUM(E38:M38)</f>
        <v>315000</v>
      </c>
    </row>
    <row r="39" spans="1:14" ht="21.75" customHeight="1">
      <c r="A39" s="586"/>
      <c r="B39" s="560" t="s">
        <v>422</v>
      </c>
      <c r="C39" s="561">
        <v>889921</v>
      </c>
      <c r="D39" s="561" t="s">
        <v>402</v>
      </c>
      <c r="E39" s="562"/>
      <c r="F39" s="562">
        <v>485319</v>
      </c>
      <c r="G39" s="562"/>
      <c r="H39" s="562"/>
      <c r="I39" s="562">
        <v>190500</v>
      </c>
      <c r="J39" s="562"/>
      <c r="K39" s="562"/>
      <c r="L39" s="562"/>
      <c r="M39" s="562"/>
      <c r="N39" s="316">
        <f>SUM(E39:M39)</f>
        <v>675819</v>
      </c>
    </row>
    <row r="40" spans="1:14" ht="21.75" customHeight="1">
      <c r="A40" s="576"/>
      <c r="B40" s="560" t="s">
        <v>445</v>
      </c>
      <c r="C40" s="561">
        <v>889921</v>
      </c>
      <c r="D40" s="561" t="s">
        <v>447</v>
      </c>
      <c r="E40" s="562"/>
      <c r="F40" s="562"/>
      <c r="G40" s="562"/>
      <c r="H40" s="562"/>
      <c r="I40" s="562"/>
      <c r="J40" s="562"/>
      <c r="K40" s="562">
        <v>50000</v>
      </c>
      <c r="L40" s="562"/>
      <c r="M40" s="562"/>
      <c r="N40" s="316">
        <f>SUM(E40:M40)</f>
        <v>50000</v>
      </c>
    </row>
    <row r="41" spans="1:14" ht="21.75" customHeight="1">
      <c r="A41" s="576"/>
      <c r="B41" s="560" t="s">
        <v>748</v>
      </c>
      <c r="C41" s="561">
        <v>889921</v>
      </c>
      <c r="D41" s="561" t="s">
        <v>741</v>
      </c>
      <c r="E41" s="562"/>
      <c r="F41" s="562">
        <v>10516770</v>
      </c>
      <c r="G41" s="562"/>
      <c r="H41" s="562"/>
      <c r="I41" s="562"/>
      <c r="J41" s="562"/>
      <c r="K41" s="562"/>
      <c r="L41" s="562"/>
      <c r="M41" s="562"/>
      <c r="N41" s="316">
        <f>SUM(E41:M41)</f>
        <v>10516770</v>
      </c>
    </row>
    <row r="42" spans="1:14" s="342" customFormat="1" ht="21.75" customHeight="1">
      <c r="A42" s="585" t="s">
        <v>210</v>
      </c>
      <c r="B42" s="578"/>
      <c r="C42" s="579"/>
      <c r="D42" s="577" t="s">
        <v>421</v>
      </c>
      <c r="E42" s="580">
        <f>SUM(E38:E40)</f>
        <v>0</v>
      </c>
      <c r="F42" s="580">
        <f>SUM(F37:F41)</f>
        <v>11317089</v>
      </c>
      <c r="G42" s="580">
        <f aca="true" t="shared" si="7" ref="G42:M42">SUM(G37:G41)</f>
        <v>0</v>
      </c>
      <c r="H42" s="580">
        <f t="shared" si="7"/>
        <v>0</v>
      </c>
      <c r="I42" s="580">
        <f t="shared" si="7"/>
        <v>205500</v>
      </c>
      <c r="J42" s="580">
        <f t="shared" si="7"/>
        <v>0</v>
      </c>
      <c r="K42" s="580">
        <f t="shared" si="7"/>
        <v>50000</v>
      </c>
      <c r="L42" s="580">
        <f t="shared" si="7"/>
        <v>0</v>
      </c>
      <c r="M42" s="580">
        <f t="shared" si="7"/>
        <v>0</v>
      </c>
      <c r="N42" s="317">
        <f>SUM(N37:N41)</f>
        <v>11572589</v>
      </c>
    </row>
    <row r="43" spans="1:14" ht="10.5" customHeight="1">
      <c r="A43" s="586"/>
      <c r="B43" s="560"/>
      <c r="C43" s="581"/>
      <c r="D43" s="583"/>
      <c r="E43" s="565"/>
      <c r="F43" s="565"/>
      <c r="G43" s="565"/>
      <c r="H43" s="565"/>
      <c r="I43" s="565"/>
      <c r="J43" s="565"/>
      <c r="K43" s="565"/>
      <c r="L43" s="565"/>
      <c r="M43" s="565"/>
      <c r="N43" s="316"/>
    </row>
    <row r="44" spans="1:14" ht="21.75" customHeight="1">
      <c r="A44" s="559"/>
      <c r="B44" s="560" t="s">
        <v>411</v>
      </c>
      <c r="C44" s="561"/>
      <c r="D44" s="561" t="s">
        <v>412</v>
      </c>
      <c r="E44" s="565"/>
      <c r="F44" s="565"/>
      <c r="G44" s="565"/>
      <c r="H44" s="562">
        <v>82450000</v>
      </c>
      <c r="I44" s="562"/>
      <c r="J44" s="565"/>
      <c r="K44" s="565"/>
      <c r="L44" s="565"/>
      <c r="M44" s="565"/>
      <c r="N44" s="316">
        <f>SUM(E44:M44)</f>
        <v>82450000</v>
      </c>
    </row>
    <row r="45" spans="1:14" s="344" customFormat="1" ht="21.75" customHeight="1">
      <c r="A45" s="567"/>
      <c r="B45" s="590"/>
      <c r="C45" s="582"/>
      <c r="D45" s="592" t="s">
        <v>423</v>
      </c>
      <c r="E45" s="580">
        <f aca="true" t="shared" si="8" ref="E45:N45">SUM(E13,E16,E19,E23,E28,E32,E42,E35,E44)</f>
        <v>123425683</v>
      </c>
      <c r="F45" s="580">
        <f t="shared" si="8"/>
        <v>48065634</v>
      </c>
      <c r="G45" s="580">
        <f t="shared" si="8"/>
        <v>75669185</v>
      </c>
      <c r="H45" s="580">
        <f t="shared" si="8"/>
        <v>82450000</v>
      </c>
      <c r="I45" s="580">
        <f t="shared" si="8"/>
        <v>11883000</v>
      </c>
      <c r="J45" s="580">
        <f t="shared" si="8"/>
        <v>0</v>
      </c>
      <c r="K45" s="580">
        <f t="shared" si="8"/>
        <v>50000</v>
      </c>
      <c r="L45" s="580">
        <f t="shared" si="8"/>
        <v>0</v>
      </c>
      <c r="M45" s="580">
        <f t="shared" si="8"/>
        <v>88071346</v>
      </c>
      <c r="N45" s="317">
        <f t="shared" si="8"/>
        <v>429614848</v>
      </c>
    </row>
    <row r="46" spans="1:14" s="309" customFormat="1" ht="21.75" customHeight="1">
      <c r="A46" s="559"/>
      <c r="B46" s="560"/>
      <c r="C46" s="561"/>
      <c r="D46" s="584"/>
      <c r="E46" s="565"/>
      <c r="F46" s="565"/>
      <c r="G46" s="565"/>
      <c r="H46" s="565"/>
      <c r="I46" s="565"/>
      <c r="J46" s="565"/>
      <c r="K46" s="565"/>
      <c r="L46" s="565"/>
      <c r="M46" s="565"/>
      <c r="N46" s="316"/>
    </row>
    <row r="47" spans="1:14" s="309" customFormat="1" ht="21.75" customHeight="1">
      <c r="A47" s="559"/>
      <c r="B47" s="560"/>
      <c r="C47" s="561"/>
      <c r="D47" s="593" t="s">
        <v>443</v>
      </c>
      <c r="E47" s="565"/>
      <c r="F47" s="565"/>
      <c r="G47" s="565"/>
      <c r="H47" s="565"/>
      <c r="I47" s="565"/>
      <c r="J47" s="565"/>
      <c r="K47" s="565"/>
      <c r="L47" s="565"/>
      <c r="M47" s="565"/>
      <c r="N47" s="316"/>
    </row>
    <row r="48" spans="1:14" s="309" customFormat="1" ht="21.75" customHeight="1">
      <c r="A48" s="559"/>
      <c r="B48" s="560" t="s">
        <v>369</v>
      </c>
      <c r="C48" s="561"/>
      <c r="D48" s="561" t="s">
        <v>370</v>
      </c>
      <c r="E48" s="562"/>
      <c r="F48" s="562">
        <v>2658579</v>
      </c>
      <c r="G48" s="562"/>
      <c r="H48" s="562"/>
      <c r="I48" s="562">
        <v>21000</v>
      </c>
      <c r="J48" s="562">
        <v>15000</v>
      </c>
      <c r="K48" s="562"/>
      <c r="L48" s="562"/>
      <c r="M48" s="562"/>
      <c r="N48" s="316">
        <f>SUM(E48:M48)</f>
        <v>2694579</v>
      </c>
    </row>
    <row r="49" spans="1:14" s="309" customFormat="1" ht="21.75" customHeight="1">
      <c r="A49" s="559"/>
      <c r="B49" s="560" t="s">
        <v>406</v>
      </c>
      <c r="C49" s="561"/>
      <c r="D49" s="561" t="s">
        <v>607</v>
      </c>
      <c r="E49" s="562"/>
      <c r="F49" s="562"/>
      <c r="G49" s="562"/>
      <c r="H49" s="562"/>
      <c r="I49" s="562">
        <v>9017000</v>
      </c>
      <c r="J49" s="562"/>
      <c r="K49" s="562"/>
      <c r="L49" s="562"/>
      <c r="M49" s="562"/>
      <c r="N49" s="316">
        <f>SUM(E49:M49)</f>
        <v>9017000</v>
      </c>
    </row>
    <row r="50" spans="1:14" s="309" customFormat="1" ht="21.75" customHeight="1">
      <c r="A50" s="559"/>
      <c r="B50" s="560" t="s">
        <v>373</v>
      </c>
      <c r="C50" s="561"/>
      <c r="D50" s="561" t="s">
        <v>608</v>
      </c>
      <c r="E50" s="562"/>
      <c r="F50" s="562">
        <v>9407873</v>
      </c>
      <c r="G50" s="562"/>
      <c r="H50" s="562"/>
      <c r="I50" s="562"/>
      <c r="J50" s="562"/>
      <c r="K50" s="562"/>
      <c r="L50" s="562"/>
      <c r="M50" s="562">
        <v>2161479</v>
      </c>
      <c r="N50" s="316">
        <f>SUM(E50:M50)</f>
        <v>11569352</v>
      </c>
    </row>
    <row r="51" spans="1:14" s="309" customFormat="1" ht="21.75" customHeight="1">
      <c r="A51" s="559"/>
      <c r="B51" s="560" t="s">
        <v>410</v>
      </c>
      <c r="C51" s="561"/>
      <c r="D51" s="561" t="s">
        <v>606</v>
      </c>
      <c r="E51" s="562"/>
      <c r="F51" s="562"/>
      <c r="G51" s="562"/>
      <c r="H51" s="562"/>
      <c r="I51" s="562">
        <v>6985000</v>
      </c>
      <c r="J51" s="562"/>
      <c r="K51" s="562"/>
      <c r="L51" s="562"/>
      <c r="M51" s="562"/>
      <c r="N51" s="316">
        <f>SUM(E51:M51)</f>
        <v>6985000</v>
      </c>
    </row>
    <row r="52" spans="1:14" s="344" customFormat="1" ht="21.75" customHeight="1">
      <c r="A52" s="567"/>
      <c r="B52" s="590"/>
      <c r="C52" s="582"/>
      <c r="D52" s="592" t="s">
        <v>424</v>
      </c>
      <c r="E52" s="580">
        <f>SUM(E48:E51)</f>
        <v>0</v>
      </c>
      <c r="F52" s="580">
        <f aca="true" t="shared" si="9" ref="F52:M52">SUM(F48:F51)</f>
        <v>12066452</v>
      </c>
      <c r="G52" s="580">
        <f t="shared" si="9"/>
        <v>0</v>
      </c>
      <c r="H52" s="580">
        <f t="shared" si="9"/>
        <v>0</v>
      </c>
      <c r="I52" s="580">
        <f t="shared" si="9"/>
        <v>16023000</v>
      </c>
      <c r="J52" s="580">
        <f t="shared" si="9"/>
        <v>15000</v>
      </c>
      <c r="K52" s="580">
        <f t="shared" si="9"/>
        <v>0</v>
      </c>
      <c r="L52" s="580">
        <f t="shared" si="9"/>
        <v>0</v>
      </c>
      <c r="M52" s="580">
        <f t="shared" si="9"/>
        <v>2161479</v>
      </c>
      <c r="N52" s="317">
        <f>SUM(N48:N51)</f>
        <v>30265931</v>
      </c>
    </row>
    <row r="53" spans="1:14" s="340" customFormat="1" ht="22.5" customHeight="1">
      <c r="A53" s="567"/>
      <c r="B53" s="590"/>
      <c r="C53" s="582"/>
      <c r="D53" s="592"/>
      <c r="E53" s="580"/>
      <c r="F53" s="580"/>
      <c r="G53" s="580"/>
      <c r="H53" s="580"/>
      <c r="I53" s="580"/>
      <c r="J53" s="580"/>
      <c r="K53" s="580"/>
      <c r="L53" s="580"/>
      <c r="M53" s="580"/>
      <c r="N53" s="317"/>
    </row>
    <row r="54" spans="1:14" s="346" customFormat="1" ht="21.75" customHeight="1">
      <c r="A54" s="594"/>
      <c r="B54" s="582"/>
      <c r="C54" s="582"/>
      <c r="D54" s="595" t="s">
        <v>425</v>
      </c>
      <c r="E54" s="596">
        <f aca="true" t="shared" si="10" ref="E54:M54">SUM(E45+E52)</f>
        <v>123425683</v>
      </c>
      <c r="F54" s="596">
        <f t="shared" si="10"/>
        <v>60132086</v>
      </c>
      <c r="G54" s="596">
        <f t="shared" si="10"/>
        <v>75669185</v>
      </c>
      <c r="H54" s="596">
        <f t="shared" si="10"/>
        <v>82450000</v>
      </c>
      <c r="I54" s="596">
        <f t="shared" si="10"/>
        <v>27906000</v>
      </c>
      <c r="J54" s="596">
        <f t="shared" si="10"/>
        <v>15000</v>
      </c>
      <c r="K54" s="596">
        <f t="shared" si="10"/>
        <v>50000</v>
      </c>
      <c r="L54" s="596">
        <f t="shared" si="10"/>
        <v>0</v>
      </c>
      <c r="M54" s="596">
        <f t="shared" si="10"/>
        <v>90232825</v>
      </c>
      <c r="N54" s="345">
        <f>(N45+N52)</f>
        <v>459880779</v>
      </c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5">
    <mergeCell ref="A4:A5"/>
    <mergeCell ref="B4:B5"/>
    <mergeCell ref="C4:C5"/>
    <mergeCell ref="D4:D5"/>
    <mergeCell ref="A1:R1"/>
    <mergeCell ref="M3:N3"/>
    <mergeCell ref="N4:N5"/>
    <mergeCell ref="M4:M5"/>
    <mergeCell ref="E4:F4"/>
    <mergeCell ref="I4:I5"/>
    <mergeCell ref="G4:G5"/>
    <mergeCell ref="H4:H5"/>
    <mergeCell ref="J4:J5"/>
    <mergeCell ref="K4:K5"/>
    <mergeCell ref="L4:L5"/>
  </mergeCells>
  <printOptions horizontalCentered="1"/>
  <pageMargins left="0" right="0" top="0" bottom="0" header="0" footer="0"/>
  <pageSetup fitToHeight="1" fitToWidth="1" horizontalDpi="600" verticalDpi="600" orientation="landscape" paperSize="9" scale="48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4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7109375" style="721" customWidth="1"/>
    <col min="2" max="2" width="46.28125" style="721" customWidth="1"/>
    <col min="3" max="3" width="14.421875" style="721" customWidth="1"/>
    <col min="4" max="5" width="15.28125" style="721" customWidth="1"/>
    <col min="6" max="6" width="13.28125" style="721" customWidth="1"/>
    <col min="7" max="8" width="14.7109375" style="721" customWidth="1"/>
    <col min="9" max="9" width="13.28125" style="721" customWidth="1"/>
    <col min="10" max="10" width="13.8515625" style="721" customWidth="1"/>
    <col min="11" max="16384" width="9.140625" style="721" customWidth="1"/>
  </cols>
  <sheetData>
    <row r="1" spans="1:10" ht="15.75">
      <c r="A1" s="836" t="s">
        <v>718</v>
      </c>
      <c r="B1" s="836"/>
      <c r="C1" s="836"/>
      <c r="D1" s="836"/>
      <c r="E1" s="836"/>
      <c r="F1" s="836"/>
      <c r="G1" s="836"/>
      <c r="H1" s="836"/>
      <c r="I1" s="836"/>
      <c r="J1" s="836"/>
    </row>
    <row r="2" spans="1:10" ht="15.75">
      <c r="A2" s="720"/>
      <c r="B2" s="720"/>
      <c r="C2" s="720"/>
      <c r="D2" s="720"/>
      <c r="E2" s="720"/>
      <c r="F2" s="720"/>
      <c r="G2" s="720"/>
      <c r="H2" s="720"/>
      <c r="I2" s="720"/>
      <c r="J2" s="720"/>
    </row>
    <row r="3" spans="1:10" ht="12.75">
      <c r="A3" s="722"/>
      <c r="B3" s="722"/>
      <c r="C3" s="722"/>
      <c r="D3" s="722"/>
      <c r="E3" s="722"/>
      <c r="F3" s="722"/>
      <c r="G3" s="722"/>
      <c r="H3" s="722"/>
      <c r="I3" s="722"/>
      <c r="J3" s="723" t="s">
        <v>564</v>
      </c>
    </row>
    <row r="4" spans="1:10" ht="12.75">
      <c r="A4" s="722"/>
      <c r="B4" s="722"/>
      <c r="C4" s="722"/>
      <c r="D4" s="722"/>
      <c r="E4" s="724"/>
      <c r="F4" s="724"/>
      <c r="G4" s="724"/>
      <c r="H4" s="724"/>
      <c r="I4" s="837" t="s">
        <v>541</v>
      </c>
      <c r="J4" s="837"/>
    </row>
    <row r="5" spans="1:10" ht="15" customHeight="1">
      <c r="A5" s="838" t="s">
        <v>696</v>
      </c>
      <c r="B5" s="839" t="s">
        <v>697</v>
      </c>
      <c r="C5" s="840" t="s">
        <v>698</v>
      </c>
      <c r="D5" s="841"/>
      <c r="E5" s="841"/>
      <c r="F5" s="842"/>
      <c r="G5" s="840" t="s">
        <v>699</v>
      </c>
      <c r="H5" s="841"/>
      <c r="I5" s="841"/>
      <c r="J5" s="842"/>
    </row>
    <row r="6" spans="1:10" ht="15" customHeight="1">
      <c r="A6" s="834"/>
      <c r="B6" s="834"/>
      <c r="C6" s="834" t="s">
        <v>700</v>
      </c>
      <c r="D6" s="834" t="s">
        <v>701</v>
      </c>
      <c r="E6" s="834" t="s">
        <v>719</v>
      </c>
      <c r="F6" s="834" t="s">
        <v>702</v>
      </c>
      <c r="G6" s="834" t="s">
        <v>415</v>
      </c>
      <c r="H6" s="725" t="s">
        <v>703</v>
      </c>
      <c r="I6" s="834" t="s">
        <v>720</v>
      </c>
      <c r="J6" s="834" t="s">
        <v>702</v>
      </c>
    </row>
    <row r="7" spans="1:10" ht="15" customHeight="1">
      <c r="A7" s="834"/>
      <c r="B7" s="834"/>
      <c r="C7" s="834"/>
      <c r="D7" s="834"/>
      <c r="E7" s="834"/>
      <c r="F7" s="834"/>
      <c r="G7" s="834"/>
      <c r="H7" s="725" t="s">
        <v>704</v>
      </c>
      <c r="I7" s="834"/>
      <c r="J7" s="834"/>
    </row>
    <row r="8" spans="1:10" ht="15" customHeight="1">
      <c r="A8" s="835"/>
      <c r="B8" s="835"/>
      <c r="C8" s="835"/>
      <c r="D8" s="835"/>
      <c r="E8" s="835"/>
      <c r="F8" s="835"/>
      <c r="G8" s="835"/>
      <c r="H8" s="726" t="s">
        <v>705</v>
      </c>
      <c r="I8" s="835"/>
      <c r="J8" s="835"/>
    </row>
    <row r="9" spans="1:10" ht="39.75" customHeight="1">
      <c r="A9" s="727" t="s">
        <v>117</v>
      </c>
      <c r="B9" s="630" t="s">
        <v>706</v>
      </c>
      <c r="C9" s="170">
        <f>D9+E9</f>
        <v>9923</v>
      </c>
      <c r="D9" s="170">
        <v>2023</v>
      </c>
      <c r="E9" s="728">
        <v>7900</v>
      </c>
      <c r="F9" s="729">
        <v>0</v>
      </c>
      <c r="G9" s="729">
        <f>H9+I9</f>
        <v>10096</v>
      </c>
      <c r="H9" s="729">
        <v>10096</v>
      </c>
      <c r="I9" s="728">
        <v>0</v>
      </c>
      <c r="J9" s="729">
        <v>0</v>
      </c>
    </row>
    <row r="10" spans="1:10" ht="39.75" customHeight="1">
      <c r="A10" s="730"/>
      <c r="B10" s="731" t="s">
        <v>707</v>
      </c>
      <c r="C10" s="729"/>
      <c r="D10" s="729"/>
      <c r="E10" s="728"/>
      <c r="F10" s="729"/>
      <c r="G10" s="729"/>
      <c r="H10" s="729"/>
      <c r="I10" s="728"/>
      <c r="J10" s="729"/>
    </row>
    <row r="11" spans="1:10" ht="39.75" customHeight="1">
      <c r="A11" s="727" t="s">
        <v>118</v>
      </c>
      <c r="B11" s="630" t="s">
        <v>708</v>
      </c>
      <c r="C11" s="170">
        <f>D11+E11</f>
        <v>21122</v>
      </c>
      <c r="D11" s="170">
        <v>17258</v>
      </c>
      <c r="E11" s="728">
        <v>3864</v>
      </c>
      <c r="F11" s="729">
        <v>0</v>
      </c>
      <c r="G11" s="729">
        <f>H11+I11</f>
        <v>24621</v>
      </c>
      <c r="H11" s="729">
        <v>24621</v>
      </c>
      <c r="I11" s="728">
        <v>0</v>
      </c>
      <c r="J11" s="729">
        <v>0</v>
      </c>
    </row>
    <row r="12" spans="1:10" ht="39.75" customHeight="1">
      <c r="A12" s="730"/>
      <c r="B12" s="732" t="s">
        <v>709</v>
      </c>
      <c r="C12" s="729"/>
      <c r="D12" s="729"/>
      <c r="E12" s="728"/>
      <c r="F12" s="729"/>
      <c r="G12" s="729"/>
      <c r="H12" s="729"/>
      <c r="I12" s="728"/>
      <c r="J12" s="729"/>
    </row>
    <row r="13" spans="1:10" ht="39.75" customHeight="1">
      <c r="A13" s="733"/>
      <c r="B13" s="734" t="s">
        <v>448</v>
      </c>
      <c r="C13" s="168">
        <f>C9+C11</f>
        <v>31045</v>
      </c>
      <c r="D13" s="168">
        <f aca="true" t="shared" si="0" ref="D13:J13">SUM(D9:D12)</f>
        <v>19281</v>
      </c>
      <c r="E13" s="735">
        <f t="shared" si="0"/>
        <v>11764</v>
      </c>
      <c r="F13" s="735">
        <f t="shared" si="0"/>
        <v>0</v>
      </c>
      <c r="G13" s="735">
        <f t="shared" si="0"/>
        <v>34717</v>
      </c>
      <c r="H13" s="735">
        <f t="shared" si="0"/>
        <v>34717</v>
      </c>
      <c r="I13" s="735">
        <f t="shared" si="0"/>
        <v>0</v>
      </c>
      <c r="J13" s="735">
        <f t="shared" si="0"/>
        <v>0</v>
      </c>
    </row>
    <row r="14" spans="2:8" ht="39.75" customHeight="1">
      <c r="B14" s="736"/>
      <c r="C14" s="736"/>
      <c r="D14" s="736"/>
      <c r="E14" s="736"/>
      <c r="F14" s="736"/>
      <c r="G14" s="736"/>
      <c r="H14" s="736"/>
    </row>
    <row r="15" ht="39.75" customHeight="1"/>
    <row r="46" ht="12.75">
      <c r="K46" s="737"/>
    </row>
  </sheetData>
  <sheetProtection/>
  <mergeCells count="13"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F6:F8"/>
    <mergeCell ref="G6:G8"/>
    <mergeCell ref="I6:I8"/>
    <mergeCell ref="J6:J8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7109375" style="721" customWidth="1"/>
    <col min="2" max="2" width="51.8515625" style="721" customWidth="1"/>
    <col min="3" max="3" width="14.421875" style="721" customWidth="1"/>
    <col min="4" max="5" width="15.28125" style="721" customWidth="1"/>
    <col min="6" max="6" width="13.28125" style="721" customWidth="1"/>
    <col min="7" max="8" width="14.7109375" style="721" customWidth="1"/>
    <col min="9" max="9" width="13.28125" style="721" customWidth="1"/>
    <col min="10" max="10" width="13.8515625" style="721" customWidth="1"/>
    <col min="11" max="16384" width="9.140625" style="721" customWidth="1"/>
  </cols>
  <sheetData>
    <row r="1" spans="1:10" ht="15.75">
      <c r="A1" s="836" t="s">
        <v>718</v>
      </c>
      <c r="B1" s="836"/>
      <c r="C1" s="836"/>
      <c r="D1" s="836"/>
      <c r="E1" s="836"/>
      <c r="F1" s="836"/>
      <c r="G1" s="836"/>
      <c r="H1" s="836"/>
      <c r="I1" s="836"/>
      <c r="J1" s="836"/>
    </row>
    <row r="2" spans="1:10" ht="15.75">
      <c r="A2" s="720"/>
      <c r="B2" s="720"/>
      <c r="C2" s="720"/>
      <c r="D2" s="720"/>
      <c r="E2" s="720"/>
      <c r="F2" s="720"/>
      <c r="G2" s="720"/>
      <c r="H2" s="720"/>
      <c r="I2" s="720"/>
      <c r="J2" s="720"/>
    </row>
    <row r="3" spans="1:10" ht="15.75">
      <c r="A3" s="898" t="s">
        <v>778</v>
      </c>
      <c r="B3" s="722"/>
      <c r="C3" s="722"/>
      <c r="D3" s="722"/>
      <c r="E3" s="722"/>
      <c r="F3" s="722"/>
      <c r="G3" s="722"/>
      <c r="H3" s="722"/>
      <c r="I3" s="722"/>
      <c r="J3" s="723" t="s">
        <v>564</v>
      </c>
    </row>
    <row r="4" spans="1:10" ht="12.75">
      <c r="A4" s="722"/>
      <c r="B4" s="722"/>
      <c r="C4" s="722"/>
      <c r="D4" s="722"/>
      <c r="E4" s="724"/>
      <c r="F4" s="724"/>
      <c r="G4" s="724"/>
      <c r="H4" s="724"/>
      <c r="I4" s="837" t="s">
        <v>541</v>
      </c>
      <c r="J4" s="837"/>
    </row>
    <row r="5" spans="1:10" ht="23.25" customHeight="1">
      <c r="A5" s="838" t="s">
        <v>696</v>
      </c>
      <c r="B5" s="839" t="s">
        <v>697</v>
      </c>
      <c r="C5" s="840" t="s">
        <v>698</v>
      </c>
      <c r="D5" s="841"/>
      <c r="E5" s="841"/>
      <c r="F5" s="842"/>
      <c r="G5" s="840" t="s">
        <v>699</v>
      </c>
      <c r="H5" s="841"/>
      <c r="I5" s="841"/>
      <c r="J5" s="842"/>
    </row>
    <row r="6" spans="1:10" ht="15" customHeight="1">
      <c r="A6" s="834"/>
      <c r="B6" s="834"/>
      <c r="C6" s="834" t="s">
        <v>700</v>
      </c>
      <c r="D6" s="834" t="s">
        <v>701</v>
      </c>
      <c r="E6" s="834" t="s">
        <v>719</v>
      </c>
      <c r="F6" s="834" t="s">
        <v>702</v>
      </c>
      <c r="G6" s="834" t="s">
        <v>415</v>
      </c>
      <c r="H6" s="725" t="s">
        <v>703</v>
      </c>
      <c r="I6" s="834" t="s">
        <v>720</v>
      </c>
      <c r="J6" s="834" t="s">
        <v>702</v>
      </c>
    </row>
    <row r="7" spans="1:10" ht="15" customHeight="1">
      <c r="A7" s="834"/>
      <c r="B7" s="834"/>
      <c r="C7" s="834"/>
      <c r="D7" s="834"/>
      <c r="E7" s="834"/>
      <c r="F7" s="834"/>
      <c r="G7" s="834"/>
      <c r="H7" s="725" t="s">
        <v>704</v>
      </c>
      <c r="I7" s="834"/>
      <c r="J7" s="834"/>
    </row>
    <row r="8" spans="1:10" ht="15" customHeight="1">
      <c r="A8" s="835"/>
      <c r="B8" s="835"/>
      <c r="C8" s="835"/>
      <c r="D8" s="835"/>
      <c r="E8" s="835"/>
      <c r="F8" s="835"/>
      <c r="G8" s="835"/>
      <c r="H8" s="726" t="s">
        <v>705</v>
      </c>
      <c r="I8" s="835"/>
      <c r="J8" s="835"/>
    </row>
    <row r="9" spans="1:10" s="761" customFormat="1" ht="39.75" customHeight="1">
      <c r="A9" s="759" t="s">
        <v>117</v>
      </c>
      <c r="B9" s="732" t="s">
        <v>767</v>
      </c>
      <c r="C9" s="170">
        <v>11287503</v>
      </c>
      <c r="D9" s="760">
        <v>0</v>
      </c>
      <c r="E9" s="728">
        <v>11287503</v>
      </c>
      <c r="F9" s="728">
        <v>0</v>
      </c>
      <c r="G9" s="729">
        <f aca="true" t="shared" si="0" ref="G9:G14">SUM(H9:J9)</f>
        <v>11287503</v>
      </c>
      <c r="H9" s="728">
        <v>0</v>
      </c>
      <c r="I9" s="728">
        <v>4629123</v>
      </c>
      <c r="J9" s="728">
        <f>E9-I9</f>
        <v>6658380</v>
      </c>
    </row>
    <row r="10" spans="1:10" s="761" customFormat="1" ht="39.75" customHeight="1">
      <c r="A10" s="759" t="s">
        <v>118</v>
      </c>
      <c r="B10" s="732" t="s">
        <v>768</v>
      </c>
      <c r="C10" s="170">
        <v>10516770</v>
      </c>
      <c r="D10" s="760">
        <v>0</v>
      </c>
      <c r="E10" s="728">
        <v>10516770</v>
      </c>
      <c r="F10" s="728">
        <v>0</v>
      </c>
      <c r="G10" s="729">
        <f t="shared" si="0"/>
        <v>10516770</v>
      </c>
      <c r="H10" s="728">
        <v>0</v>
      </c>
      <c r="I10" s="728">
        <v>5658500</v>
      </c>
      <c r="J10" s="728">
        <f>E10-I10</f>
        <v>4858270</v>
      </c>
    </row>
    <row r="11" spans="1:10" s="761" customFormat="1" ht="39.75" customHeight="1">
      <c r="A11" s="759" t="s">
        <v>119</v>
      </c>
      <c r="B11" s="732" t="s">
        <v>769</v>
      </c>
      <c r="C11" s="170">
        <v>37747229</v>
      </c>
      <c r="D11" s="760">
        <v>37747229</v>
      </c>
      <c r="E11" s="728">
        <v>0</v>
      </c>
      <c r="F11" s="728">
        <v>0</v>
      </c>
      <c r="G11" s="729">
        <f t="shared" si="0"/>
        <v>34930520</v>
      </c>
      <c r="H11" s="728">
        <v>15000000</v>
      </c>
      <c r="I11" s="728">
        <v>9965500</v>
      </c>
      <c r="J11" s="728">
        <v>9965020</v>
      </c>
    </row>
    <row r="12" spans="1:10" s="761" customFormat="1" ht="39.75" customHeight="1">
      <c r="A12" s="759" t="s">
        <v>120</v>
      </c>
      <c r="B12" s="732" t="s">
        <v>770</v>
      </c>
      <c r="C12" s="170">
        <v>41110301</v>
      </c>
      <c r="D12" s="760">
        <v>0</v>
      </c>
      <c r="E12" s="728">
        <v>0</v>
      </c>
      <c r="F12" s="728">
        <v>0</v>
      </c>
      <c r="G12" s="729">
        <f t="shared" si="0"/>
        <v>41110301</v>
      </c>
      <c r="H12" s="728">
        <v>0</v>
      </c>
      <c r="I12" s="728">
        <v>20000000</v>
      </c>
      <c r="J12" s="728">
        <v>21110301</v>
      </c>
    </row>
    <row r="13" spans="1:10" s="761" customFormat="1" ht="39.75" customHeight="1">
      <c r="A13" s="759" t="s">
        <v>121</v>
      </c>
      <c r="B13" s="732" t="s">
        <v>771</v>
      </c>
      <c r="C13" s="170">
        <v>0</v>
      </c>
      <c r="D13" s="760">
        <v>0</v>
      </c>
      <c r="E13" s="728">
        <v>15300933</v>
      </c>
      <c r="F13" s="728">
        <v>0</v>
      </c>
      <c r="G13" s="729">
        <f t="shared" si="0"/>
        <v>17344097</v>
      </c>
      <c r="H13" s="728">
        <v>0</v>
      </c>
      <c r="I13" s="728">
        <v>17344097</v>
      </c>
      <c r="J13" s="728">
        <v>0</v>
      </c>
    </row>
    <row r="14" spans="1:10" s="761" customFormat="1" ht="39.75" customHeight="1">
      <c r="A14" s="759" t="s">
        <v>122</v>
      </c>
      <c r="B14" s="732" t="s">
        <v>772</v>
      </c>
      <c r="C14" s="170">
        <v>0</v>
      </c>
      <c r="D14" s="760">
        <v>0</v>
      </c>
      <c r="E14" s="728">
        <v>49000000</v>
      </c>
      <c r="F14" s="728">
        <v>0</v>
      </c>
      <c r="G14" s="729">
        <f t="shared" si="0"/>
        <v>55000000</v>
      </c>
      <c r="H14" s="728">
        <v>0</v>
      </c>
      <c r="I14" s="728">
        <v>55000000</v>
      </c>
      <c r="J14" s="728">
        <v>0</v>
      </c>
    </row>
    <row r="15" spans="1:10" ht="39.75" customHeight="1">
      <c r="A15" s="733"/>
      <c r="B15" s="734" t="s">
        <v>448</v>
      </c>
      <c r="C15" s="168">
        <f>SUM(C9:C14)</f>
        <v>100661803</v>
      </c>
      <c r="D15" s="168">
        <f aca="true" t="shared" si="1" ref="D15:J15">SUM(D9:D14)</f>
        <v>37747229</v>
      </c>
      <c r="E15" s="168">
        <f t="shared" si="1"/>
        <v>86105206</v>
      </c>
      <c r="F15" s="168">
        <f t="shared" si="1"/>
        <v>0</v>
      </c>
      <c r="G15" s="168">
        <f t="shared" si="1"/>
        <v>170189191</v>
      </c>
      <c r="H15" s="168">
        <f t="shared" si="1"/>
        <v>15000000</v>
      </c>
      <c r="I15" s="168">
        <f t="shared" si="1"/>
        <v>112597220</v>
      </c>
      <c r="J15" s="168">
        <f t="shared" si="1"/>
        <v>42591971</v>
      </c>
    </row>
    <row r="16" spans="2:8" ht="39.75" customHeight="1">
      <c r="B16" s="736"/>
      <c r="C16" s="736"/>
      <c r="D16" s="736"/>
      <c r="E16" s="736"/>
      <c r="F16" s="736"/>
      <c r="G16" s="736"/>
      <c r="H16" s="736"/>
    </row>
    <row r="17" ht="39.75" customHeight="1"/>
    <row r="48" ht="12.75">
      <c r="K48" s="737"/>
    </row>
  </sheetData>
  <sheetProtection/>
  <mergeCells count="13"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F6:F8"/>
    <mergeCell ref="G6:G8"/>
    <mergeCell ref="I6:I8"/>
    <mergeCell ref="J6:J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0" zoomScaleNormal="7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363" customWidth="1"/>
    <col min="2" max="2" width="33.57421875" style="363" customWidth="1"/>
    <col min="3" max="6" width="14.7109375" style="363" customWidth="1"/>
    <col min="7" max="8" width="15.28125" style="363" customWidth="1"/>
    <col min="9" max="9" width="16.00390625" style="363" customWidth="1"/>
    <col min="10" max="10" width="15.57421875" style="363" customWidth="1"/>
    <col min="11" max="11" width="15.140625" style="363" customWidth="1"/>
    <col min="12" max="12" width="16.00390625" style="363" customWidth="1"/>
    <col min="13" max="14" width="15.140625" style="363" customWidth="1"/>
    <col min="15" max="15" width="15.00390625" style="363" customWidth="1"/>
    <col min="16" max="16384" width="9.140625" style="363" customWidth="1"/>
  </cols>
  <sheetData>
    <row r="1" spans="1:20" s="481" customFormat="1" ht="15.75">
      <c r="A1" s="798" t="s">
        <v>673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494"/>
      <c r="Q1" s="494"/>
      <c r="R1" s="494"/>
      <c r="S1" s="494"/>
      <c r="T1" s="494"/>
    </row>
    <row r="2" spans="1:15" s="481" customFormat="1" ht="15.75">
      <c r="A2" s="898" t="s">
        <v>777</v>
      </c>
      <c r="C2" s="492"/>
      <c r="D2" s="492"/>
      <c r="O2" s="495" t="s">
        <v>565</v>
      </c>
    </row>
    <row r="3" spans="3:15" s="481" customFormat="1" ht="12.75">
      <c r="C3" s="492"/>
      <c r="D3" s="492"/>
      <c r="N3" s="822" t="s">
        <v>541</v>
      </c>
      <c r="O3" s="822"/>
    </row>
    <row r="4" spans="1:15" ht="27.75" customHeight="1">
      <c r="A4" s="444" t="s">
        <v>455</v>
      </c>
      <c r="B4" s="445" t="s">
        <v>202</v>
      </c>
      <c r="C4" s="445" t="s">
        <v>456</v>
      </c>
      <c r="D4" s="445" t="s">
        <v>457</v>
      </c>
      <c r="E4" s="445" t="s">
        <v>458</v>
      </c>
      <c r="F4" s="445" t="s">
        <v>459</v>
      </c>
      <c r="G4" s="445" t="s">
        <v>460</v>
      </c>
      <c r="H4" s="445" t="s">
        <v>461</v>
      </c>
      <c r="I4" s="445" t="s">
        <v>462</v>
      </c>
      <c r="J4" s="445" t="s">
        <v>463</v>
      </c>
      <c r="K4" s="445" t="s">
        <v>464</v>
      </c>
      <c r="L4" s="445" t="s">
        <v>465</v>
      </c>
      <c r="M4" s="445" t="s">
        <v>466</v>
      </c>
      <c r="N4" s="445" t="s">
        <v>467</v>
      </c>
      <c r="O4" s="445" t="s">
        <v>415</v>
      </c>
    </row>
    <row r="5" spans="1:15" ht="27.75" customHeight="1">
      <c r="A5" s="446"/>
      <c r="B5" s="447" t="s">
        <v>468</v>
      </c>
      <c r="C5" s="653">
        <v>98160037</v>
      </c>
      <c r="D5" s="653">
        <f>C26</f>
        <v>81056235</v>
      </c>
      <c r="E5" s="653">
        <f aca="true" t="shared" si="0" ref="E5:N5">D26</f>
        <v>75595829</v>
      </c>
      <c r="F5" s="653">
        <f t="shared" si="0"/>
        <v>97855420</v>
      </c>
      <c r="G5" s="653">
        <f t="shared" si="0"/>
        <v>88812596</v>
      </c>
      <c r="H5" s="653">
        <f t="shared" si="0"/>
        <v>78268187</v>
      </c>
      <c r="I5" s="653">
        <f t="shared" si="0"/>
        <v>51655281</v>
      </c>
      <c r="J5" s="653">
        <f t="shared" si="0"/>
        <v>36921642</v>
      </c>
      <c r="K5" s="653">
        <f t="shared" si="0"/>
        <v>31446233</v>
      </c>
      <c r="L5" s="653">
        <f t="shared" si="0"/>
        <v>63755824</v>
      </c>
      <c r="M5" s="653">
        <f t="shared" si="0"/>
        <v>55960415</v>
      </c>
      <c r="N5" s="653">
        <f t="shared" si="0"/>
        <v>51820006</v>
      </c>
      <c r="O5" s="751"/>
    </row>
    <row r="6" spans="1:15" ht="22.5" customHeight="1">
      <c r="A6" s="448" t="s">
        <v>117</v>
      </c>
      <c r="B6" s="449" t="s">
        <v>26</v>
      </c>
      <c r="C6" s="653">
        <v>2325500</v>
      </c>
      <c r="D6" s="653">
        <v>2325500</v>
      </c>
      <c r="E6" s="653">
        <v>2325500</v>
      </c>
      <c r="F6" s="653">
        <v>2325500</v>
      </c>
      <c r="G6" s="653">
        <v>2325500</v>
      </c>
      <c r="H6" s="653">
        <v>2325500</v>
      </c>
      <c r="I6" s="653">
        <v>2325500</v>
      </c>
      <c r="J6" s="653">
        <v>2325500</v>
      </c>
      <c r="K6" s="653">
        <v>2325500</v>
      </c>
      <c r="L6" s="653">
        <v>2325500</v>
      </c>
      <c r="M6" s="653">
        <v>2325500</v>
      </c>
      <c r="N6" s="653">
        <v>2325500</v>
      </c>
      <c r="O6" s="752">
        <f aca="true" t="shared" si="1" ref="O6:O12">SUM(C6:N6)</f>
        <v>27906000</v>
      </c>
    </row>
    <row r="7" spans="1:15" ht="21.75" customHeight="1">
      <c r="A7" s="448" t="s">
        <v>118</v>
      </c>
      <c r="B7" s="449" t="s">
        <v>15</v>
      </c>
      <c r="C7" s="653">
        <v>100000</v>
      </c>
      <c r="D7" s="653">
        <v>80000</v>
      </c>
      <c r="E7" s="653">
        <v>29500000</v>
      </c>
      <c r="F7" s="653">
        <v>670000</v>
      </c>
      <c r="G7" s="653">
        <v>500000</v>
      </c>
      <c r="H7" s="653">
        <v>50000</v>
      </c>
      <c r="I7" s="653">
        <v>50000</v>
      </c>
      <c r="J7" s="653">
        <v>50000</v>
      </c>
      <c r="K7" s="653">
        <v>40000000</v>
      </c>
      <c r="L7" s="653">
        <v>800000</v>
      </c>
      <c r="M7" s="653">
        <v>600000</v>
      </c>
      <c r="N7" s="653">
        <v>10050000</v>
      </c>
      <c r="O7" s="752">
        <f t="shared" si="1"/>
        <v>82450000</v>
      </c>
    </row>
    <row r="8" spans="1:15" ht="34.5" customHeight="1">
      <c r="A8" s="448" t="s">
        <v>119</v>
      </c>
      <c r="B8" s="449" t="s">
        <v>630</v>
      </c>
      <c r="C8" s="653">
        <v>14420083</v>
      </c>
      <c r="D8" s="653">
        <v>14420086</v>
      </c>
      <c r="E8" s="653">
        <v>14420083</v>
      </c>
      <c r="F8" s="653">
        <v>14420083</v>
      </c>
      <c r="G8" s="653">
        <v>14420083</v>
      </c>
      <c r="H8" s="653">
        <v>14420083</v>
      </c>
      <c r="I8" s="653">
        <v>14420083</v>
      </c>
      <c r="J8" s="653">
        <v>14420083</v>
      </c>
      <c r="K8" s="653">
        <v>14420083</v>
      </c>
      <c r="L8" s="653">
        <v>14420083</v>
      </c>
      <c r="M8" s="653">
        <v>14420083</v>
      </c>
      <c r="N8" s="653">
        <v>14420083</v>
      </c>
      <c r="O8" s="752">
        <f t="shared" si="1"/>
        <v>173040999</v>
      </c>
    </row>
    <row r="9" spans="1:15" ht="33.75" customHeight="1">
      <c r="A9" s="448" t="s">
        <v>120</v>
      </c>
      <c r="B9" s="449" t="s">
        <v>41</v>
      </c>
      <c r="C9" s="653"/>
      <c r="D9" s="653">
        <v>10000</v>
      </c>
      <c r="E9" s="653"/>
      <c r="F9" s="653"/>
      <c r="G9" s="653"/>
      <c r="H9" s="653"/>
      <c r="I9" s="653"/>
      <c r="J9" s="653"/>
      <c r="K9" s="653">
        <v>10000</v>
      </c>
      <c r="L9" s="653">
        <v>10000</v>
      </c>
      <c r="M9" s="653">
        <v>10000</v>
      </c>
      <c r="N9" s="653">
        <v>10000</v>
      </c>
      <c r="O9" s="752">
        <f t="shared" si="1"/>
        <v>50000</v>
      </c>
    </row>
    <row r="10" spans="1:15" ht="33.75" customHeight="1">
      <c r="A10" s="448" t="s">
        <v>121</v>
      </c>
      <c r="B10" s="652" t="s">
        <v>39</v>
      </c>
      <c r="C10" s="653"/>
      <c r="D10" s="653"/>
      <c r="E10" s="653">
        <v>15000</v>
      </c>
      <c r="F10" s="653"/>
      <c r="G10" s="653"/>
      <c r="H10" s="653"/>
      <c r="I10" s="653"/>
      <c r="J10" s="653"/>
      <c r="K10" s="653"/>
      <c r="L10" s="653"/>
      <c r="M10" s="653"/>
      <c r="N10" s="653"/>
      <c r="O10" s="752">
        <f>SUM(C10:N10)</f>
        <v>15000</v>
      </c>
    </row>
    <row r="11" spans="1:15" ht="33.75" customHeight="1">
      <c r="A11" s="448" t="s">
        <v>122</v>
      </c>
      <c r="B11" s="652" t="s">
        <v>749</v>
      </c>
      <c r="C11" s="653"/>
      <c r="D11" s="653"/>
      <c r="E11" s="653"/>
      <c r="F11" s="653">
        <v>15381682</v>
      </c>
      <c r="G11" s="653">
        <v>49000000</v>
      </c>
      <c r="H11" s="653">
        <v>11287503</v>
      </c>
      <c r="I11" s="653">
        <v>10516770</v>
      </c>
      <c r="J11" s="653"/>
      <c r="K11" s="653"/>
      <c r="L11" s="653"/>
      <c r="M11" s="653"/>
      <c r="N11" s="653"/>
      <c r="O11" s="752">
        <f>SUM(C11:N11)</f>
        <v>86185955</v>
      </c>
    </row>
    <row r="12" spans="1:15" ht="33" customHeight="1">
      <c r="A12" s="448" t="s">
        <v>123</v>
      </c>
      <c r="B12" s="652" t="s">
        <v>642</v>
      </c>
      <c r="C12" s="653">
        <v>90232825</v>
      </c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752">
        <f t="shared" si="1"/>
        <v>90232825</v>
      </c>
    </row>
    <row r="13" spans="1:15" s="479" customFormat="1" ht="27.75" customHeight="1">
      <c r="A13" s="476"/>
      <c r="B13" s="477" t="s">
        <v>469</v>
      </c>
      <c r="C13" s="478">
        <f aca="true" t="shared" si="2" ref="C13:N13">SUM(C6:C12)</f>
        <v>107078408</v>
      </c>
      <c r="D13" s="478">
        <f t="shared" si="2"/>
        <v>16835586</v>
      </c>
      <c r="E13" s="478">
        <f t="shared" si="2"/>
        <v>46260583</v>
      </c>
      <c r="F13" s="478">
        <f t="shared" si="2"/>
        <v>32797265</v>
      </c>
      <c r="G13" s="478">
        <f t="shared" si="2"/>
        <v>66245583</v>
      </c>
      <c r="H13" s="478">
        <f t="shared" si="2"/>
        <v>28083086</v>
      </c>
      <c r="I13" s="478">
        <f t="shared" si="2"/>
        <v>27312353</v>
      </c>
      <c r="J13" s="478">
        <f t="shared" si="2"/>
        <v>16795583</v>
      </c>
      <c r="K13" s="478">
        <f t="shared" si="2"/>
        <v>56755583</v>
      </c>
      <c r="L13" s="478">
        <f t="shared" si="2"/>
        <v>17555583</v>
      </c>
      <c r="M13" s="478">
        <f t="shared" si="2"/>
        <v>17355583</v>
      </c>
      <c r="N13" s="478">
        <f t="shared" si="2"/>
        <v>26805583</v>
      </c>
      <c r="O13" s="753">
        <f>SUM(O6:O12)</f>
        <v>459880779</v>
      </c>
    </row>
    <row r="14" spans="1:15" ht="27.75" customHeight="1">
      <c r="A14" s="446"/>
      <c r="B14" s="447" t="s">
        <v>101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751"/>
    </row>
    <row r="15" spans="1:15" ht="27.75" customHeight="1">
      <c r="A15" s="448" t="s">
        <v>124</v>
      </c>
      <c r="B15" s="450" t="s">
        <v>52</v>
      </c>
      <c r="C15" s="655">
        <v>8678303</v>
      </c>
      <c r="D15" s="655">
        <v>8678303</v>
      </c>
      <c r="E15" s="655">
        <v>8678303</v>
      </c>
      <c r="F15" s="655">
        <v>8678303</v>
      </c>
      <c r="G15" s="655">
        <v>8678303</v>
      </c>
      <c r="H15" s="655">
        <v>8678303</v>
      </c>
      <c r="I15" s="655">
        <v>8678303</v>
      </c>
      <c r="J15" s="655">
        <v>8678303</v>
      </c>
      <c r="K15" s="655">
        <v>8678303</v>
      </c>
      <c r="L15" s="655">
        <v>8678303</v>
      </c>
      <c r="M15" s="655">
        <v>8678303</v>
      </c>
      <c r="N15" s="655">
        <v>8678303</v>
      </c>
      <c r="O15" s="752">
        <f aca="true" t="shared" si="3" ref="O15:O22">SUM(C15:N15)</f>
        <v>104139636</v>
      </c>
    </row>
    <row r="16" spans="1:15" ht="27.75" customHeight="1">
      <c r="A16" s="448" t="s">
        <v>125</v>
      </c>
      <c r="B16" s="450" t="s">
        <v>470</v>
      </c>
      <c r="C16" s="655">
        <v>1954707</v>
      </c>
      <c r="D16" s="655">
        <v>1954707</v>
      </c>
      <c r="E16" s="655">
        <v>1954707</v>
      </c>
      <c r="F16" s="655">
        <v>1954707</v>
      </c>
      <c r="G16" s="655">
        <v>1954707</v>
      </c>
      <c r="H16" s="655">
        <v>1954707</v>
      </c>
      <c r="I16" s="655">
        <v>1954707</v>
      </c>
      <c r="J16" s="655">
        <v>1954707</v>
      </c>
      <c r="K16" s="655">
        <v>1954707</v>
      </c>
      <c r="L16" s="655">
        <v>1954707</v>
      </c>
      <c r="M16" s="655">
        <v>1954707</v>
      </c>
      <c r="N16" s="655">
        <v>1954711</v>
      </c>
      <c r="O16" s="752">
        <f>SUM(C16:N16)</f>
        <v>23456488</v>
      </c>
    </row>
    <row r="17" spans="1:15" ht="27.75" customHeight="1">
      <c r="A17" s="448" t="s">
        <v>210</v>
      </c>
      <c r="B17" s="451" t="s">
        <v>67</v>
      </c>
      <c r="C17" s="655">
        <v>6422963</v>
      </c>
      <c r="D17" s="655">
        <v>6422963</v>
      </c>
      <c r="E17" s="655">
        <v>6422963</v>
      </c>
      <c r="F17" s="655">
        <v>6422963</v>
      </c>
      <c r="G17" s="655">
        <v>6422963</v>
      </c>
      <c r="H17" s="655">
        <v>6422963</v>
      </c>
      <c r="I17" s="655">
        <v>6422963</v>
      </c>
      <c r="J17" s="655">
        <v>6422963</v>
      </c>
      <c r="K17" s="655">
        <v>6422963</v>
      </c>
      <c r="L17" s="655">
        <v>6422963</v>
      </c>
      <c r="M17" s="655">
        <v>6422963</v>
      </c>
      <c r="N17" s="655">
        <v>6422965</v>
      </c>
      <c r="O17" s="752">
        <f t="shared" si="3"/>
        <v>77075558</v>
      </c>
    </row>
    <row r="18" spans="1:15" ht="27.75" customHeight="1">
      <c r="A18" s="448" t="s">
        <v>211</v>
      </c>
      <c r="B18" s="452" t="s">
        <v>82</v>
      </c>
      <c r="C18" s="655">
        <v>300000</v>
      </c>
      <c r="D18" s="655">
        <v>50000</v>
      </c>
      <c r="E18" s="655">
        <v>50000</v>
      </c>
      <c r="F18" s="655">
        <v>50000</v>
      </c>
      <c r="G18" s="655">
        <v>90000</v>
      </c>
      <c r="H18" s="655">
        <v>50000</v>
      </c>
      <c r="I18" s="655">
        <v>50000</v>
      </c>
      <c r="J18" s="655">
        <v>825000</v>
      </c>
      <c r="K18" s="655">
        <v>1000000</v>
      </c>
      <c r="L18" s="655">
        <v>2000000</v>
      </c>
      <c r="M18" s="655">
        <v>50000</v>
      </c>
      <c r="N18" s="655">
        <v>1800000</v>
      </c>
      <c r="O18" s="752">
        <f t="shared" si="3"/>
        <v>6315000</v>
      </c>
    </row>
    <row r="19" spans="1:15" ht="27.75" customHeight="1">
      <c r="A19" s="448" t="s">
        <v>212</v>
      </c>
      <c r="B19" s="452" t="s">
        <v>278</v>
      </c>
      <c r="C19" s="655">
        <v>4390019</v>
      </c>
      <c r="D19" s="655">
        <v>4390019</v>
      </c>
      <c r="E19" s="655">
        <v>4390019</v>
      </c>
      <c r="F19" s="655">
        <v>4390019</v>
      </c>
      <c r="G19" s="655">
        <v>4390019</v>
      </c>
      <c r="H19" s="655">
        <v>4390019</v>
      </c>
      <c r="I19" s="655">
        <v>4390019</v>
      </c>
      <c r="J19" s="655">
        <v>4390019</v>
      </c>
      <c r="K19" s="655">
        <v>4390019</v>
      </c>
      <c r="L19" s="655">
        <v>4390019</v>
      </c>
      <c r="M19" s="655">
        <v>4390019</v>
      </c>
      <c r="N19" s="655">
        <v>4390016</v>
      </c>
      <c r="O19" s="752">
        <f t="shared" si="3"/>
        <v>52680225</v>
      </c>
    </row>
    <row r="20" spans="1:15" ht="27.75" customHeight="1">
      <c r="A20" s="448" t="s">
        <v>213</v>
      </c>
      <c r="B20" s="451" t="s">
        <v>85</v>
      </c>
      <c r="C20" s="655"/>
      <c r="D20" s="655"/>
      <c r="E20" s="655">
        <f>200000+400000</f>
        <v>600000</v>
      </c>
      <c r="F20" s="655"/>
      <c r="G20" s="655">
        <v>254000</v>
      </c>
      <c r="H20" s="655">
        <v>15000000</v>
      </c>
      <c r="I20" s="655">
        <v>20000000</v>
      </c>
      <c r="J20" s="655"/>
      <c r="K20" s="655"/>
      <c r="L20" s="655"/>
      <c r="M20" s="655"/>
      <c r="N20" s="655">
        <f>2000000+500000</f>
        <v>2500000</v>
      </c>
      <c r="O20" s="752">
        <f t="shared" si="3"/>
        <v>38354000</v>
      </c>
    </row>
    <row r="21" spans="1:15" ht="27.75" customHeight="1">
      <c r="A21" s="448" t="s">
        <v>214</v>
      </c>
      <c r="B21" s="451" t="s">
        <v>87</v>
      </c>
      <c r="C21" s="655"/>
      <c r="D21" s="655">
        <v>800000</v>
      </c>
      <c r="E21" s="655">
        <v>1905000</v>
      </c>
      <c r="F21" s="655">
        <f>3000000+17344097</f>
        <v>20344097</v>
      </c>
      <c r="G21" s="655">
        <v>55000000</v>
      </c>
      <c r="H21" s="655">
        <f>15000000+200000</f>
        <v>15200000</v>
      </c>
      <c r="I21" s="655"/>
      <c r="J21" s="655"/>
      <c r="K21" s="655"/>
      <c r="L21" s="655">
        <v>1905000</v>
      </c>
      <c r="M21" s="655"/>
      <c r="N21" s="655"/>
      <c r="O21" s="752">
        <f t="shared" si="3"/>
        <v>95154097</v>
      </c>
    </row>
    <row r="22" spans="1:15" ht="27.75" customHeight="1">
      <c r="A22" s="448" t="s">
        <v>216</v>
      </c>
      <c r="B22" s="451" t="s">
        <v>182</v>
      </c>
      <c r="C22" s="655"/>
      <c r="D22" s="655"/>
      <c r="E22" s="655"/>
      <c r="F22" s="655"/>
      <c r="G22" s="655"/>
      <c r="H22" s="655"/>
      <c r="I22" s="655">
        <v>550000</v>
      </c>
      <c r="J22" s="655"/>
      <c r="K22" s="655"/>
      <c r="L22" s="655"/>
      <c r="M22" s="655"/>
      <c r="N22" s="655"/>
      <c r="O22" s="752">
        <f t="shared" si="3"/>
        <v>550000</v>
      </c>
    </row>
    <row r="23" spans="1:15" ht="27.75" customHeight="1">
      <c r="A23" s="448" t="s">
        <v>219</v>
      </c>
      <c r="B23" s="652" t="s">
        <v>471</v>
      </c>
      <c r="C23" s="655"/>
      <c r="D23" s="655"/>
      <c r="E23" s="655"/>
      <c r="F23" s="655"/>
      <c r="G23" s="655"/>
      <c r="H23" s="655">
        <v>3000000</v>
      </c>
      <c r="I23" s="655"/>
      <c r="J23" s="655"/>
      <c r="K23" s="655">
        <v>2000000</v>
      </c>
      <c r="L23" s="655"/>
      <c r="M23" s="655"/>
      <c r="N23" s="655">
        <v>52879594</v>
      </c>
      <c r="O23" s="752">
        <f>SUM(C23:N23)</f>
        <v>57879594</v>
      </c>
    </row>
    <row r="24" spans="1:15" ht="34.5" customHeight="1">
      <c r="A24" s="448" t="s">
        <v>222</v>
      </c>
      <c r="B24" s="652" t="s">
        <v>282</v>
      </c>
      <c r="C24" s="655">
        <v>4276181</v>
      </c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752">
        <f>SUM(C24:N24)</f>
        <v>4276181</v>
      </c>
    </row>
    <row r="25" spans="1:15" s="479" customFormat="1" ht="27.75" customHeight="1">
      <c r="A25" s="476"/>
      <c r="B25" s="477" t="s">
        <v>472</v>
      </c>
      <c r="C25" s="478">
        <f>SUM(C15:C24)</f>
        <v>26022173</v>
      </c>
      <c r="D25" s="478">
        <f aca="true" t="shared" si="4" ref="D25:N25">SUM(D15:D23)</f>
        <v>22295992</v>
      </c>
      <c r="E25" s="478">
        <f t="shared" si="4"/>
        <v>24000992</v>
      </c>
      <c r="F25" s="478">
        <f t="shared" si="4"/>
        <v>41840089</v>
      </c>
      <c r="G25" s="478">
        <f t="shared" si="4"/>
        <v>76789992</v>
      </c>
      <c r="H25" s="478">
        <f t="shared" si="4"/>
        <v>54695992</v>
      </c>
      <c r="I25" s="478">
        <f t="shared" si="4"/>
        <v>42045992</v>
      </c>
      <c r="J25" s="478">
        <f t="shared" si="4"/>
        <v>22270992</v>
      </c>
      <c r="K25" s="478">
        <f t="shared" si="4"/>
        <v>24445992</v>
      </c>
      <c r="L25" s="478">
        <f t="shared" si="4"/>
        <v>25350992</v>
      </c>
      <c r="M25" s="478">
        <f t="shared" si="4"/>
        <v>21495992</v>
      </c>
      <c r="N25" s="478">
        <f t="shared" si="4"/>
        <v>78625589</v>
      </c>
      <c r="O25" s="753">
        <f>SUM(O15:O24)</f>
        <v>459880779</v>
      </c>
    </row>
    <row r="26" spans="1:15" ht="15.75">
      <c r="A26" s="446"/>
      <c r="B26" s="447" t="s">
        <v>473</v>
      </c>
      <c r="C26" s="453">
        <f>C13-C25</f>
        <v>81056235</v>
      </c>
      <c r="D26" s="453">
        <f aca="true" t="shared" si="5" ref="D26:N26">D5+D13-D25</f>
        <v>75595829</v>
      </c>
      <c r="E26" s="453">
        <f t="shared" si="5"/>
        <v>97855420</v>
      </c>
      <c r="F26" s="453">
        <f t="shared" si="5"/>
        <v>88812596</v>
      </c>
      <c r="G26" s="453">
        <f t="shared" si="5"/>
        <v>78268187</v>
      </c>
      <c r="H26" s="453">
        <f t="shared" si="5"/>
        <v>51655281</v>
      </c>
      <c r="I26" s="453">
        <f t="shared" si="5"/>
        <v>36921642</v>
      </c>
      <c r="J26" s="453">
        <f t="shared" si="5"/>
        <v>31446233</v>
      </c>
      <c r="K26" s="453">
        <f t="shared" si="5"/>
        <v>63755824</v>
      </c>
      <c r="L26" s="453">
        <f t="shared" si="5"/>
        <v>55960415</v>
      </c>
      <c r="M26" s="453">
        <f t="shared" si="5"/>
        <v>51820006</v>
      </c>
      <c r="N26" s="453">
        <f t="shared" si="5"/>
        <v>0</v>
      </c>
      <c r="O26" s="446"/>
    </row>
    <row r="27" spans="1:15" ht="15.75" hidden="1">
      <c r="A27" s="656"/>
      <c r="B27" s="657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6"/>
    </row>
    <row r="28" spans="5:14" ht="12.75" hidden="1">
      <c r="E28" s="363" t="s">
        <v>759</v>
      </c>
      <c r="F28" s="363" t="s">
        <v>760</v>
      </c>
      <c r="G28" s="363" t="s">
        <v>763</v>
      </c>
      <c r="H28" s="363" t="s">
        <v>755</v>
      </c>
      <c r="I28" s="363" t="s">
        <v>756</v>
      </c>
      <c r="L28" s="363" t="s">
        <v>757</v>
      </c>
      <c r="N28" s="363" t="s">
        <v>750</v>
      </c>
    </row>
    <row r="29" spans="3:14" ht="12.75" hidden="1">
      <c r="C29" s="480"/>
      <c r="D29" s="363" t="s">
        <v>752</v>
      </c>
      <c r="E29" s="480" t="s">
        <v>761</v>
      </c>
      <c r="F29" s="480" t="s">
        <v>762</v>
      </c>
      <c r="G29" s="480" t="s">
        <v>751</v>
      </c>
      <c r="H29" s="363" t="s">
        <v>753</v>
      </c>
      <c r="I29" s="480"/>
      <c r="J29" s="480"/>
      <c r="K29" s="480"/>
      <c r="N29" s="480" t="s">
        <v>758</v>
      </c>
    </row>
    <row r="30" spans="5:13" ht="12.75" hidden="1">
      <c r="E30" s="480" t="s">
        <v>757</v>
      </c>
      <c r="F30" s="480"/>
      <c r="G30" s="480" t="s">
        <v>751</v>
      </c>
      <c r="H30" s="480" t="s">
        <v>754</v>
      </c>
      <c r="I30" s="480"/>
      <c r="K30" s="480"/>
      <c r="L30" s="480"/>
      <c r="M30" s="480"/>
    </row>
    <row r="31" ht="22.5" customHeight="1" hidden="1">
      <c r="B31" s="364"/>
    </row>
    <row r="32" ht="12.75" hidden="1"/>
    <row r="54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8.00390625" defaultRowHeight="12.75"/>
  <cols>
    <col min="1" max="1" width="5.00390625" style="393" customWidth="1"/>
    <col min="2" max="2" width="54.140625" style="395" customWidth="1"/>
    <col min="3" max="4" width="15.140625" style="395" customWidth="1"/>
    <col min="5" max="16384" width="8.00390625" style="395" customWidth="1"/>
  </cols>
  <sheetData>
    <row r="1" spans="1:4" ht="40.5" customHeight="1">
      <c r="A1" s="402"/>
      <c r="B1" s="844" t="s">
        <v>674</v>
      </c>
      <c r="C1" s="844"/>
      <c r="D1" s="844"/>
    </row>
    <row r="2" spans="1:4" ht="15.75" customHeight="1">
      <c r="A2" s="898" t="s">
        <v>776</v>
      </c>
      <c r="B2" s="394"/>
      <c r="C2" s="845" t="s">
        <v>539</v>
      </c>
      <c r="D2" s="845"/>
    </row>
    <row r="3" spans="1:4" s="396" customFormat="1" ht="15.75" thickBot="1">
      <c r="A3" s="403"/>
      <c r="B3" s="404"/>
      <c r="C3" s="405"/>
      <c r="D3" s="496" t="s">
        <v>560</v>
      </c>
    </row>
    <row r="4" spans="1:4" s="397" customFormat="1" ht="48" customHeight="1" thickBot="1">
      <c r="A4" s="406" t="s">
        <v>474</v>
      </c>
      <c r="B4" s="407" t="s">
        <v>500</v>
      </c>
      <c r="C4" s="407" t="s">
        <v>501</v>
      </c>
      <c r="D4" s="408" t="s">
        <v>502</v>
      </c>
    </row>
    <row r="5" spans="1:4" s="397" customFormat="1" ht="13.5" customHeight="1" thickBot="1">
      <c r="A5" s="406" t="s">
        <v>95</v>
      </c>
      <c r="B5" s="407" t="s">
        <v>96</v>
      </c>
      <c r="C5" s="407" t="s">
        <v>97</v>
      </c>
      <c r="D5" s="408" t="s">
        <v>98</v>
      </c>
    </row>
    <row r="6" spans="1:4" ht="18" customHeight="1">
      <c r="A6" s="409" t="s">
        <v>117</v>
      </c>
      <c r="B6" s="410" t="s">
        <v>503</v>
      </c>
      <c r="C6" s="440">
        <v>150000</v>
      </c>
      <c r="D6" s="441">
        <v>0</v>
      </c>
    </row>
    <row r="7" spans="1:4" ht="18" customHeight="1">
      <c r="A7" s="411" t="s">
        <v>118</v>
      </c>
      <c r="B7" s="412" t="s">
        <v>504</v>
      </c>
      <c r="C7" s="442">
        <v>0</v>
      </c>
      <c r="D7" s="443">
        <v>0</v>
      </c>
    </row>
    <row r="8" spans="1:4" ht="18" customHeight="1">
      <c r="A8" s="411" t="s">
        <v>119</v>
      </c>
      <c r="B8" s="412" t="s">
        <v>505</v>
      </c>
      <c r="C8" s="442">
        <v>0</v>
      </c>
      <c r="D8" s="443">
        <v>0</v>
      </c>
    </row>
    <row r="9" spans="1:4" ht="18" customHeight="1">
      <c r="A9" s="411" t="s">
        <v>120</v>
      </c>
      <c r="B9" s="412" t="s">
        <v>506</v>
      </c>
      <c r="C9" s="442">
        <v>0</v>
      </c>
      <c r="D9" s="443">
        <v>0</v>
      </c>
    </row>
    <row r="10" spans="1:4" ht="18" customHeight="1">
      <c r="A10" s="411" t="s">
        <v>121</v>
      </c>
      <c r="B10" s="412" t="s">
        <v>507</v>
      </c>
      <c r="C10" s="442">
        <f>SUM(C11:C16)</f>
        <v>80000000</v>
      </c>
      <c r="D10" s="443">
        <v>0</v>
      </c>
    </row>
    <row r="11" spans="1:4" ht="18" customHeight="1">
      <c r="A11" s="411" t="s">
        <v>122</v>
      </c>
      <c r="B11" s="412" t="s">
        <v>508</v>
      </c>
      <c r="C11" s="442">
        <v>0</v>
      </c>
      <c r="D11" s="443">
        <v>0</v>
      </c>
    </row>
    <row r="12" spans="1:4" ht="18" customHeight="1">
      <c r="A12" s="411" t="s">
        <v>123</v>
      </c>
      <c r="B12" s="413" t="s">
        <v>509</v>
      </c>
      <c r="C12" s="442">
        <v>0</v>
      </c>
      <c r="D12" s="443">
        <v>0</v>
      </c>
    </row>
    <row r="13" spans="1:4" ht="18" customHeight="1">
      <c r="A13" s="411" t="s">
        <v>125</v>
      </c>
      <c r="B13" s="413" t="s">
        <v>510</v>
      </c>
      <c r="C13" s="442">
        <v>0</v>
      </c>
      <c r="D13" s="443">
        <v>0</v>
      </c>
    </row>
    <row r="14" spans="1:4" ht="18" customHeight="1">
      <c r="A14" s="411" t="s">
        <v>210</v>
      </c>
      <c r="B14" s="413" t="s">
        <v>511</v>
      </c>
      <c r="C14" s="442">
        <v>0</v>
      </c>
      <c r="D14" s="443">
        <v>0</v>
      </c>
    </row>
    <row r="15" spans="1:4" ht="18" customHeight="1">
      <c r="A15" s="411" t="s">
        <v>211</v>
      </c>
      <c r="B15" s="413" t="s">
        <v>512</v>
      </c>
      <c r="C15" s="442">
        <v>0</v>
      </c>
      <c r="D15" s="443">
        <v>0</v>
      </c>
    </row>
    <row r="16" spans="1:4" ht="22.5" customHeight="1">
      <c r="A16" s="411" t="s">
        <v>212</v>
      </c>
      <c r="B16" s="413" t="s">
        <v>513</v>
      </c>
      <c r="C16" s="442">
        <v>80000000</v>
      </c>
      <c r="D16" s="443">
        <v>0</v>
      </c>
    </row>
    <row r="17" spans="1:4" ht="18" customHeight="1">
      <c r="A17" s="411" t="s">
        <v>213</v>
      </c>
      <c r="B17" s="412" t="s">
        <v>514</v>
      </c>
      <c r="C17" s="442">
        <v>23000000</v>
      </c>
      <c r="D17" s="443">
        <v>0</v>
      </c>
    </row>
    <row r="18" spans="1:4" ht="18" customHeight="1">
      <c r="A18" s="411" t="s">
        <v>214</v>
      </c>
      <c r="B18" s="412" t="s">
        <v>515</v>
      </c>
      <c r="C18" s="442">
        <v>1000000</v>
      </c>
      <c r="D18" s="443">
        <v>0</v>
      </c>
    </row>
    <row r="19" spans="1:4" ht="18" customHeight="1">
      <c r="A19" s="411" t="s">
        <v>216</v>
      </c>
      <c r="B19" s="412" t="s">
        <v>516</v>
      </c>
      <c r="C19" s="442">
        <v>700000</v>
      </c>
      <c r="D19" s="443">
        <v>0</v>
      </c>
    </row>
    <row r="20" spans="1:4" ht="18" customHeight="1">
      <c r="A20" s="411" t="s">
        <v>219</v>
      </c>
      <c r="B20" s="412" t="s">
        <v>517</v>
      </c>
      <c r="C20" s="442">
        <v>0</v>
      </c>
      <c r="D20" s="443">
        <v>0</v>
      </c>
    </row>
    <row r="21" spans="1:4" ht="18" customHeight="1">
      <c r="A21" s="411" t="s">
        <v>222</v>
      </c>
      <c r="B21" s="412" t="s">
        <v>518</v>
      </c>
      <c r="C21" s="442">
        <v>0</v>
      </c>
      <c r="D21" s="443">
        <v>0</v>
      </c>
    </row>
    <row r="22" spans="1:4" ht="18" customHeight="1">
      <c r="A22" s="411" t="s">
        <v>225</v>
      </c>
      <c r="B22" s="414"/>
      <c r="C22" s="415"/>
      <c r="D22" s="416"/>
    </row>
    <row r="23" spans="1:4" ht="18" customHeight="1">
      <c r="A23" s="411" t="s">
        <v>228</v>
      </c>
      <c r="B23" s="417"/>
      <c r="C23" s="415"/>
      <c r="D23" s="416"/>
    </row>
    <row r="24" spans="1:4" ht="18" customHeight="1" thickBot="1">
      <c r="A24" s="411" t="s">
        <v>230</v>
      </c>
      <c r="B24" s="417"/>
      <c r="C24" s="415"/>
      <c r="D24" s="416"/>
    </row>
    <row r="25" spans="1:4" ht="18" customHeight="1" thickBot="1">
      <c r="A25" s="418" t="s">
        <v>233</v>
      </c>
      <c r="B25" s="419" t="s">
        <v>448</v>
      </c>
      <c r="C25" s="420">
        <f>+C6+C7+C8+C9+C10+C17+C18+C19+C20+C21+C22+C23</f>
        <v>104850000</v>
      </c>
      <c r="D25" s="423">
        <f>SUM(D6:D21)</f>
        <v>0</v>
      </c>
    </row>
    <row r="26" spans="1:4" ht="8.25" customHeight="1">
      <c r="A26" s="421"/>
      <c r="B26" s="843"/>
      <c r="C26" s="843"/>
      <c r="D26" s="843"/>
    </row>
    <row r="27" spans="1:4" ht="12.75">
      <c r="A27" s="402"/>
      <c r="B27" s="422"/>
      <c r="C27" s="422"/>
      <c r="D27" s="422"/>
    </row>
  </sheetData>
  <sheetProtection/>
  <mergeCells count="3">
    <mergeCell ref="B26:D26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8515625" style="91" customWidth="1"/>
    <col min="2" max="2" width="42.57421875" style="88" customWidth="1"/>
    <col min="3" max="4" width="11.00390625" style="88" customWidth="1"/>
    <col min="5" max="5" width="13.00390625" style="88" customWidth="1"/>
    <col min="6" max="7" width="11.00390625" style="88" customWidth="1"/>
    <col min="8" max="8" width="14.7109375" style="88" customWidth="1"/>
    <col min="9" max="9" width="2.8515625" style="88" customWidth="1"/>
    <col min="10" max="16384" width="8.00390625" style="88" customWidth="1"/>
  </cols>
  <sheetData>
    <row r="2" spans="1:8" ht="39.75" customHeight="1">
      <c r="A2" s="851" t="s">
        <v>519</v>
      </c>
      <c r="B2" s="851"/>
      <c r="C2" s="851"/>
      <c r="D2" s="851"/>
      <c r="E2" s="851"/>
      <c r="F2" s="851"/>
      <c r="G2" s="851"/>
      <c r="H2" s="851"/>
    </row>
    <row r="3" spans="1:9" s="395" customFormat="1" ht="15.75" customHeight="1">
      <c r="A3" s="898" t="s">
        <v>775</v>
      </c>
      <c r="B3" s="394"/>
      <c r="C3" s="508"/>
      <c r="D3" s="508"/>
      <c r="G3" s="849" t="s">
        <v>540</v>
      </c>
      <c r="H3" s="849"/>
      <c r="I3" s="497"/>
    </row>
    <row r="4" spans="1:9" s="396" customFormat="1" ht="15.75" thickBot="1">
      <c r="A4" s="403"/>
      <c r="B4" s="404"/>
      <c r="C4" s="405"/>
      <c r="D4" s="405"/>
      <c r="G4" s="848" t="s">
        <v>560</v>
      </c>
      <c r="H4" s="848"/>
      <c r="I4" s="496"/>
    </row>
    <row r="5" spans="1:8" s="389" customFormat="1" ht="26.25" customHeight="1">
      <c r="A5" s="857" t="s">
        <v>201</v>
      </c>
      <c r="B5" s="856" t="s">
        <v>491</v>
      </c>
      <c r="C5" s="860" t="s">
        <v>492</v>
      </c>
      <c r="D5" s="846" t="s">
        <v>711</v>
      </c>
      <c r="E5" s="856" t="s">
        <v>493</v>
      </c>
      <c r="F5" s="856"/>
      <c r="G5" s="856"/>
      <c r="H5" s="854" t="s">
        <v>415</v>
      </c>
    </row>
    <row r="6" spans="1:8" s="390" customFormat="1" ht="32.25" customHeight="1">
      <c r="A6" s="858"/>
      <c r="B6" s="859"/>
      <c r="C6" s="859"/>
      <c r="D6" s="847"/>
      <c r="E6" s="458" t="s">
        <v>563</v>
      </c>
      <c r="F6" s="458" t="s">
        <v>566</v>
      </c>
      <c r="G6" s="458" t="s">
        <v>643</v>
      </c>
      <c r="H6" s="855"/>
    </row>
    <row r="7" spans="1:8" s="391" customFormat="1" ht="12.75" customHeight="1">
      <c r="A7" s="392" t="s">
        <v>95</v>
      </c>
      <c r="B7" s="459" t="s">
        <v>96</v>
      </c>
      <c r="C7" s="459" t="s">
        <v>97</v>
      </c>
      <c r="D7" s="459" t="s">
        <v>98</v>
      </c>
      <c r="E7" s="459" t="s">
        <v>99</v>
      </c>
      <c r="F7" s="459" t="s">
        <v>477</v>
      </c>
      <c r="G7" s="459" t="s">
        <v>494</v>
      </c>
      <c r="H7" s="460" t="s">
        <v>528</v>
      </c>
    </row>
    <row r="8" spans="1:8" ht="24.75" customHeight="1">
      <c r="A8" s="392" t="s">
        <v>117</v>
      </c>
      <c r="B8" s="461" t="s">
        <v>495</v>
      </c>
      <c r="C8" s="462"/>
      <c r="D8" s="462"/>
      <c r="E8" s="463">
        <v>0</v>
      </c>
      <c r="F8" s="463">
        <v>0</v>
      </c>
      <c r="G8" s="463">
        <v>0</v>
      </c>
      <c r="H8" s="464">
        <v>0</v>
      </c>
    </row>
    <row r="9" spans="1:9" ht="25.5" customHeight="1">
      <c r="A9" s="392" t="s">
        <v>118</v>
      </c>
      <c r="B9" s="461" t="s">
        <v>496</v>
      </c>
      <c r="C9" s="470"/>
      <c r="D9" s="425"/>
      <c r="E9" s="463">
        <v>0</v>
      </c>
      <c r="F9" s="463">
        <v>0</v>
      </c>
      <c r="G9" s="463">
        <v>0</v>
      </c>
      <c r="H9" s="464">
        <v>0</v>
      </c>
      <c r="I9" s="850"/>
    </row>
    <row r="10" spans="1:9" ht="19.5" customHeight="1">
      <c r="A10" s="392" t="s">
        <v>119</v>
      </c>
      <c r="B10" s="461" t="s">
        <v>497</v>
      </c>
      <c r="C10" s="470" t="s">
        <v>563</v>
      </c>
      <c r="D10" s="465">
        <v>0</v>
      </c>
      <c r="E10" s="466">
        <f>+E11</f>
        <v>38100000</v>
      </c>
      <c r="F10" s="466">
        <f>+F11</f>
        <v>0</v>
      </c>
      <c r="G10" s="466">
        <f>+G11</f>
        <v>0</v>
      </c>
      <c r="H10" s="467">
        <f>SUM(E10:G10)</f>
        <v>38100000</v>
      </c>
      <c r="I10" s="850"/>
    </row>
    <row r="11" spans="1:9" ht="19.5" customHeight="1">
      <c r="A11" s="392" t="s">
        <v>120</v>
      </c>
      <c r="B11" s="468" t="s">
        <v>561</v>
      </c>
      <c r="C11" s="470"/>
      <c r="D11" s="425"/>
      <c r="E11" s="426">
        <v>38100000</v>
      </c>
      <c r="F11" s="426">
        <v>0</v>
      </c>
      <c r="G11" s="426">
        <v>0</v>
      </c>
      <c r="H11" s="464">
        <f>SUM(E11:G11)</f>
        <v>38100000</v>
      </c>
      <c r="I11" s="850"/>
    </row>
    <row r="12" spans="1:9" ht="19.5" customHeight="1">
      <c r="A12" s="392" t="s">
        <v>121</v>
      </c>
      <c r="B12" s="461" t="s">
        <v>498</v>
      </c>
      <c r="C12" s="470" t="s">
        <v>563</v>
      </c>
      <c r="D12" s="465">
        <v>0</v>
      </c>
      <c r="E12" s="466">
        <f>+E13</f>
        <v>95154097</v>
      </c>
      <c r="F12" s="466">
        <f>+F13</f>
        <v>0</v>
      </c>
      <c r="G12" s="466">
        <f>+G13</f>
        <v>0</v>
      </c>
      <c r="H12" s="467">
        <f>SUM(E12:G12)</f>
        <v>95154097</v>
      </c>
      <c r="I12" s="850"/>
    </row>
    <row r="13" spans="1:9" ht="19.5" customHeight="1">
      <c r="A13" s="392" t="s">
        <v>122</v>
      </c>
      <c r="B13" s="468" t="s">
        <v>562</v>
      </c>
      <c r="C13" s="470"/>
      <c r="D13" s="425"/>
      <c r="E13" s="426">
        <v>95154097</v>
      </c>
      <c r="F13" s="426">
        <v>0</v>
      </c>
      <c r="G13" s="426">
        <v>0</v>
      </c>
      <c r="H13" s="464">
        <f>SUM(E13:G13)</f>
        <v>95154097</v>
      </c>
      <c r="I13" s="850"/>
    </row>
    <row r="14" spans="1:9" ht="19.5" customHeight="1">
      <c r="A14" s="392" t="s">
        <v>123</v>
      </c>
      <c r="B14" s="469" t="s">
        <v>499</v>
      </c>
      <c r="C14" s="465"/>
      <c r="D14" s="465"/>
      <c r="E14" s="466">
        <f>+E16+E15</f>
        <v>5476181</v>
      </c>
      <c r="F14" s="466">
        <f>+F16+F15</f>
        <v>1400000</v>
      </c>
      <c r="G14" s="466">
        <f>+G16+G15</f>
        <v>1600000</v>
      </c>
      <c r="H14" s="467">
        <f>H15+H16</f>
        <v>8476181</v>
      </c>
      <c r="I14" s="850"/>
    </row>
    <row r="15" spans="1:9" ht="19.5" customHeight="1">
      <c r="A15" s="392" t="s">
        <v>124</v>
      </c>
      <c r="B15" s="469" t="s">
        <v>526</v>
      </c>
      <c r="C15" s="470" t="s">
        <v>527</v>
      </c>
      <c r="D15" s="470">
        <v>2660000</v>
      </c>
      <c r="E15" s="471">
        <v>1200000</v>
      </c>
      <c r="F15" s="471">
        <v>1400000</v>
      </c>
      <c r="G15" s="471">
        <v>1600000</v>
      </c>
      <c r="H15" s="472">
        <f>SUM(E15:G15)</f>
        <v>4200000</v>
      </c>
      <c r="I15" s="850"/>
    </row>
    <row r="16" spans="1:9" ht="19.5" customHeight="1">
      <c r="A16" s="392" t="s">
        <v>125</v>
      </c>
      <c r="B16" s="468" t="s">
        <v>520</v>
      </c>
      <c r="C16" s="425" t="s">
        <v>563</v>
      </c>
      <c r="D16" s="425">
        <v>0</v>
      </c>
      <c r="E16" s="426">
        <v>4276181</v>
      </c>
      <c r="F16" s="426">
        <v>0</v>
      </c>
      <c r="G16" s="426">
        <v>0</v>
      </c>
      <c r="H16" s="464">
        <f>SUM(E16:G16)</f>
        <v>4276181</v>
      </c>
      <c r="I16" s="850"/>
    </row>
    <row r="17" spans="1:9" s="424" customFormat="1" ht="19.5" customHeight="1" thickBot="1">
      <c r="A17" s="852" t="s">
        <v>712</v>
      </c>
      <c r="B17" s="853"/>
      <c r="C17" s="473"/>
      <c r="D17" s="473"/>
      <c r="E17" s="474">
        <f>+E8+E9+E10+E12+E14</f>
        <v>138730278</v>
      </c>
      <c r="F17" s="474">
        <f>+F8+F9+F10+F12+F14</f>
        <v>1400000</v>
      </c>
      <c r="G17" s="474">
        <f>+G8+G9+G10+G12+G14</f>
        <v>1600000</v>
      </c>
      <c r="H17" s="475">
        <f>+H8+H9+H10+H12+H14</f>
        <v>141730278</v>
      </c>
      <c r="I17" s="850"/>
    </row>
  </sheetData>
  <sheetProtection/>
  <mergeCells count="11">
    <mergeCell ref="C5:C6"/>
    <mergeCell ref="D5:D6"/>
    <mergeCell ref="G4:H4"/>
    <mergeCell ref="G3:H3"/>
    <mergeCell ref="I9:I17"/>
    <mergeCell ref="A2:H2"/>
    <mergeCell ref="A17:B17"/>
    <mergeCell ref="H5:H6"/>
    <mergeCell ref="E5:G5"/>
    <mergeCell ref="A5:A6"/>
    <mergeCell ref="B5:B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365" customWidth="1"/>
    <col min="2" max="2" width="30.57421875" style="365" customWidth="1"/>
    <col min="3" max="3" width="11.140625" style="365" customWidth="1"/>
    <col min="4" max="5" width="12.00390625" style="365" customWidth="1"/>
    <col min="6" max="6" width="12.57421875" style="365" customWidth="1"/>
    <col min="7" max="7" width="14.8515625" style="365" customWidth="1"/>
    <col min="8" max="16384" width="8.00390625" style="365" customWidth="1"/>
  </cols>
  <sheetData>
    <row r="1" spans="1:7" s="500" customFormat="1" ht="48.75" customHeight="1">
      <c r="A1" s="862" t="s">
        <v>714</v>
      </c>
      <c r="B1" s="862"/>
      <c r="C1" s="862"/>
      <c r="D1" s="862"/>
      <c r="E1" s="862"/>
      <c r="F1" s="862"/>
      <c r="G1" s="862"/>
    </row>
    <row r="2" spans="1:10" s="395" customFormat="1" ht="15.75" customHeight="1">
      <c r="A2" s="898" t="s">
        <v>774</v>
      </c>
      <c r="B2" s="394"/>
      <c r="C2" s="394"/>
      <c r="D2" s="845"/>
      <c r="E2" s="845"/>
      <c r="F2" s="849" t="s">
        <v>710</v>
      </c>
      <c r="G2" s="849"/>
      <c r="H2" s="498"/>
      <c r="J2" s="497"/>
    </row>
    <row r="3" spans="1:10" s="396" customFormat="1" ht="15.75" customHeight="1">
      <c r="A3" s="403"/>
      <c r="B3" s="404"/>
      <c r="C3" s="404"/>
      <c r="D3" s="405"/>
      <c r="E3" s="496"/>
      <c r="F3" s="874" t="s">
        <v>560</v>
      </c>
      <c r="G3" s="874"/>
      <c r="H3" s="499"/>
      <c r="J3" s="496"/>
    </row>
    <row r="4" spans="1:8" ht="15.75" customHeight="1">
      <c r="A4" s="875" t="s">
        <v>713</v>
      </c>
      <c r="B4" s="875"/>
      <c r="C4" s="875"/>
      <c r="D4" s="875"/>
      <c r="E4" s="875"/>
      <c r="F4" s="875"/>
      <c r="G4" s="368"/>
      <c r="H4" s="369"/>
    </row>
    <row r="5" spans="1:8" ht="15.75" customHeight="1" thickBot="1">
      <c r="A5" s="366"/>
      <c r="B5" s="366"/>
      <c r="C5" s="366"/>
      <c r="D5" s="367"/>
      <c r="E5" s="367"/>
      <c r="F5" s="368"/>
      <c r="G5" s="368"/>
      <c r="H5" s="369"/>
    </row>
    <row r="6" spans="1:8" ht="22.5" customHeight="1">
      <c r="A6" s="387" t="s">
        <v>474</v>
      </c>
      <c r="B6" s="873" t="s">
        <v>488</v>
      </c>
      <c r="C6" s="873"/>
      <c r="D6" s="873"/>
      <c r="E6" s="873"/>
      <c r="F6" s="863" t="s">
        <v>489</v>
      </c>
      <c r="G6" s="864"/>
      <c r="H6" s="369"/>
    </row>
    <row r="7" spans="1:8" ht="15.75" customHeight="1">
      <c r="A7" s="388" t="s">
        <v>95</v>
      </c>
      <c r="B7" s="881" t="s">
        <v>96</v>
      </c>
      <c r="C7" s="881"/>
      <c r="D7" s="881"/>
      <c r="E7" s="881"/>
      <c r="F7" s="881" t="s">
        <v>97</v>
      </c>
      <c r="G7" s="882"/>
      <c r="H7" s="369"/>
    </row>
    <row r="8" spans="1:8" ht="15.75" customHeight="1">
      <c r="A8" s="388" t="s">
        <v>117</v>
      </c>
      <c r="B8" s="872"/>
      <c r="C8" s="872"/>
      <c r="D8" s="872"/>
      <c r="E8" s="872"/>
      <c r="F8" s="870"/>
      <c r="G8" s="871"/>
      <c r="H8" s="369"/>
    </row>
    <row r="9" spans="1:8" ht="15.75" customHeight="1">
      <c r="A9" s="388" t="s">
        <v>118</v>
      </c>
      <c r="B9" s="872"/>
      <c r="C9" s="872"/>
      <c r="D9" s="872"/>
      <c r="E9" s="872"/>
      <c r="F9" s="870"/>
      <c r="G9" s="871"/>
      <c r="H9" s="369"/>
    </row>
    <row r="10" spans="1:8" ht="15.75" customHeight="1">
      <c r="A10" s="388" t="s">
        <v>119</v>
      </c>
      <c r="B10" s="872"/>
      <c r="C10" s="872"/>
      <c r="D10" s="872"/>
      <c r="E10" s="872"/>
      <c r="F10" s="870"/>
      <c r="G10" s="871"/>
      <c r="H10" s="369"/>
    </row>
    <row r="11" spans="1:8" ht="25.5" customHeight="1" thickBot="1">
      <c r="A11" s="398" t="s">
        <v>120</v>
      </c>
      <c r="B11" s="865" t="s">
        <v>490</v>
      </c>
      <c r="C11" s="865"/>
      <c r="D11" s="865"/>
      <c r="E11" s="865"/>
      <c r="F11" s="866">
        <f>SUM(F8:F10)</f>
        <v>0</v>
      </c>
      <c r="G11" s="867"/>
      <c r="H11" s="369"/>
    </row>
    <row r="12" spans="1:8" ht="25.5" customHeight="1">
      <c r="A12" s="399"/>
      <c r="B12" s="400"/>
      <c r="C12" s="400"/>
      <c r="D12" s="400"/>
      <c r="E12" s="400"/>
      <c r="F12" s="401"/>
      <c r="G12" s="401"/>
      <c r="H12" s="369"/>
    </row>
    <row r="13" spans="1:8" ht="15.75" customHeight="1">
      <c r="A13" s="875" t="s">
        <v>521</v>
      </c>
      <c r="B13" s="875"/>
      <c r="C13" s="875"/>
      <c r="D13" s="875"/>
      <c r="E13" s="875"/>
      <c r="F13" s="875"/>
      <c r="G13" s="875"/>
      <c r="H13" s="369"/>
    </row>
    <row r="14" spans="1:8" ht="15.75" customHeight="1" thickBot="1">
      <c r="A14" s="366"/>
      <c r="B14" s="366"/>
      <c r="C14" s="366"/>
      <c r="D14" s="367"/>
      <c r="E14" s="367"/>
      <c r="F14" s="368"/>
      <c r="G14" s="368"/>
      <c r="H14" s="369"/>
    </row>
    <row r="15" spans="1:7" ht="15" customHeight="1">
      <c r="A15" s="868" t="s">
        <v>474</v>
      </c>
      <c r="B15" s="885" t="s">
        <v>475</v>
      </c>
      <c r="C15" s="878" t="s">
        <v>476</v>
      </c>
      <c r="D15" s="879"/>
      <c r="E15" s="879"/>
      <c r="F15" s="880"/>
      <c r="G15" s="883" t="s">
        <v>568</v>
      </c>
    </row>
    <row r="16" spans="1:7" ht="13.5" customHeight="1" thickBot="1">
      <c r="A16" s="869"/>
      <c r="B16" s="886"/>
      <c r="C16" s="521" t="s">
        <v>567</v>
      </c>
      <c r="D16" s="370" t="s">
        <v>566</v>
      </c>
      <c r="E16" s="370" t="s">
        <v>643</v>
      </c>
      <c r="F16" s="370" t="s">
        <v>715</v>
      </c>
      <c r="G16" s="884"/>
    </row>
    <row r="17" spans="1:7" ht="15.75" thickBot="1">
      <c r="A17" s="371" t="s">
        <v>95</v>
      </c>
      <c r="B17" s="372" t="s">
        <v>96</v>
      </c>
      <c r="C17" s="372" t="s">
        <v>97</v>
      </c>
      <c r="D17" s="372" t="s">
        <v>98</v>
      </c>
      <c r="E17" s="372" t="s">
        <v>99</v>
      </c>
      <c r="F17" s="372" t="s">
        <v>477</v>
      </c>
      <c r="G17" s="373" t="s">
        <v>494</v>
      </c>
    </row>
    <row r="18" spans="1:7" ht="15">
      <c r="A18" s="374" t="s">
        <v>117</v>
      </c>
      <c r="B18" s="375"/>
      <c r="C18" s="375"/>
      <c r="D18" s="376"/>
      <c r="E18" s="376"/>
      <c r="F18" s="376"/>
      <c r="G18" s="377">
        <f>SUM(D18:F18)</f>
        <v>0</v>
      </c>
    </row>
    <row r="19" spans="1:7" ht="15">
      <c r="A19" s="378" t="s">
        <v>118</v>
      </c>
      <c r="B19" s="379"/>
      <c r="C19" s="379"/>
      <c r="D19" s="380"/>
      <c r="E19" s="380"/>
      <c r="F19" s="380"/>
      <c r="G19" s="381">
        <f>SUM(D19:F19)</f>
        <v>0</v>
      </c>
    </row>
    <row r="20" spans="1:7" ht="15.75" thickBot="1">
      <c r="A20" s="378" t="s">
        <v>119</v>
      </c>
      <c r="B20" s="379"/>
      <c r="C20" s="379"/>
      <c r="D20" s="380"/>
      <c r="E20" s="380"/>
      <c r="F20" s="380"/>
      <c r="G20" s="381">
        <f>SUM(D20:F20)</f>
        <v>0</v>
      </c>
    </row>
    <row r="21" spans="1:7" s="386" customFormat="1" ht="15" thickBot="1">
      <c r="A21" s="382" t="s">
        <v>120</v>
      </c>
      <c r="B21" s="383" t="s">
        <v>478</v>
      </c>
      <c r="C21" s="383"/>
      <c r="D21" s="384">
        <f>SUM(D18:D20)</f>
        <v>0</v>
      </c>
      <c r="E21" s="384">
        <f>SUM(E18:E20)</f>
        <v>0</v>
      </c>
      <c r="F21" s="384">
        <f>SUM(F18:F20)</f>
        <v>0</v>
      </c>
      <c r="G21" s="385">
        <f>SUM(G18:G20)</f>
        <v>0</v>
      </c>
    </row>
    <row r="22" spans="1:7" s="386" customFormat="1" ht="14.25">
      <c r="A22" s="433"/>
      <c r="B22" s="434"/>
      <c r="C22" s="434"/>
      <c r="D22" s="435"/>
      <c r="E22" s="435"/>
      <c r="F22" s="435"/>
      <c r="G22" s="435"/>
    </row>
    <row r="23" spans="1:7" s="436" customFormat="1" ht="30.75" customHeight="1">
      <c r="A23" s="861" t="s">
        <v>522</v>
      </c>
      <c r="B23" s="861"/>
      <c r="C23" s="861"/>
      <c r="D23" s="861"/>
      <c r="E23" s="861"/>
      <c r="F23" s="861"/>
      <c r="G23" s="861"/>
    </row>
    <row r="24" ht="15.75" thickBot="1"/>
    <row r="25" spans="1:7" ht="21.75" thickBot="1">
      <c r="A25" s="427" t="s">
        <v>474</v>
      </c>
      <c r="B25" s="876" t="s">
        <v>479</v>
      </c>
      <c r="C25" s="876"/>
      <c r="D25" s="877"/>
      <c r="E25" s="877"/>
      <c r="F25" s="877"/>
      <c r="G25" s="427" t="s">
        <v>716</v>
      </c>
    </row>
    <row r="26" spans="1:7" ht="15">
      <c r="A26" s="428" t="s">
        <v>95</v>
      </c>
      <c r="B26" s="888" t="s">
        <v>96</v>
      </c>
      <c r="C26" s="888"/>
      <c r="D26" s="889"/>
      <c r="E26" s="889"/>
      <c r="F26" s="890"/>
      <c r="G26" s="428" t="s">
        <v>97</v>
      </c>
    </row>
    <row r="27" spans="1:7" ht="15">
      <c r="A27" s="438" t="s">
        <v>117</v>
      </c>
      <c r="B27" s="895" t="s">
        <v>480</v>
      </c>
      <c r="C27" s="896"/>
      <c r="D27" s="896"/>
      <c r="E27" s="896"/>
      <c r="F27" s="897"/>
      <c r="G27" s="431">
        <v>80000000</v>
      </c>
    </row>
    <row r="28" spans="1:7" ht="23.25" customHeight="1">
      <c r="A28" s="438" t="s">
        <v>118</v>
      </c>
      <c r="B28" s="891" t="s">
        <v>481</v>
      </c>
      <c r="C28" s="891"/>
      <c r="D28" s="892"/>
      <c r="E28" s="892"/>
      <c r="F28" s="893"/>
      <c r="G28" s="431">
        <v>2924000</v>
      </c>
    </row>
    <row r="29" spans="1:7" ht="15">
      <c r="A29" s="438" t="s">
        <v>119</v>
      </c>
      <c r="B29" s="891" t="s">
        <v>482</v>
      </c>
      <c r="C29" s="891"/>
      <c r="D29" s="892"/>
      <c r="E29" s="892"/>
      <c r="F29" s="893"/>
      <c r="G29" s="431">
        <v>0</v>
      </c>
    </row>
    <row r="30" spans="1:7" ht="30" customHeight="1">
      <c r="A30" s="438" t="s">
        <v>120</v>
      </c>
      <c r="B30" s="891" t="s">
        <v>483</v>
      </c>
      <c r="C30" s="891"/>
      <c r="D30" s="892"/>
      <c r="E30" s="892"/>
      <c r="F30" s="893"/>
      <c r="G30" s="431">
        <v>0</v>
      </c>
    </row>
    <row r="31" spans="1:7" ht="15">
      <c r="A31" s="438" t="s">
        <v>121</v>
      </c>
      <c r="B31" s="891" t="s">
        <v>484</v>
      </c>
      <c r="C31" s="891"/>
      <c r="D31" s="892"/>
      <c r="E31" s="892"/>
      <c r="F31" s="893"/>
      <c r="G31" s="431">
        <v>150000</v>
      </c>
    </row>
    <row r="32" spans="1:7" ht="17.25" customHeight="1" thickBot="1">
      <c r="A32" s="439" t="s">
        <v>122</v>
      </c>
      <c r="B32" s="894" t="s">
        <v>485</v>
      </c>
      <c r="C32" s="894"/>
      <c r="D32" s="894"/>
      <c r="E32" s="894"/>
      <c r="F32" s="894"/>
      <c r="G32" s="431">
        <v>0</v>
      </c>
    </row>
    <row r="33" spans="1:7" ht="29.25" customHeight="1" thickBot="1">
      <c r="A33" s="437" t="s">
        <v>486</v>
      </c>
      <c r="B33" s="429"/>
      <c r="C33" s="430"/>
      <c r="D33" s="430"/>
      <c r="E33" s="430"/>
      <c r="F33" s="430"/>
      <c r="G33" s="432">
        <f>SUM(G27:G32)</f>
        <v>83074000</v>
      </c>
    </row>
    <row r="34" spans="1:6" ht="27" customHeight="1">
      <c r="A34" s="887" t="s">
        <v>487</v>
      </c>
      <c r="B34" s="887"/>
      <c r="C34" s="887"/>
      <c r="D34" s="887"/>
      <c r="E34" s="887"/>
      <c r="F34" s="887"/>
    </row>
  </sheetData>
  <sheetProtection/>
  <mergeCells count="32">
    <mergeCell ref="B31:F31"/>
    <mergeCell ref="B32:F32"/>
    <mergeCell ref="B27:F27"/>
    <mergeCell ref="D2:E2"/>
    <mergeCell ref="F2:G2"/>
    <mergeCell ref="B7:E7"/>
    <mergeCell ref="G15:G16"/>
    <mergeCell ref="B15:B16"/>
    <mergeCell ref="A34:F34"/>
    <mergeCell ref="B26:F26"/>
    <mergeCell ref="B28:F28"/>
    <mergeCell ref="B29:F29"/>
    <mergeCell ref="B30:F30"/>
    <mergeCell ref="B9:E9"/>
    <mergeCell ref="F9:G9"/>
    <mergeCell ref="F3:G3"/>
    <mergeCell ref="A4:F4"/>
    <mergeCell ref="B25:F25"/>
    <mergeCell ref="C15:F15"/>
    <mergeCell ref="F7:G7"/>
    <mergeCell ref="B8:E8"/>
    <mergeCell ref="A13:G13"/>
    <mergeCell ref="A23:G23"/>
    <mergeCell ref="A1:G1"/>
    <mergeCell ref="F6:G6"/>
    <mergeCell ref="B11:E11"/>
    <mergeCell ref="F11:G11"/>
    <mergeCell ref="A15:A16"/>
    <mergeCell ref="F8:G8"/>
    <mergeCell ref="B10:E10"/>
    <mergeCell ref="B6:E6"/>
    <mergeCell ref="F10:G10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6.7109375" style="0" customWidth="1"/>
  </cols>
  <sheetData>
    <row r="1" spans="1:5" ht="30" customHeight="1">
      <c r="A1" s="792" t="s">
        <v>189</v>
      </c>
      <c r="B1" s="792"/>
      <c r="C1" s="792"/>
      <c r="D1" s="792"/>
      <c r="E1" s="792"/>
    </row>
    <row r="2" spans="1:5" ht="18" customHeight="1">
      <c r="A2" s="793" t="s">
        <v>563</v>
      </c>
      <c r="B2" s="793"/>
      <c r="C2" s="793"/>
      <c r="D2" s="793"/>
      <c r="E2" s="793"/>
    </row>
    <row r="3" spans="1:5" ht="17.25" customHeight="1">
      <c r="A3" s="898" t="s">
        <v>788</v>
      </c>
      <c r="B3" s="23"/>
      <c r="C3" s="22"/>
      <c r="D3" s="794" t="s">
        <v>532</v>
      </c>
      <c r="E3" s="794"/>
    </row>
    <row r="4" spans="1:5" ht="13.5" thickBot="1">
      <c r="A4" s="24"/>
      <c r="B4" s="24"/>
      <c r="C4" s="25"/>
      <c r="D4" s="795" t="s">
        <v>541</v>
      </c>
      <c r="E4" s="795"/>
    </row>
    <row r="5" spans="1:5" ht="44.25" customHeight="1" thickBot="1" thickTop="1">
      <c r="A5" s="72" t="s">
        <v>0</v>
      </c>
      <c r="B5" s="53" t="s">
        <v>1</v>
      </c>
      <c r="C5" s="54" t="s">
        <v>581</v>
      </c>
      <c r="D5" s="54" t="s">
        <v>645</v>
      </c>
      <c r="E5" s="54" t="s">
        <v>646</v>
      </c>
    </row>
    <row r="6" spans="1:5" ht="12.75" customHeight="1" thickTop="1">
      <c r="A6" s="77" t="s">
        <v>95</v>
      </c>
      <c r="B6" s="78" t="s">
        <v>96</v>
      </c>
      <c r="C6" s="78" t="s">
        <v>97</v>
      </c>
      <c r="D6" s="78" t="s">
        <v>98</v>
      </c>
      <c r="E6" s="78" t="s">
        <v>99</v>
      </c>
    </row>
    <row r="7" spans="1:5" ht="21.75" customHeight="1">
      <c r="A7" s="50" t="s">
        <v>2</v>
      </c>
      <c r="B7" s="51" t="s">
        <v>3</v>
      </c>
      <c r="C7" s="609">
        <f>C8+C14</f>
        <v>149528836</v>
      </c>
      <c r="D7" s="609">
        <f>D8+D14</f>
        <v>163060648</v>
      </c>
      <c r="E7" s="70">
        <f>E8+E14</f>
        <v>160974547</v>
      </c>
    </row>
    <row r="8" spans="1:5" s="756" customFormat="1" ht="21.75" customHeight="1">
      <c r="A8" s="41" t="s">
        <v>4</v>
      </c>
      <c r="B8" s="42" t="s">
        <v>5</v>
      </c>
      <c r="C8" s="610">
        <f>SUM(C9:C13)</f>
        <v>108311331</v>
      </c>
      <c r="D8" s="610">
        <f>SUM(D9:D13)</f>
        <v>115420690</v>
      </c>
      <c r="E8" s="65">
        <f>SUM(E9:E13)</f>
        <v>123425683</v>
      </c>
    </row>
    <row r="9" spans="1:5" s="756" customFormat="1" ht="21.75" customHeight="1" hidden="1">
      <c r="A9" s="41" t="s">
        <v>132</v>
      </c>
      <c r="B9" s="42" t="s">
        <v>6</v>
      </c>
      <c r="C9" s="610">
        <v>41455981</v>
      </c>
      <c r="D9" s="610">
        <v>41455981</v>
      </c>
      <c r="E9" s="65">
        <v>44635962</v>
      </c>
    </row>
    <row r="10" spans="1:5" s="756" customFormat="1" ht="21.75" customHeight="1" hidden="1">
      <c r="A10" s="41" t="s">
        <v>133</v>
      </c>
      <c r="B10" s="42" t="s">
        <v>7</v>
      </c>
      <c r="C10" s="610">
        <v>38845973</v>
      </c>
      <c r="D10" s="610">
        <v>43038616</v>
      </c>
      <c r="E10" s="65">
        <v>42304768</v>
      </c>
    </row>
    <row r="11" spans="1:5" s="756" customFormat="1" ht="21.75" customHeight="1" hidden="1">
      <c r="A11" s="41" t="s">
        <v>134</v>
      </c>
      <c r="B11" s="42" t="s">
        <v>8</v>
      </c>
      <c r="C11" s="610">
        <v>24928266</v>
      </c>
      <c r="D11" s="610">
        <v>26581337</v>
      </c>
      <c r="E11" s="65">
        <v>32891974</v>
      </c>
    </row>
    <row r="12" spans="1:5" s="756" customFormat="1" ht="21.75" customHeight="1" hidden="1">
      <c r="A12" s="41" t="s">
        <v>135</v>
      </c>
      <c r="B12" s="42" t="s">
        <v>9</v>
      </c>
      <c r="C12" s="610">
        <v>1200000</v>
      </c>
      <c r="D12" s="610">
        <v>1200000</v>
      </c>
      <c r="E12" s="65">
        <v>1800000</v>
      </c>
    </row>
    <row r="13" spans="1:5" s="756" customFormat="1" ht="21.75" customHeight="1" hidden="1">
      <c r="A13" s="41" t="s">
        <v>136</v>
      </c>
      <c r="B13" s="66" t="s">
        <v>542</v>
      </c>
      <c r="C13" s="610">
        <v>1881111</v>
      </c>
      <c r="D13" s="610">
        <v>3144756</v>
      </c>
      <c r="E13" s="67">
        <v>1792979</v>
      </c>
    </row>
    <row r="14" spans="1:5" s="756" customFormat="1" ht="21.75" customHeight="1">
      <c r="A14" s="41" t="s">
        <v>10</v>
      </c>
      <c r="B14" s="42" t="s">
        <v>11</v>
      </c>
      <c r="C14" s="610">
        <v>41217505</v>
      </c>
      <c r="D14" s="610">
        <v>47639958</v>
      </c>
      <c r="E14" s="65">
        <v>37548864</v>
      </c>
    </row>
    <row r="15" spans="1:5" ht="21.75" customHeight="1">
      <c r="A15" s="43" t="s">
        <v>12</v>
      </c>
      <c r="B15" s="44" t="s">
        <v>13</v>
      </c>
      <c r="C15" s="612">
        <f>C16+C17</f>
        <v>0</v>
      </c>
      <c r="D15" s="612">
        <f>D16+D17</f>
        <v>79146451</v>
      </c>
      <c r="E15" s="612">
        <f>E16+E17</f>
        <v>86185955</v>
      </c>
    </row>
    <row r="16" spans="1:5" ht="21.75" customHeight="1">
      <c r="A16" s="41" t="s">
        <v>165</v>
      </c>
      <c r="B16" s="66" t="s">
        <v>270</v>
      </c>
      <c r="C16" s="610">
        <v>0</v>
      </c>
      <c r="D16" s="610">
        <v>194000</v>
      </c>
      <c r="E16" s="67">
        <v>0</v>
      </c>
    </row>
    <row r="17" spans="1:5" ht="21.75" customHeight="1">
      <c r="A17" s="41" t="s">
        <v>647</v>
      </c>
      <c r="B17" s="66" t="s">
        <v>648</v>
      </c>
      <c r="C17" s="610">
        <v>0</v>
      </c>
      <c r="D17" s="610">
        <v>78952451</v>
      </c>
      <c r="E17" s="67">
        <v>86185955</v>
      </c>
    </row>
    <row r="18" spans="1:5" ht="21.75" customHeight="1">
      <c r="A18" s="43" t="s">
        <v>14</v>
      </c>
      <c r="B18" s="44" t="s">
        <v>15</v>
      </c>
      <c r="C18" s="612">
        <f>C19+C23</f>
        <v>82490000</v>
      </c>
      <c r="D18" s="612">
        <f>D19+D23</f>
        <v>74281251</v>
      </c>
      <c r="E18" s="64">
        <f>E19+E23</f>
        <v>82450000</v>
      </c>
    </row>
    <row r="19" spans="1:5" s="76" customFormat="1" ht="23.25" customHeight="1">
      <c r="A19" s="41" t="s">
        <v>16</v>
      </c>
      <c r="B19" s="42" t="s">
        <v>17</v>
      </c>
      <c r="C19" s="610">
        <f>SUM(C20:C22)</f>
        <v>82450000</v>
      </c>
      <c r="D19" s="610">
        <f>SUM(D20:D22)</f>
        <v>74133901</v>
      </c>
      <c r="E19" s="610">
        <f>SUM(E20:E22)</f>
        <v>82300000</v>
      </c>
    </row>
    <row r="20" spans="1:5" s="624" customFormat="1" ht="21.75" customHeight="1">
      <c r="A20" s="620" t="s">
        <v>18</v>
      </c>
      <c r="B20" s="621" t="s">
        <v>764</v>
      </c>
      <c r="C20" s="622">
        <v>80000000</v>
      </c>
      <c r="D20" s="622">
        <v>71868854</v>
      </c>
      <c r="E20" s="623">
        <v>80000000</v>
      </c>
    </row>
    <row r="21" spans="1:5" s="624" customFormat="1" ht="21.75" customHeight="1">
      <c r="A21" s="620" t="s">
        <v>19</v>
      </c>
      <c r="B21" s="621" t="s">
        <v>20</v>
      </c>
      <c r="C21" s="622">
        <v>2400000</v>
      </c>
      <c r="D21" s="622">
        <v>2265047</v>
      </c>
      <c r="E21" s="623">
        <v>2300000</v>
      </c>
    </row>
    <row r="22" spans="1:5" s="624" customFormat="1" ht="21.75" customHeight="1">
      <c r="A22" s="620" t="s">
        <v>21</v>
      </c>
      <c r="B22" s="621" t="s">
        <v>22</v>
      </c>
      <c r="C22" s="622">
        <v>50000</v>
      </c>
      <c r="D22" s="622">
        <v>0</v>
      </c>
      <c r="E22" s="623">
        <v>0</v>
      </c>
    </row>
    <row r="23" spans="1:5" s="76" customFormat="1" ht="21.75" customHeight="1">
      <c r="A23" s="41" t="s">
        <v>23</v>
      </c>
      <c r="B23" s="42" t="s">
        <v>24</v>
      </c>
      <c r="C23" s="610">
        <v>40000</v>
      </c>
      <c r="D23" s="610">
        <v>147350</v>
      </c>
      <c r="E23" s="65">
        <v>150000</v>
      </c>
    </row>
    <row r="24" spans="1:5" ht="21.75" customHeight="1">
      <c r="A24" s="43" t="s">
        <v>25</v>
      </c>
      <c r="B24" s="44" t="s">
        <v>26</v>
      </c>
      <c r="C24" s="612">
        <f>SUM(C25:C32)</f>
        <v>11366060</v>
      </c>
      <c r="D24" s="612">
        <f>SUM(D25:D32)</f>
        <v>11587901</v>
      </c>
      <c r="E24" s="64">
        <f>SUM(E25:E32)</f>
        <v>11883000</v>
      </c>
    </row>
    <row r="25" spans="1:5" ht="21.75" customHeight="1">
      <c r="A25" s="41" t="s">
        <v>27</v>
      </c>
      <c r="B25" s="42" t="s">
        <v>129</v>
      </c>
      <c r="C25" s="613">
        <v>3520000</v>
      </c>
      <c r="D25" s="610">
        <v>3763920</v>
      </c>
      <c r="E25" s="65">
        <v>3760000</v>
      </c>
    </row>
    <row r="26" spans="1:5" ht="21.75" customHeight="1">
      <c r="A26" s="41" t="s">
        <v>271</v>
      </c>
      <c r="B26" s="42" t="s">
        <v>272</v>
      </c>
      <c r="C26" s="613">
        <v>572500</v>
      </c>
      <c r="D26" s="610">
        <v>633045</v>
      </c>
      <c r="E26" s="65">
        <v>637500</v>
      </c>
    </row>
    <row r="27" spans="1:5" ht="21.75" customHeight="1">
      <c r="A27" s="41" t="s">
        <v>28</v>
      </c>
      <c r="B27" s="42" t="s">
        <v>29</v>
      </c>
      <c r="C27" s="613">
        <v>5000000</v>
      </c>
      <c r="D27" s="610">
        <v>5280210</v>
      </c>
      <c r="E27" s="65">
        <v>6000000</v>
      </c>
    </row>
    <row r="28" spans="1:5" ht="18.75" customHeight="1">
      <c r="A28" s="41" t="s">
        <v>30</v>
      </c>
      <c r="B28" s="42" t="s">
        <v>31</v>
      </c>
      <c r="C28" s="613">
        <v>675000</v>
      </c>
      <c r="D28" s="610">
        <v>307818</v>
      </c>
      <c r="E28" s="65">
        <v>150000</v>
      </c>
    </row>
    <row r="29" spans="1:5" ht="24.75" customHeight="1">
      <c r="A29" s="41" t="s">
        <v>32</v>
      </c>
      <c r="B29" s="42" t="s">
        <v>33</v>
      </c>
      <c r="C29" s="613">
        <v>1448560</v>
      </c>
      <c r="D29" s="610">
        <v>1376355</v>
      </c>
      <c r="E29" s="65">
        <v>1265500</v>
      </c>
    </row>
    <row r="30" spans="1:5" ht="21.75" customHeight="1">
      <c r="A30" s="41" t="s">
        <v>34</v>
      </c>
      <c r="B30" s="42" t="s">
        <v>35</v>
      </c>
      <c r="C30" s="613">
        <v>50000</v>
      </c>
      <c r="D30" s="614">
        <v>4120</v>
      </c>
      <c r="E30" s="71">
        <v>10000</v>
      </c>
    </row>
    <row r="31" spans="1:5" ht="21.75" customHeight="1">
      <c r="A31" s="41" t="s">
        <v>36</v>
      </c>
      <c r="B31" s="42" t="s">
        <v>543</v>
      </c>
      <c r="C31" s="615">
        <v>0</v>
      </c>
      <c r="D31" s="614">
        <v>217034</v>
      </c>
      <c r="E31" s="71">
        <v>0</v>
      </c>
    </row>
    <row r="32" spans="1:5" ht="21.75" customHeight="1">
      <c r="A32" s="41" t="s">
        <v>644</v>
      </c>
      <c r="B32" s="42" t="s">
        <v>37</v>
      </c>
      <c r="C32" s="613">
        <v>100000</v>
      </c>
      <c r="D32" s="614">
        <v>5399</v>
      </c>
      <c r="E32" s="71">
        <v>60000</v>
      </c>
    </row>
    <row r="33" spans="1:5" ht="21.75" customHeight="1">
      <c r="A33" s="43" t="s">
        <v>38</v>
      </c>
      <c r="B33" s="44" t="s">
        <v>39</v>
      </c>
      <c r="C33" s="616">
        <f>SUM(C34:C34)</f>
        <v>0</v>
      </c>
      <c r="D33" s="612">
        <f>SUM(D34:D34)</f>
        <v>50000</v>
      </c>
      <c r="E33" s="616">
        <f>SUM(E34:E34)</f>
        <v>0</v>
      </c>
    </row>
    <row r="34" spans="1:5" ht="21.75" customHeight="1" hidden="1">
      <c r="A34" s="41" t="s">
        <v>273</v>
      </c>
      <c r="B34" s="42" t="s">
        <v>274</v>
      </c>
      <c r="C34" s="615">
        <v>0</v>
      </c>
      <c r="D34" s="614">
        <v>50000</v>
      </c>
      <c r="E34" s="42">
        <v>0</v>
      </c>
    </row>
    <row r="35" spans="1:5" ht="21.75" customHeight="1">
      <c r="A35" s="43" t="s">
        <v>40</v>
      </c>
      <c r="B35" s="44" t="s">
        <v>41</v>
      </c>
      <c r="C35" s="612">
        <f>SUM(C36:C36)</f>
        <v>7350000</v>
      </c>
      <c r="D35" s="612">
        <f>SUM(D36:D36)</f>
        <v>3360000</v>
      </c>
      <c r="E35" s="64">
        <f>SUM(E36:E36)</f>
        <v>50000</v>
      </c>
    </row>
    <row r="36" spans="1:5" ht="21.75" customHeight="1" hidden="1">
      <c r="A36" s="41" t="s">
        <v>130</v>
      </c>
      <c r="B36" s="42" t="s">
        <v>42</v>
      </c>
      <c r="C36" s="610">
        <v>7350000</v>
      </c>
      <c r="D36" s="610">
        <v>3360000</v>
      </c>
      <c r="E36" s="65">
        <v>50000</v>
      </c>
    </row>
    <row r="37" spans="1:5" ht="21.75" customHeight="1">
      <c r="A37" s="43" t="s">
        <v>43</v>
      </c>
      <c r="B37" s="44" t="s">
        <v>191</v>
      </c>
      <c r="C37" s="659">
        <f>C38</f>
        <v>0</v>
      </c>
      <c r="D37" s="659">
        <f>D38</f>
        <v>408377</v>
      </c>
      <c r="E37" s="659">
        <f>E38</f>
        <v>0</v>
      </c>
    </row>
    <row r="38" spans="1:5" ht="21.75" customHeight="1" hidden="1">
      <c r="A38" s="41" t="s">
        <v>649</v>
      </c>
      <c r="B38" s="42" t="s">
        <v>650</v>
      </c>
      <c r="C38" s="610">
        <v>0</v>
      </c>
      <c r="D38" s="610">
        <v>408377</v>
      </c>
      <c r="E38" s="65">
        <v>0</v>
      </c>
    </row>
    <row r="39" spans="1:5" ht="30" customHeight="1">
      <c r="A39" s="46" t="s">
        <v>186</v>
      </c>
      <c r="B39" s="47" t="s">
        <v>45</v>
      </c>
      <c r="C39" s="617">
        <f>C7+C15+C18+C24+C33+C35+C37</f>
        <v>250734896</v>
      </c>
      <c r="D39" s="617">
        <f>D7+D15+D18+D24+D33+D35+D37</f>
        <v>331894628</v>
      </c>
      <c r="E39" s="68">
        <f>E7+E15+E18+E24+E33+E35+E37</f>
        <v>341543502</v>
      </c>
    </row>
    <row r="40" spans="1:5" ht="21.75" customHeight="1">
      <c r="A40" s="43" t="s">
        <v>46</v>
      </c>
      <c r="B40" s="44" t="s">
        <v>47</v>
      </c>
      <c r="C40" s="612">
        <f>SUM(C41:C42)</f>
        <v>23275319</v>
      </c>
      <c r="D40" s="612">
        <f>SUM(D41:D42)</f>
        <v>27571500</v>
      </c>
      <c r="E40" s="612">
        <f>SUM(E41:E42)</f>
        <v>88071346</v>
      </c>
    </row>
    <row r="41" spans="1:5" ht="21.75" customHeight="1">
      <c r="A41" s="41" t="s">
        <v>48</v>
      </c>
      <c r="B41" s="42" t="s">
        <v>49</v>
      </c>
      <c r="C41" s="618">
        <v>23275319</v>
      </c>
      <c r="D41" s="610">
        <v>23295319</v>
      </c>
      <c r="E41" s="65">
        <v>88071346</v>
      </c>
    </row>
    <row r="42" spans="1:5" ht="21.75" customHeight="1">
      <c r="A42" s="41" t="s">
        <v>275</v>
      </c>
      <c r="B42" s="42" t="s">
        <v>276</v>
      </c>
      <c r="C42" s="614">
        <v>0</v>
      </c>
      <c r="D42" s="610">
        <v>4276181</v>
      </c>
      <c r="E42" s="65">
        <v>0</v>
      </c>
    </row>
    <row r="43" spans="1:5" s="26" customFormat="1" ht="37.5" customHeight="1" thickBot="1">
      <c r="A43" s="48" t="s">
        <v>131</v>
      </c>
      <c r="B43" s="49" t="s">
        <v>50</v>
      </c>
      <c r="C43" s="619">
        <f>C39+C40</f>
        <v>274010215</v>
      </c>
      <c r="D43" s="619">
        <f>D39+D40</f>
        <v>359466128</v>
      </c>
      <c r="E43" s="69">
        <f>E39+E40</f>
        <v>429614848</v>
      </c>
    </row>
    <row r="44" spans="1:5" ht="15.75" thickTop="1">
      <c r="A44" s="2"/>
      <c r="B44" s="2"/>
      <c r="C44" s="2"/>
      <c r="D44" s="2"/>
      <c r="E44" s="2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5" width="16.7109375" style="0" customWidth="1"/>
  </cols>
  <sheetData>
    <row r="1" spans="1:5" ht="30" customHeight="1">
      <c r="A1" s="792" t="s">
        <v>190</v>
      </c>
      <c r="B1" s="792"/>
      <c r="C1" s="792"/>
      <c r="D1" s="792"/>
      <c r="E1" s="792"/>
    </row>
    <row r="2" spans="1:5" ht="18" customHeight="1">
      <c r="A2" s="793" t="s">
        <v>563</v>
      </c>
      <c r="B2" s="793"/>
      <c r="C2" s="793"/>
      <c r="D2" s="793"/>
      <c r="E2" s="793"/>
    </row>
    <row r="3" spans="1:5" ht="19.5" customHeight="1">
      <c r="A3" s="898" t="s">
        <v>787</v>
      </c>
      <c r="B3" s="23"/>
      <c r="C3" s="22"/>
      <c r="D3" s="794" t="s">
        <v>533</v>
      </c>
      <c r="E3" s="794"/>
    </row>
    <row r="4" spans="1:5" ht="13.5" thickBot="1">
      <c r="A4" s="24"/>
      <c r="B4" s="24"/>
      <c r="C4" s="25"/>
      <c r="D4" s="795" t="s">
        <v>541</v>
      </c>
      <c r="E4" s="795"/>
    </row>
    <row r="5" spans="1:5" ht="38.25" customHeight="1" thickBot="1" thickTop="1">
      <c r="A5" s="74" t="s">
        <v>0</v>
      </c>
      <c r="B5" s="75" t="s">
        <v>1</v>
      </c>
      <c r="C5" s="54" t="s">
        <v>651</v>
      </c>
      <c r="D5" s="54" t="s">
        <v>652</v>
      </c>
      <c r="E5" s="54" t="s">
        <v>646</v>
      </c>
    </row>
    <row r="6" spans="1:5" ht="12.75" customHeight="1" thickTop="1">
      <c r="A6" s="77" t="s">
        <v>95</v>
      </c>
      <c r="B6" s="78" t="s">
        <v>96</v>
      </c>
      <c r="C6" s="78" t="s">
        <v>97</v>
      </c>
      <c r="D6" s="78" t="s">
        <v>98</v>
      </c>
      <c r="E6" s="78" t="s">
        <v>99</v>
      </c>
    </row>
    <row r="7" spans="1:5" s="28" customFormat="1" ht="21.75" customHeight="1">
      <c r="A7" s="50" t="s">
        <v>51</v>
      </c>
      <c r="B7" s="51" t="s">
        <v>52</v>
      </c>
      <c r="C7" s="609">
        <f>C8+C15</f>
        <v>54033000</v>
      </c>
      <c r="D7" s="609">
        <f>D8+D15</f>
        <v>54416869</v>
      </c>
      <c r="E7" s="70">
        <f>E8+E15</f>
        <v>47206036</v>
      </c>
    </row>
    <row r="8" spans="1:5" s="27" customFormat="1" ht="21.75" customHeight="1">
      <c r="A8" s="41" t="s">
        <v>53</v>
      </c>
      <c r="B8" s="42" t="s">
        <v>54</v>
      </c>
      <c r="C8" s="610">
        <f>SUM(C9:C14)</f>
        <v>37753000</v>
      </c>
      <c r="D8" s="610">
        <f>SUM(D9:D14)</f>
        <v>37382401</v>
      </c>
      <c r="E8" s="65">
        <f>SUM(E9:E14)</f>
        <v>36766036</v>
      </c>
    </row>
    <row r="9" spans="1:5" s="27" customFormat="1" ht="22.5" customHeight="1" hidden="1">
      <c r="A9" s="41" t="s">
        <v>137</v>
      </c>
      <c r="B9" s="42" t="s">
        <v>55</v>
      </c>
      <c r="C9" s="610">
        <v>34830000</v>
      </c>
      <c r="D9" s="610">
        <v>33665826</v>
      </c>
      <c r="E9" s="65">
        <v>33575000</v>
      </c>
    </row>
    <row r="10" spans="1:5" s="27" customFormat="1" ht="22.5" customHeight="1" hidden="1">
      <c r="A10" s="41" t="s">
        <v>193</v>
      </c>
      <c r="B10" s="42" t="s">
        <v>194</v>
      </c>
      <c r="C10" s="610">
        <v>0</v>
      </c>
      <c r="D10" s="610">
        <v>50000</v>
      </c>
      <c r="E10" s="65">
        <v>0</v>
      </c>
    </row>
    <row r="11" spans="1:5" s="27" customFormat="1" ht="21.75" customHeight="1" hidden="1">
      <c r="A11" s="41" t="s">
        <v>138</v>
      </c>
      <c r="B11" s="42" t="s">
        <v>56</v>
      </c>
      <c r="C11" s="610">
        <v>1648000</v>
      </c>
      <c r="D11" s="610">
        <v>2326595</v>
      </c>
      <c r="E11" s="65">
        <v>2095036</v>
      </c>
    </row>
    <row r="12" spans="1:5" s="27" customFormat="1" ht="21.75" customHeight="1" hidden="1">
      <c r="A12" s="41" t="s">
        <v>139</v>
      </c>
      <c r="B12" s="42" t="s">
        <v>57</v>
      </c>
      <c r="C12" s="611">
        <v>36000</v>
      </c>
      <c r="D12" s="610">
        <v>29400</v>
      </c>
      <c r="E12" s="65">
        <v>36000</v>
      </c>
    </row>
    <row r="13" spans="1:5" s="27" customFormat="1" ht="21.75" customHeight="1" hidden="1">
      <c r="A13" s="41" t="s">
        <v>140</v>
      </c>
      <c r="B13" s="42" t="s">
        <v>58</v>
      </c>
      <c r="C13" s="611">
        <v>534000</v>
      </c>
      <c r="D13" s="610">
        <v>403500</v>
      </c>
      <c r="E13" s="65">
        <v>510000</v>
      </c>
    </row>
    <row r="14" spans="1:5" s="27" customFormat="1" ht="21.75" customHeight="1" hidden="1">
      <c r="A14" s="41" t="s">
        <v>141</v>
      </c>
      <c r="B14" s="42" t="s">
        <v>59</v>
      </c>
      <c r="C14" s="611">
        <v>705000</v>
      </c>
      <c r="D14" s="610">
        <v>907080</v>
      </c>
      <c r="E14" s="65">
        <v>550000</v>
      </c>
    </row>
    <row r="15" spans="1:5" s="27" customFormat="1" ht="21.75" customHeight="1">
      <c r="A15" s="41" t="s">
        <v>60</v>
      </c>
      <c r="B15" s="42" t="s">
        <v>61</v>
      </c>
      <c r="C15" s="610">
        <f>SUM(C16:C18)</f>
        <v>16280000</v>
      </c>
      <c r="D15" s="610">
        <f>SUM(D16:D18)</f>
        <v>17034468</v>
      </c>
      <c r="E15" s="65">
        <f>SUM(E16:E18)</f>
        <v>10440000</v>
      </c>
    </row>
    <row r="16" spans="1:5" s="27" customFormat="1" ht="21.75" customHeight="1" hidden="1">
      <c r="A16" s="41" t="s">
        <v>142</v>
      </c>
      <c r="B16" s="42" t="s">
        <v>62</v>
      </c>
      <c r="C16" s="610">
        <v>13500000</v>
      </c>
      <c r="D16" s="610">
        <v>14290724</v>
      </c>
      <c r="E16" s="65">
        <v>7800000</v>
      </c>
    </row>
    <row r="17" spans="1:5" s="27" customFormat="1" ht="28.5" customHeight="1" hidden="1">
      <c r="A17" s="41" t="s">
        <v>143</v>
      </c>
      <c r="B17" s="42" t="s">
        <v>63</v>
      </c>
      <c r="C17" s="610">
        <v>2280000</v>
      </c>
      <c r="D17" s="610">
        <v>2343750</v>
      </c>
      <c r="E17" s="65">
        <v>2140000</v>
      </c>
    </row>
    <row r="18" spans="1:5" s="27" customFormat="1" ht="21.75" customHeight="1" hidden="1">
      <c r="A18" s="41" t="s">
        <v>144</v>
      </c>
      <c r="B18" s="42" t="s">
        <v>64</v>
      </c>
      <c r="C18" s="610">
        <v>500000</v>
      </c>
      <c r="D18" s="610">
        <v>399994</v>
      </c>
      <c r="E18" s="65">
        <v>500000</v>
      </c>
    </row>
    <row r="19" spans="1:5" s="28" customFormat="1" ht="34.5" customHeight="1">
      <c r="A19" s="43" t="s">
        <v>65</v>
      </c>
      <c r="B19" s="45" t="s">
        <v>163</v>
      </c>
      <c r="C19" s="612">
        <v>11799356</v>
      </c>
      <c r="D19" s="612">
        <v>12667004</v>
      </c>
      <c r="E19" s="64">
        <v>11598180</v>
      </c>
    </row>
    <row r="20" spans="1:5" s="28" customFormat="1" ht="21.75" customHeight="1">
      <c r="A20" s="43" t="s">
        <v>66</v>
      </c>
      <c r="B20" s="44" t="s">
        <v>67</v>
      </c>
      <c r="C20" s="617">
        <f>C21+C24+C27+C34+C35</f>
        <v>40697400</v>
      </c>
      <c r="D20" s="617">
        <f>D21+D24+D27+D34+D35</f>
        <v>38578426</v>
      </c>
      <c r="E20" s="68">
        <f>E21+E24+E27+E34+E35</f>
        <v>42555558</v>
      </c>
    </row>
    <row r="21" spans="1:5" s="27" customFormat="1" ht="21.75" customHeight="1">
      <c r="A21" s="41" t="s">
        <v>68</v>
      </c>
      <c r="B21" s="42" t="s">
        <v>69</v>
      </c>
      <c r="C21" s="610">
        <f>SUM(C22:C23)</f>
        <v>5480000</v>
      </c>
      <c r="D21" s="610">
        <f>SUM(D22:D23)</f>
        <v>5279629</v>
      </c>
      <c r="E21" s="65">
        <f>SUM(E22:E23)</f>
        <v>5516627</v>
      </c>
    </row>
    <row r="22" spans="1:5" s="27" customFormat="1" ht="21.75" customHeight="1" hidden="1">
      <c r="A22" s="41" t="s">
        <v>149</v>
      </c>
      <c r="B22" s="42" t="s">
        <v>151</v>
      </c>
      <c r="C22" s="610">
        <v>1420000</v>
      </c>
      <c r="D22" s="610">
        <v>661884</v>
      </c>
      <c r="E22" s="65">
        <v>900000</v>
      </c>
    </row>
    <row r="23" spans="1:5" s="27" customFormat="1" ht="21.75" customHeight="1" hidden="1">
      <c r="A23" s="41" t="s">
        <v>150</v>
      </c>
      <c r="B23" s="42" t="s">
        <v>152</v>
      </c>
      <c r="C23" s="610">
        <v>4060000</v>
      </c>
      <c r="D23" s="610">
        <v>4617745</v>
      </c>
      <c r="E23" s="65">
        <v>4616627</v>
      </c>
    </row>
    <row r="24" spans="1:5" s="27" customFormat="1" ht="21.75" customHeight="1">
      <c r="A24" s="41" t="s">
        <v>70</v>
      </c>
      <c r="B24" s="42" t="s">
        <v>71</v>
      </c>
      <c r="C24" s="610">
        <f>SUM(C25:C26)</f>
        <v>715000</v>
      </c>
      <c r="D24" s="610">
        <f>SUM(D25:D26)</f>
        <v>722952</v>
      </c>
      <c r="E24" s="65">
        <f>SUM(E25:E26)</f>
        <v>605000</v>
      </c>
    </row>
    <row r="25" spans="1:5" s="27" customFormat="1" ht="21.75" customHeight="1" hidden="1">
      <c r="A25" s="41" t="s">
        <v>145</v>
      </c>
      <c r="B25" s="42" t="s">
        <v>147</v>
      </c>
      <c r="C25" s="610">
        <v>250000</v>
      </c>
      <c r="D25" s="610">
        <v>274916</v>
      </c>
      <c r="E25" s="65">
        <v>140000</v>
      </c>
    </row>
    <row r="26" spans="1:5" s="27" customFormat="1" ht="21.75" customHeight="1" hidden="1">
      <c r="A26" s="41" t="s">
        <v>146</v>
      </c>
      <c r="B26" s="42" t="s">
        <v>148</v>
      </c>
      <c r="C26" s="610">
        <v>465000</v>
      </c>
      <c r="D26" s="610">
        <v>448036</v>
      </c>
      <c r="E26" s="65">
        <v>465000</v>
      </c>
    </row>
    <row r="27" spans="1:5" s="27" customFormat="1" ht="21.75" customHeight="1">
      <c r="A27" s="41" t="s">
        <v>72</v>
      </c>
      <c r="B27" s="42" t="s">
        <v>73</v>
      </c>
      <c r="C27" s="610">
        <f>SUM(C28:C33)</f>
        <v>24765000</v>
      </c>
      <c r="D27" s="610">
        <f>SUM(D28:D33)</f>
        <v>23683037</v>
      </c>
      <c r="E27" s="65">
        <f>SUM(E28:E33)</f>
        <v>26230331</v>
      </c>
    </row>
    <row r="28" spans="1:5" s="27" customFormat="1" ht="21.75" customHeight="1" hidden="1">
      <c r="A28" s="41" t="s">
        <v>153</v>
      </c>
      <c r="B28" s="66" t="s">
        <v>74</v>
      </c>
      <c r="C28" s="610">
        <v>6930000</v>
      </c>
      <c r="D28" s="610">
        <v>7393688</v>
      </c>
      <c r="E28" s="65">
        <v>7575000</v>
      </c>
    </row>
    <row r="29" spans="1:5" s="27" customFormat="1" ht="21.75" customHeight="1" hidden="1">
      <c r="A29" s="41" t="s">
        <v>154</v>
      </c>
      <c r="B29" s="66" t="s">
        <v>155</v>
      </c>
      <c r="C29" s="610">
        <v>400000</v>
      </c>
      <c r="D29" s="610">
        <v>423705</v>
      </c>
      <c r="E29" s="65">
        <v>430000</v>
      </c>
    </row>
    <row r="30" spans="1:5" s="27" customFormat="1" ht="21.75" customHeight="1" hidden="1">
      <c r="A30" s="41" t="s">
        <v>156</v>
      </c>
      <c r="B30" s="42" t="s">
        <v>157</v>
      </c>
      <c r="C30" s="610">
        <v>2535000</v>
      </c>
      <c r="D30" s="610">
        <v>2309255</v>
      </c>
      <c r="E30" s="65">
        <v>1760000</v>
      </c>
    </row>
    <row r="31" spans="1:5" s="27" customFormat="1" ht="21.75" customHeight="1" hidden="1">
      <c r="A31" s="41" t="s">
        <v>544</v>
      </c>
      <c r="B31" s="42" t="s">
        <v>545</v>
      </c>
      <c r="C31" s="610">
        <v>575000</v>
      </c>
      <c r="D31" s="610">
        <v>659031</v>
      </c>
      <c r="E31" s="65">
        <v>705000</v>
      </c>
    </row>
    <row r="32" spans="1:5" s="27" customFormat="1" ht="21.75" customHeight="1" hidden="1">
      <c r="A32" s="41" t="s">
        <v>158</v>
      </c>
      <c r="B32" s="42" t="s">
        <v>160</v>
      </c>
      <c r="C32" s="610">
        <v>8480000</v>
      </c>
      <c r="D32" s="610">
        <v>7489018</v>
      </c>
      <c r="E32" s="65">
        <v>10020331</v>
      </c>
    </row>
    <row r="33" spans="1:5" s="27" customFormat="1" ht="21.75" customHeight="1" hidden="1">
      <c r="A33" s="41" t="s">
        <v>159</v>
      </c>
      <c r="B33" s="42" t="s">
        <v>75</v>
      </c>
      <c r="C33" s="610">
        <v>5845000</v>
      </c>
      <c r="D33" s="610">
        <v>5408340</v>
      </c>
      <c r="E33" s="65">
        <v>5740000</v>
      </c>
    </row>
    <row r="34" spans="1:5" s="27" customFormat="1" ht="21.75" customHeight="1">
      <c r="A34" s="757" t="s">
        <v>76</v>
      </c>
      <c r="B34" s="758" t="s">
        <v>77</v>
      </c>
      <c r="C34" s="614">
        <v>550000</v>
      </c>
      <c r="D34" s="614">
        <v>677204</v>
      </c>
      <c r="E34" s="71">
        <v>500000</v>
      </c>
    </row>
    <row r="35" spans="1:5" s="27" customFormat="1" ht="21.75" customHeight="1">
      <c r="A35" s="41" t="s">
        <v>78</v>
      </c>
      <c r="B35" s="42" t="s">
        <v>79</v>
      </c>
      <c r="C35" s="610">
        <f>SUM(C36:C38)</f>
        <v>9187400</v>
      </c>
      <c r="D35" s="610">
        <f>SUM(D36:D38)</f>
        <v>8215604</v>
      </c>
      <c r="E35" s="65">
        <f>SUM(E36:E38)</f>
        <v>9703600</v>
      </c>
    </row>
    <row r="36" spans="1:5" s="27" customFormat="1" ht="21.75" customHeight="1" hidden="1">
      <c r="A36" s="41" t="s">
        <v>161</v>
      </c>
      <c r="B36" s="42" t="s">
        <v>555</v>
      </c>
      <c r="C36" s="613">
        <v>7317400</v>
      </c>
      <c r="D36" s="613">
        <v>5224627</v>
      </c>
      <c r="E36" s="501">
        <v>7553600</v>
      </c>
    </row>
    <row r="37" spans="1:5" s="27" customFormat="1" ht="21.75" customHeight="1" hidden="1">
      <c r="A37" s="41" t="s">
        <v>593</v>
      </c>
      <c r="B37" s="42" t="s">
        <v>594</v>
      </c>
      <c r="C37" s="610">
        <v>0</v>
      </c>
      <c r="D37" s="613">
        <v>1029000</v>
      </c>
      <c r="E37" s="610">
        <v>100000</v>
      </c>
    </row>
    <row r="38" spans="1:5" s="27" customFormat="1" ht="21.75" customHeight="1" hidden="1">
      <c r="A38" s="41" t="s">
        <v>162</v>
      </c>
      <c r="B38" s="42" t="s">
        <v>80</v>
      </c>
      <c r="C38" s="610">
        <v>1870000</v>
      </c>
      <c r="D38" s="613">
        <v>1961977</v>
      </c>
      <c r="E38" s="501">
        <v>2050000</v>
      </c>
    </row>
    <row r="39" spans="1:5" s="28" customFormat="1" ht="21" customHeight="1">
      <c r="A39" s="43" t="s">
        <v>81</v>
      </c>
      <c r="B39" s="44" t="s">
        <v>82</v>
      </c>
      <c r="C39" s="612">
        <f>SUM(C40:C41)</f>
        <v>5400000</v>
      </c>
      <c r="D39" s="612">
        <f>SUM(D40:D41)</f>
        <v>5873373</v>
      </c>
      <c r="E39" s="64">
        <f>SUM(E40:E41)</f>
        <v>6315000</v>
      </c>
    </row>
    <row r="40" spans="1:5" s="28" customFormat="1" ht="21.75" customHeight="1">
      <c r="A40" s="41" t="s">
        <v>164</v>
      </c>
      <c r="B40" s="42" t="s">
        <v>126</v>
      </c>
      <c r="C40" s="610">
        <v>400000</v>
      </c>
      <c r="D40" s="610">
        <v>314500</v>
      </c>
      <c r="E40" s="65">
        <v>315000</v>
      </c>
    </row>
    <row r="41" spans="1:5" s="28" customFormat="1" ht="24" customHeight="1">
      <c r="A41" s="41" t="s">
        <v>166</v>
      </c>
      <c r="B41" s="42" t="s">
        <v>127</v>
      </c>
      <c r="C41" s="610">
        <v>5000000</v>
      </c>
      <c r="D41" s="610">
        <v>5558873</v>
      </c>
      <c r="E41" s="65">
        <v>6000000</v>
      </c>
    </row>
    <row r="42" spans="1:5" s="28" customFormat="1" ht="21.75" customHeight="1">
      <c r="A42" s="43" t="s">
        <v>83</v>
      </c>
      <c r="B42" s="44" t="s">
        <v>128</v>
      </c>
      <c r="C42" s="617">
        <f>SUM(C43:C47)</f>
        <v>54706707</v>
      </c>
      <c r="D42" s="617">
        <f>SUM(D43:D47)</f>
        <v>53734162</v>
      </c>
      <c r="E42" s="68">
        <f>SUM(E43:E47)</f>
        <v>110559819</v>
      </c>
    </row>
    <row r="43" spans="1:5" s="28" customFormat="1" ht="26.25" customHeight="1">
      <c r="A43" s="41" t="s">
        <v>591</v>
      </c>
      <c r="B43" s="42" t="s">
        <v>592</v>
      </c>
      <c r="C43" s="610">
        <v>300937</v>
      </c>
      <c r="D43" s="610">
        <v>351664</v>
      </c>
      <c r="E43" s="65">
        <v>433401</v>
      </c>
    </row>
    <row r="44" spans="1:5" s="28" customFormat="1" ht="21.75" customHeight="1">
      <c r="A44" s="41" t="s">
        <v>167</v>
      </c>
      <c r="B44" s="42" t="s">
        <v>195</v>
      </c>
      <c r="C44" s="610">
        <v>45530770</v>
      </c>
      <c r="D44" s="610">
        <v>45509813</v>
      </c>
      <c r="E44" s="65">
        <v>47503395</v>
      </c>
    </row>
    <row r="45" spans="1:5" s="28" customFormat="1" ht="30.75" customHeight="1">
      <c r="A45" s="41" t="s">
        <v>168</v>
      </c>
      <c r="B45" s="42" t="s">
        <v>169</v>
      </c>
      <c r="C45" s="610">
        <v>4050000</v>
      </c>
      <c r="D45" s="610">
        <v>4000000</v>
      </c>
      <c r="E45" s="65">
        <v>50000</v>
      </c>
    </row>
    <row r="46" spans="1:5" s="28" customFormat="1" ht="21.75" customHeight="1">
      <c r="A46" s="41" t="s">
        <v>549</v>
      </c>
      <c r="B46" s="42" t="s">
        <v>170</v>
      </c>
      <c r="C46" s="610">
        <v>2825000</v>
      </c>
      <c r="D46" s="610">
        <v>3872685</v>
      </c>
      <c r="E46" s="65">
        <v>4693429</v>
      </c>
    </row>
    <row r="47" spans="1:5" s="28" customFormat="1" ht="21.75" customHeight="1">
      <c r="A47" s="41" t="s">
        <v>268</v>
      </c>
      <c r="B47" s="42" t="s">
        <v>269</v>
      </c>
      <c r="C47" s="610">
        <v>2000000</v>
      </c>
      <c r="D47" s="610">
        <v>0</v>
      </c>
      <c r="E47" s="65">
        <v>57879594</v>
      </c>
    </row>
    <row r="48" spans="1:5" s="28" customFormat="1" ht="21.75" customHeight="1">
      <c r="A48" s="43" t="s">
        <v>84</v>
      </c>
      <c r="B48" s="44" t="s">
        <v>85</v>
      </c>
      <c r="C48" s="617">
        <f>SUM(C49:C52)</f>
        <v>4860000</v>
      </c>
      <c r="D48" s="617">
        <f>SUM(D49:D52)</f>
        <v>16753535</v>
      </c>
      <c r="E48" s="617">
        <f>SUM(E49:E52)</f>
        <v>38100000</v>
      </c>
    </row>
    <row r="49" spans="1:5" s="28" customFormat="1" ht="21.75" customHeight="1" hidden="1">
      <c r="A49" s="41" t="s">
        <v>653</v>
      </c>
      <c r="B49" s="42" t="s">
        <v>675</v>
      </c>
      <c r="C49" s="610">
        <v>0</v>
      </c>
      <c r="D49" s="610">
        <v>400000</v>
      </c>
      <c r="E49" s="65">
        <v>0</v>
      </c>
    </row>
    <row r="50" spans="1:5" s="28" customFormat="1" ht="21.75" customHeight="1" hidden="1">
      <c r="A50" s="41" t="s">
        <v>171</v>
      </c>
      <c r="B50" s="42" t="s">
        <v>174</v>
      </c>
      <c r="C50" s="610">
        <v>787500</v>
      </c>
      <c r="D50" s="610">
        <v>1175959</v>
      </c>
      <c r="E50" s="65">
        <v>27559055</v>
      </c>
    </row>
    <row r="51" spans="1:5" s="27" customFormat="1" ht="21.75" customHeight="1" hidden="1">
      <c r="A51" s="41" t="s">
        <v>172</v>
      </c>
      <c r="B51" s="42" t="s">
        <v>175</v>
      </c>
      <c r="C51" s="614">
        <v>3039250</v>
      </c>
      <c r="D51" s="614">
        <v>12172215</v>
      </c>
      <c r="E51" s="71">
        <v>2441180</v>
      </c>
    </row>
    <row r="52" spans="1:5" s="28" customFormat="1" ht="21.75" customHeight="1" hidden="1">
      <c r="A52" s="41" t="s">
        <v>173</v>
      </c>
      <c r="B52" s="42" t="s">
        <v>176</v>
      </c>
      <c r="C52" s="610">
        <v>1033250</v>
      </c>
      <c r="D52" s="610">
        <v>3005361</v>
      </c>
      <c r="E52" s="65">
        <v>8099765</v>
      </c>
    </row>
    <row r="53" spans="1:5" s="28" customFormat="1" ht="21.75" customHeight="1">
      <c r="A53" s="43" t="s">
        <v>86</v>
      </c>
      <c r="B53" s="44" t="s">
        <v>87</v>
      </c>
      <c r="C53" s="617">
        <f>SUM(C54:C55)</f>
        <v>27310000</v>
      </c>
      <c r="D53" s="617">
        <f>SUM(D54:D55)</f>
        <v>14163236</v>
      </c>
      <c r="E53" s="68">
        <f>SUM(E54:E55)</f>
        <v>95154097</v>
      </c>
    </row>
    <row r="54" spans="1:5" s="28" customFormat="1" ht="21.75" customHeight="1" hidden="1">
      <c r="A54" s="41" t="s">
        <v>177</v>
      </c>
      <c r="B54" s="42" t="s">
        <v>179</v>
      </c>
      <c r="C54" s="610">
        <v>21506000</v>
      </c>
      <c r="D54" s="610">
        <v>11602159</v>
      </c>
      <c r="E54" s="65">
        <v>74924194</v>
      </c>
    </row>
    <row r="55" spans="1:5" s="28" customFormat="1" ht="21.75" customHeight="1" hidden="1">
      <c r="A55" s="41" t="s">
        <v>178</v>
      </c>
      <c r="B55" s="42" t="s">
        <v>180</v>
      </c>
      <c r="C55" s="610">
        <v>5804000</v>
      </c>
      <c r="D55" s="610">
        <v>2561077</v>
      </c>
      <c r="E55" s="65">
        <v>20229903</v>
      </c>
    </row>
    <row r="56" spans="1:5" s="28" customFormat="1" ht="21.75" customHeight="1">
      <c r="A56" s="43" t="s">
        <v>88</v>
      </c>
      <c r="B56" s="44" t="s">
        <v>182</v>
      </c>
      <c r="C56" s="612">
        <f>C57</f>
        <v>4500000</v>
      </c>
      <c r="D56" s="612">
        <f>D57</f>
        <v>4500000</v>
      </c>
      <c r="E56" s="64">
        <f>E57</f>
        <v>550000</v>
      </c>
    </row>
    <row r="57" spans="1:5" s="28" customFormat="1" ht="21.75" customHeight="1">
      <c r="A57" s="41" t="s">
        <v>579</v>
      </c>
      <c r="B57" s="42" t="s">
        <v>580</v>
      </c>
      <c r="C57" s="610">
        <v>4500000</v>
      </c>
      <c r="D57" s="610">
        <v>4500000</v>
      </c>
      <c r="E57" s="65">
        <v>550000</v>
      </c>
    </row>
    <row r="58" spans="1:5" s="29" customFormat="1" ht="36" customHeight="1">
      <c r="A58" s="700" t="s">
        <v>185</v>
      </c>
      <c r="B58" s="73" t="s">
        <v>89</v>
      </c>
      <c r="C58" s="625">
        <f>C7+C19+C20+C39+C42+C48+C53+C56</f>
        <v>203306463</v>
      </c>
      <c r="D58" s="625">
        <f>D7+D19+D20+D39+D42+D48+D53+D56</f>
        <v>200686605</v>
      </c>
      <c r="E58" s="143">
        <f>E7+E19+E20+E39+E42+E48+E53+E56</f>
        <v>352038690</v>
      </c>
    </row>
    <row r="59" spans="1:5" s="27" customFormat="1" ht="21.75" customHeight="1">
      <c r="A59" s="700" t="s">
        <v>90</v>
      </c>
      <c r="B59" s="73" t="s">
        <v>91</v>
      </c>
      <c r="C59" s="617">
        <f>SUM(C60:C61)</f>
        <v>70703752</v>
      </c>
      <c r="D59" s="617">
        <f>SUM(D60:D61)</f>
        <v>70708177</v>
      </c>
      <c r="E59" s="68">
        <f>SUM(E60:E61)</f>
        <v>77576158</v>
      </c>
    </row>
    <row r="60" spans="1:5" s="27" customFormat="1" ht="21.75" customHeight="1">
      <c r="A60" s="41" t="s">
        <v>196</v>
      </c>
      <c r="B60" s="42" t="s">
        <v>197</v>
      </c>
      <c r="C60" s="610">
        <v>3789108</v>
      </c>
      <c r="D60" s="610">
        <v>3789108</v>
      </c>
      <c r="E60" s="65">
        <v>4276181</v>
      </c>
    </row>
    <row r="61" spans="1:5" s="29" customFormat="1" ht="30.75" customHeight="1">
      <c r="A61" s="41" t="s">
        <v>181</v>
      </c>
      <c r="B61" s="42" t="s">
        <v>92</v>
      </c>
      <c r="C61" s="610">
        <v>66914644</v>
      </c>
      <c r="D61" s="610">
        <v>66919069</v>
      </c>
      <c r="E61" s="65">
        <v>73299977</v>
      </c>
    </row>
    <row r="62" spans="1:5" ht="30" thickBot="1">
      <c r="A62" s="701" t="s">
        <v>187</v>
      </c>
      <c r="B62" s="702" t="s">
        <v>93</v>
      </c>
      <c r="C62" s="626">
        <f>C58+C59</f>
        <v>274010215</v>
      </c>
      <c r="D62" s="626">
        <f>D58+D59</f>
        <v>271394782</v>
      </c>
      <c r="E62" s="144">
        <f>E58+E59</f>
        <v>429614848</v>
      </c>
    </row>
    <row r="63" spans="1:2" ht="13.5" thickTop="1">
      <c r="A63" s="1"/>
      <c r="B63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9" customWidth="1"/>
    <col min="2" max="2" width="42.7109375" style="19" customWidth="1"/>
    <col min="3" max="5" width="16.7109375" style="19" customWidth="1"/>
    <col min="6" max="6" width="17.57421875" style="19" customWidth="1"/>
  </cols>
  <sheetData>
    <row r="1" spans="1:3" ht="12.75">
      <c r="A1" s="17"/>
      <c r="B1" s="18"/>
      <c r="C1" s="18"/>
    </row>
    <row r="2" spans="1:6" s="27" customFormat="1" ht="12.75">
      <c r="A2" s="796" t="s">
        <v>547</v>
      </c>
      <c r="B2" s="796"/>
      <c r="C2" s="796"/>
      <c r="D2" s="796"/>
      <c r="E2" s="796"/>
      <c r="F2" s="31"/>
    </row>
    <row r="3" spans="1:6" s="27" customFormat="1" ht="12.75">
      <c r="A3" s="796"/>
      <c r="B3" s="796"/>
      <c r="C3" s="796"/>
      <c r="D3" s="796"/>
      <c r="E3" s="796"/>
      <c r="F3" s="31"/>
    </row>
    <row r="4" spans="1:6" s="27" customFormat="1" ht="20.25">
      <c r="A4" s="796" t="s">
        <v>563</v>
      </c>
      <c r="B4" s="796"/>
      <c r="C4" s="796"/>
      <c r="D4" s="796"/>
      <c r="E4" s="796"/>
      <c r="F4" s="31"/>
    </row>
    <row r="5" spans="1:6" s="27" customFormat="1" ht="20.25">
      <c r="A5" s="719"/>
      <c r="B5" s="719"/>
      <c r="C5" s="719"/>
      <c r="D5" s="719"/>
      <c r="E5" s="719"/>
      <c r="F5" s="31"/>
    </row>
    <row r="6" spans="1:5" ht="20.25">
      <c r="A6" s="898" t="s">
        <v>786</v>
      </c>
      <c r="B6" s="83"/>
      <c r="C6" s="83"/>
      <c r="D6" s="30"/>
      <c r="E6" s="529" t="s">
        <v>717</v>
      </c>
    </row>
    <row r="7" spans="1:5" ht="21" thickBot="1">
      <c r="A7" s="20"/>
      <c r="B7" s="21"/>
      <c r="C7" s="21"/>
      <c r="D7" s="797" t="s">
        <v>541</v>
      </c>
      <c r="E7" s="797"/>
    </row>
    <row r="8" spans="1:6" ht="45" customHeight="1" thickBot="1" thickTop="1">
      <c r="A8" s="52" t="s">
        <v>0</v>
      </c>
      <c r="B8" s="53" t="s">
        <v>546</v>
      </c>
      <c r="C8" s="145" t="s">
        <v>654</v>
      </c>
      <c r="D8" s="53" t="s">
        <v>655</v>
      </c>
      <c r="E8" s="509" t="s">
        <v>656</v>
      </c>
      <c r="F8"/>
    </row>
    <row r="9" spans="1:6" ht="15" customHeight="1" thickTop="1">
      <c r="A9" s="77" t="s">
        <v>95</v>
      </c>
      <c r="B9" s="78" t="s">
        <v>96</v>
      </c>
      <c r="C9" s="78" t="s">
        <v>97</v>
      </c>
      <c r="D9" s="78" t="s">
        <v>98</v>
      </c>
      <c r="E9" s="703" t="s">
        <v>99</v>
      </c>
      <c r="F9"/>
    </row>
    <row r="10" spans="1:5" ht="15" customHeight="1">
      <c r="A10" s="55" t="s">
        <v>2</v>
      </c>
      <c r="B10" s="56" t="s">
        <v>315</v>
      </c>
      <c r="C10" s="598">
        <f>C11</f>
        <v>4420695</v>
      </c>
      <c r="D10" s="598">
        <f>D11</f>
        <v>6405455</v>
      </c>
      <c r="E10" s="704">
        <f>E11</f>
        <v>12066452</v>
      </c>
    </row>
    <row r="11" spans="1:5" ht="15" customHeight="1">
      <c r="A11" s="35" t="s">
        <v>10</v>
      </c>
      <c r="B11" s="32" t="s">
        <v>316</v>
      </c>
      <c r="C11" s="599">
        <v>4420695</v>
      </c>
      <c r="D11" s="599">
        <v>6405455</v>
      </c>
      <c r="E11" s="705">
        <v>12066452</v>
      </c>
    </row>
    <row r="12" spans="1:5" ht="15" customHeight="1">
      <c r="A12" s="55" t="s">
        <v>25</v>
      </c>
      <c r="B12" s="56" t="s">
        <v>26</v>
      </c>
      <c r="C12" s="600">
        <f>SUM(C13:C17)</f>
        <v>17868500</v>
      </c>
      <c r="D12" s="600">
        <f>SUM(D13:D17)</f>
        <v>16155550</v>
      </c>
      <c r="E12" s="704">
        <f>SUM(E13:E17)</f>
        <v>16023000</v>
      </c>
    </row>
    <row r="13" spans="1:5" ht="15" customHeight="1">
      <c r="A13" s="41" t="s">
        <v>27</v>
      </c>
      <c r="B13" s="42" t="s">
        <v>129</v>
      </c>
      <c r="C13" s="601">
        <v>8300000</v>
      </c>
      <c r="D13" s="599">
        <v>7278483</v>
      </c>
      <c r="E13" s="705">
        <v>7100000</v>
      </c>
    </row>
    <row r="14" spans="1:5" ht="15" customHeight="1">
      <c r="A14" s="41" t="s">
        <v>548</v>
      </c>
      <c r="B14" s="42" t="s">
        <v>272</v>
      </c>
      <c r="C14" s="601">
        <v>20000</v>
      </c>
      <c r="D14" s="599">
        <v>96985</v>
      </c>
      <c r="E14" s="705">
        <v>20000</v>
      </c>
    </row>
    <row r="15" spans="1:5" ht="15" customHeight="1">
      <c r="A15" s="41" t="s">
        <v>30</v>
      </c>
      <c r="B15" s="42" t="s">
        <v>582</v>
      </c>
      <c r="C15" s="601">
        <v>5750000</v>
      </c>
      <c r="D15" s="599">
        <v>5402896</v>
      </c>
      <c r="E15" s="705">
        <v>5500000</v>
      </c>
    </row>
    <row r="16" spans="1:5" ht="15" customHeight="1">
      <c r="A16" s="41" t="s">
        <v>32</v>
      </c>
      <c r="B16" s="42" t="s">
        <v>583</v>
      </c>
      <c r="C16" s="601">
        <v>3793500</v>
      </c>
      <c r="D16" s="599">
        <v>3377015</v>
      </c>
      <c r="E16" s="705">
        <v>3402000</v>
      </c>
    </row>
    <row r="17" spans="1:5" ht="15" customHeight="1">
      <c r="A17" s="41" t="s">
        <v>34</v>
      </c>
      <c r="B17" s="42" t="s">
        <v>35</v>
      </c>
      <c r="C17" s="599">
        <v>5000</v>
      </c>
      <c r="D17" s="599">
        <v>171</v>
      </c>
      <c r="E17" s="705">
        <v>1000</v>
      </c>
    </row>
    <row r="18" spans="1:5" ht="15" customHeight="1">
      <c r="A18" s="55" t="s">
        <v>38</v>
      </c>
      <c r="B18" s="56" t="s">
        <v>39</v>
      </c>
      <c r="C18" s="598">
        <f>C19</f>
        <v>15000</v>
      </c>
      <c r="D18" s="598">
        <f>D19</f>
        <v>11000</v>
      </c>
      <c r="E18" s="704">
        <f>E19</f>
        <v>15000</v>
      </c>
    </row>
    <row r="19" spans="1:5" ht="15" customHeight="1">
      <c r="A19" s="35" t="s">
        <v>584</v>
      </c>
      <c r="B19" s="32" t="s">
        <v>585</v>
      </c>
      <c r="C19" s="599">
        <v>15000</v>
      </c>
      <c r="D19" s="599">
        <v>11000</v>
      </c>
      <c r="E19" s="705">
        <v>15000</v>
      </c>
    </row>
    <row r="20" spans="1:5" ht="15" customHeight="1">
      <c r="A20" s="43" t="s">
        <v>44</v>
      </c>
      <c r="B20" s="44" t="s">
        <v>45</v>
      </c>
      <c r="C20" s="602">
        <f>C10+C12+C18</f>
        <v>22304195</v>
      </c>
      <c r="D20" s="602">
        <f>D10+D12+D18</f>
        <v>22572005</v>
      </c>
      <c r="E20" s="706">
        <f>E10+E12+E18</f>
        <v>28104452</v>
      </c>
    </row>
    <row r="21" spans="1:5" ht="15" customHeight="1">
      <c r="A21" s="43"/>
      <c r="B21" s="44"/>
      <c r="C21" s="602"/>
      <c r="D21" s="603"/>
      <c r="E21" s="707"/>
    </row>
    <row r="22" spans="1:5" ht="15" customHeight="1">
      <c r="A22" s="55" t="s">
        <v>46</v>
      </c>
      <c r="B22" s="56" t="s">
        <v>47</v>
      </c>
      <c r="C22" s="600">
        <f>SUM(C23:C24)</f>
        <v>68410329</v>
      </c>
      <c r="D22" s="604">
        <f>SUM(D23:D24)</f>
        <v>68414754</v>
      </c>
      <c r="E22" s="708">
        <f>SUM(E23:E24)</f>
        <v>75461456</v>
      </c>
    </row>
    <row r="23" spans="1:5" ht="15" customHeight="1">
      <c r="A23" s="41" t="s">
        <v>48</v>
      </c>
      <c r="B23" s="42" t="s">
        <v>49</v>
      </c>
      <c r="C23" s="601">
        <v>1495685</v>
      </c>
      <c r="D23" s="599">
        <v>1495685</v>
      </c>
      <c r="E23" s="705">
        <v>2161479</v>
      </c>
    </row>
    <row r="24" spans="1:5" ht="15" customHeight="1">
      <c r="A24" s="35" t="s">
        <v>183</v>
      </c>
      <c r="B24" s="32" t="s">
        <v>184</v>
      </c>
      <c r="C24" s="605">
        <v>66914644</v>
      </c>
      <c r="D24" s="599">
        <v>66919069</v>
      </c>
      <c r="E24" s="705">
        <v>73299977</v>
      </c>
    </row>
    <row r="25" spans="1:5" ht="15" customHeight="1">
      <c r="A25" s="35"/>
      <c r="B25" s="32"/>
      <c r="C25" s="605"/>
      <c r="D25" s="599"/>
      <c r="E25" s="705"/>
    </row>
    <row r="26" spans="1:5" ht="15" customHeight="1" thickBot="1">
      <c r="A26" s="48" t="s">
        <v>586</v>
      </c>
      <c r="B26" s="49" t="s">
        <v>50</v>
      </c>
      <c r="C26" s="606">
        <f>C22+C20</f>
        <v>90714524</v>
      </c>
      <c r="D26" s="607">
        <f>D20+D22</f>
        <v>90986759</v>
      </c>
      <c r="E26" s="608">
        <f>E20+E22</f>
        <v>103565908</v>
      </c>
    </row>
    <row r="27" spans="1:6" ht="15" customHeight="1" thickTop="1">
      <c r="A27" s="36"/>
      <c r="B27" s="36"/>
      <c r="C27" s="502"/>
      <c r="D27" s="503"/>
      <c r="E27" s="503"/>
      <c r="F27"/>
    </row>
    <row r="28" spans="1:6" ht="15" customHeight="1" thickBot="1">
      <c r="A28" s="37"/>
      <c r="B28" s="38"/>
      <c r="C28" s="504"/>
      <c r="D28" s="505"/>
      <c r="E28" s="505"/>
      <c r="F28"/>
    </row>
    <row r="29" spans="1:6" ht="45.75" customHeight="1" thickBot="1" thickTop="1">
      <c r="A29" s="52" t="s">
        <v>0</v>
      </c>
      <c r="B29" s="53" t="s">
        <v>590</v>
      </c>
      <c r="C29" s="145" t="s">
        <v>654</v>
      </c>
      <c r="D29" s="53" t="s">
        <v>655</v>
      </c>
      <c r="E29" s="509" t="s">
        <v>656</v>
      </c>
      <c r="F29"/>
    </row>
    <row r="30" spans="1:5" ht="15" customHeight="1" thickTop="1">
      <c r="A30" s="77" t="s">
        <v>95</v>
      </c>
      <c r="B30" s="78" t="s">
        <v>96</v>
      </c>
      <c r="C30" s="506" t="s">
        <v>97</v>
      </c>
      <c r="D30" s="506" t="s">
        <v>98</v>
      </c>
      <c r="E30" s="510" t="s">
        <v>99</v>
      </c>
    </row>
    <row r="31" spans="1:5" ht="15" customHeight="1">
      <c r="A31" s="55" t="s">
        <v>51</v>
      </c>
      <c r="B31" s="56" t="s">
        <v>52</v>
      </c>
      <c r="C31" s="511">
        <f>SUM(C32:C33)</f>
        <v>46610245</v>
      </c>
      <c r="D31" s="511">
        <f>SUM(D32:D33)</f>
        <v>47746274</v>
      </c>
      <c r="E31" s="512">
        <f>SUM(E32:E33)</f>
        <v>56933600</v>
      </c>
    </row>
    <row r="32" spans="1:5" ht="15" customHeight="1">
      <c r="A32" s="41" t="s">
        <v>53</v>
      </c>
      <c r="B32" s="42" t="s">
        <v>54</v>
      </c>
      <c r="C32" s="513">
        <v>46560245</v>
      </c>
      <c r="D32" s="148">
        <v>47741858</v>
      </c>
      <c r="E32" s="517">
        <v>56883600</v>
      </c>
    </row>
    <row r="33" spans="1:5" ht="15" customHeight="1">
      <c r="A33" s="41" t="s">
        <v>60</v>
      </c>
      <c r="B33" s="42" t="s">
        <v>61</v>
      </c>
      <c r="C33" s="513">
        <v>50000</v>
      </c>
      <c r="D33" s="148">
        <v>4416</v>
      </c>
      <c r="E33" s="514">
        <v>50000</v>
      </c>
    </row>
    <row r="34" spans="1:5" ht="30.75" customHeight="1">
      <c r="A34" s="55" t="s">
        <v>65</v>
      </c>
      <c r="B34" s="57" t="s">
        <v>163</v>
      </c>
      <c r="C34" s="515">
        <v>10838079</v>
      </c>
      <c r="D34" s="147">
        <v>10716052</v>
      </c>
      <c r="E34" s="516">
        <v>11858308</v>
      </c>
    </row>
    <row r="35" spans="1:5" ht="15" customHeight="1">
      <c r="A35" s="55" t="s">
        <v>66</v>
      </c>
      <c r="B35" s="56" t="s">
        <v>67</v>
      </c>
      <c r="C35" s="511">
        <f>SUM(C36:C40)</f>
        <v>31920000</v>
      </c>
      <c r="D35" s="147">
        <f>SUM(D36:D40)</f>
        <v>29393152</v>
      </c>
      <c r="E35" s="516">
        <f>SUM(E36:E40)</f>
        <v>34520000</v>
      </c>
    </row>
    <row r="36" spans="1:5" ht="15" customHeight="1">
      <c r="A36" s="41" t="s">
        <v>68</v>
      </c>
      <c r="B36" s="42" t="s">
        <v>69</v>
      </c>
      <c r="C36" s="513">
        <v>18790000</v>
      </c>
      <c r="D36" s="150">
        <v>18211785</v>
      </c>
      <c r="E36" s="517">
        <v>19480000</v>
      </c>
    </row>
    <row r="37" spans="1:5" ht="15" customHeight="1">
      <c r="A37" s="41" t="s">
        <v>70</v>
      </c>
      <c r="B37" s="42" t="s">
        <v>71</v>
      </c>
      <c r="C37" s="513">
        <v>1360000</v>
      </c>
      <c r="D37" s="150">
        <v>1167083</v>
      </c>
      <c r="E37" s="517">
        <v>1250000</v>
      </c>
    </row>
    <row r="38" spans="1:5" ht="15" customHeight="1">
      <c r="A38" s="41" t="s">
        <v>72</v>
      </c>
      <c r="B38" s="42" t="s">
        <v>73</v>
      </c>
      <c r="C38" s="513">
        <v>5390000</v>
      </c>
      <c r="D38" s="150">
        <v>5302314</v>
      </c>
      <c r="E38" s="517">
        <v>6290000</v>
      </c>
    </row>
    <row r="39" spans="1:5" ht="15" customHeight="1">
      <c r="A39" s="41" t="s">
        <v>76</v>
      </c>
      <c r="B39" s="42" t="s">
        <v>77</v>
      </c>
      <c r="C39" s="513">
        <v>600000</v>
      </c>
      <c r="D39" s="150">
        <v>547444</v>
      </c>
      <c r="E39" s="517">
        <v>600000</v>
      </c>
    </row>
    <row r="40" spans="1:5" ht="15" customHeight="1">
      <c r="A40" s="41" t="s">
        <v>78</v>
      </c>
      <c r="B40" s="42" t="s">
        <v>79</v>
      </c>
      <c r="C40" s="513">
        <v>5780000</v>
      </c>
      <c r="D40" s="150">
        <v>4164526</v>
      </c>
      <c r="E40" s="517">
        <v>6900000</v>
      </c>
    </row>
    <row r="41" spans="1:5" ht="15" customHeight="1">
      <c r="A41" s="39" t="s">
        <v>279</v>
      </c>
      <c r="B41" s="40" t="s">
        <v>85</v>
      </c>
      <c r="C41" s="518">
        <f>SUM(C42:C44)</f>
        <v>1346200</v>
      </c>
      <c r="D41" s="518">
        <f>SUM(D42:D44)</f>
        <v>969802</v>
      </c>
      <c r="E41" s="660">
        <f>SUM(E42:E44)</f>
        <v>254000</v>
      </c>
    </row>
    <row r="42" spans="1:5" ht="15" customHeight="1">
      <c r="A42" s="41" t="s">
        <v>277</v>
      </c>
      <c r="B42" s="42" t="s">
        <v>587</v>
      </c>
      <c r="C42" s="513">
        <v>860000</v>
      </c>
      <c r="D42" s="150">
        <v>207500</v>
      </c>
      <c r="E42" s="517">
        <v>0</v>
      </c>
    </row>
    <row r="43" spans="1:5" ht="15" customHeight="1">
      <c r="A43" s="41" t="s">
        <v>172</v>
      </c>
      <c r="B43" s="42" t="s">
        <v>280</v>
      </c>
      <c r="C43" s="513">
        <v>200000</v>
      </c>
      <c r="D43" s="150">
        <v>572951</v>
      </c>
      <c r="E43" s="517">
        <v>200000</v>
      </c>
    </row>
    <row r="44" spans="1:5" ht="15" customHeight="1">
      <c r="A44" s="41" t="s">
        <v>173</v>
      </c>
      <c r="B44" s="42" t="s">
        <v>281</v>
      </c>
      <c r="C44" s="513">
        <v>286200</v>
      </c>
      <c r="D44" s="150">
        <v>189351</v>
      </c>
      <c r="E44" s="517">
        <v>54000</v>
      </c>
    </row>
    <row r="45" spans="1:5" ht="15" customHeight="1" thickBot="1">
      <c r="A45" s="48" t="s">
        <v>588</v>
      </c>
      <c r="B45" s="49" t="s">
        <v>93</v>
      </c>
      <c r="C45" s="519">
        <f>C31+C34+C35+C41</f>
        <v>90714524</v>
      </c>
      <c r="D45" s="149">
        <f>D31++D41+D34+D35</f>
        <v>88825280</v>
      </c>
      <c r="E45" s="520">
        <f>E31+E34+E35+E41</f>
        <v>103565908</v>
      </c>
    </row>
    <row r="46" spans="1:6" ht="16.5" thickTop="1">
      <c r="A46" s="36"/>
      <c r="B46" s="36"/>
      <c r="C46" s="36"/>
      <c r="D46" s="34"/>
      <c r="E46" s="34"/>
      <c r="F46" s="86"/>
    </row>
    <row r="47" spans="1:6" ht="16.5" thickBot="1">
      <c r="A47" s="31"/>
      <c r="B47" s="33"/>
      <c r="C47" s="33"/>
      <c r="D47" s="33"/>
      <c r="F47" s="86"/>
    </row>
    <row r="48" spans="1:5" ht="15" thickBot="1">
      <c r="A48" s="87" t="s">
        <v>554</v>
      </c>
      <c r="B48" s="84"/>
      <c r="C48" s="146"/>
      <c r="D48" s="146"/>
      <c r="E48" s="85">
        <v>18</v>
      </c>
    </row>
    <row r="49" spans="1:5" ht="15" thickBot="1">
      <c r="A49" s="87" t="s">
        <v>199</v>
      </c>
      <c r="B49" s="84"/>
      <c r="C49" s="146"/>
      <c r="D49" s="146"/>
      <c r="E49" s="85">
        <v>0</v>
      </c>
    </row>
  </sheetData>
  <sheetProtection/>
  <mergeCells count="3">
    <mergeCell ref="A2:E3"/>
    <mergeCell ref="A4:E4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76.7109375" style="277" customWidth="1"/>
    <col min="2" max="2" width="10.7109375" style="277" hidden="1" customWidth="1"/>
    <col min="3" max="3" width="11.28125" style="277" hidden="1" customWidth="1"/>
    <col min="4" max="4" width="15.28125" style="277" hidden="1" customWidth="1"/>
    <col min="5" max="5" width="10.7109375" style="277" customWidth="1"/>
    <col min="6" max="6" width="11.28125" style="277" customWidth="1"/>
    <col min="7" max="7" width="16.28125" style="277" customWidth="1"/>
    <col min="8" max="8" width="10.7109375" style="277" customWidth="1"/>
    <col min="9" max="9" width="11.28125" style="277" customWidth="1"/>
    <col min="10" max="10" width="16.28125" style="277" customWidth="1"/>
    <col min="11" max="11" width="10.7109375" style="277" customWidth="1"/>
    <col min="12" max="12" width="11.28125" style="277" customWidth="1"/>
    <col min="13" max="13" width="16.28125" style="277" customWidth="1"/>
    <col min="14" max="16384" width="9.140625" style="231" customWidth="1"/>
  </cols>
  <sheetData>
    <row r="1" spans="1:13" ht="23.25" customHeight="1">
      <c r="A1" s="798" t="s">
        <v>659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</row>
    <row r="2" spans="1:13" ht="12.75" customHeight="1">
      <c r="A2" s="898" t="s">
        <v>785</v>
      </c>
      <c r="B2" s="485"/>
      <c r="C2" s="485"/>
      <c r="D2" s="486"/>
      <c r="E2" s="485"/>
      <c r="F2" s="485"/>
      <c r="G2" s="486"/>
      <c r="H2" s="485"/>
      <c r="I2" s="485"/>
      <c r="J2" s="486"/>
      <c r="K2" s="485"/>
      <c r="L2" s="485"/>
      <c r="M2" s="486" t="s">
        <v>534</v>
      </c>
    </row>
    <row r="3" spans="3:13" ht="15">
      <c r="C3" s="799"/>
      <c r="D3" s="799"/>
      <c r="F3" s="799"/>
      <c r="G3" s="799"/>
      <c r="I3" s="799"/>
      <c r="J3" s="799"/>
      <c r="L3" s="803" t="s">
        <v>541</v>
      </c>
      <c r="M3" s="803"/>
    </row>
    <row r="4" spans="1:13" ht="14.25">
      <c r="A4" s="804" t="s">
        <v>328</v>
      </c>
      <c r="B4" s="806" t="s">
        <v>589</v>
      </c>
      <c r="C4" s="801"/>
      <c r="D4" s="807"/>
      <c r="E4" s="806" t="s">
        <v>660</v>
      </c>
      <c r="F4" s="801"/>
      <c r="G4" s="802"/>
      <c r="H4" s="800" t="s">
        <v>657</v>
      </c>
      <c r="I4" s="801"/>
      <c r="J4" s="802"/>
      <c r="K4" s="800" t="s">
        <v>658</v>
      </c>
      <c r="L4" s="801"/>
      <c r="M4" s="802"/>
    </row>
    <row r="5" spans="1:13" s="232" customFormat="1" ht="28.5">
      <c r="A5" s="805"/>
      <c r="B5" s="234" t="s">
        <v>329</v>
      </c>
      <c r="C5" s="234" t="s">
        <v>330</v>
      </c>
      <c r="D5" s="235" t="s">
        <v>366</v>
      </c>
      <c r="E5" s="234" t="s">
        <v>329</v>
      </c>
      <c r="F5" s="234" t="s">
        <v>330</v>
      </c>
      <c r="G5" s="662" t="s">
        <v>366</v>
      </c>
      <c r="H5" s="680" t="s">
        <v>329</v>
      </c>
      <c r="I5" s="234" t="s">
        <v>330</v>
      </c>
      <c r="J5" s="662" t="s">
        <v>366</v>
      </c>
      <c r="K5" s="680" t="s">
        <v>329</v>
      </c>
      <c r="L5" s="234" t="s">
        <v>330</v>
      </c>
      <c r="M5" s="662" t="s">
        <v>366</v>
      </c>
    </row>
    <row r="6" spans="1:13" ht="14.25">
      <c r="A6" s="236"/>
      <c r="B6" s="237"/>
      <c r="C6" s="238" t="s">
        <v>331</v>
      </c>
      <c r="D6" s="239" t="s">
        <v>332</v>
      </c>
      <c r="E6" s="237"/>
      <c r="F6" s="238" t="s">
        <v>331</v>
      </c>
      <c r="G6" s="663" t="s">
        <v>332</v>
      </c>
      <c r="H6" s="681"/>
      <c r="I6" s="238" t="s">
        <v>331</v>
      </c>
      <c r="J6" s="663" t="s">
        <v>332</v>
      </c>
      <c r="K6" s="681"/>
      <c r="L6" s="238" t="s">
        <v>331</v>
      </c>
      <c r="M6" s="663" t="s">
        <v>332</v>
      </c>
    </row>
    <row r="7" spans="1:13" ht="14.25">
      <c r="A7" s="240" t="s">
        <v>355</v>
      </c>
      <c r="B7" s="241"/>
      <c r="C7" s="241"/>
      <c r="D7" s="242"/>
      <c r="E7" s="241"/>
      <c r="F7" s="241"/>
      <c r="G7" s="664"/>
      <c r="H7" s="682"/>
      <c r="I7" s="241"/>
      <c r="J7" s="664"/>
      <c r="K7" s="682"/>
      <c r="L7" s="241"/>
      <c r="M7" s="664"/>
    </row>
    <row r="8" spans="1:13" ht="14.25">
      <c r="A8" s="243" t="s">
        <v>347</v>
      </c>
      <c r="B8" s="244">
        <v>11.14</v>
      </c>
      <c r="C8" s="245">
        <v>4580000</v>
      </c>
      <c r="D8" s="246">
        <f>B8*C8</f>
        <v>51021200</v>
      </c>
      <c r="E8" s="244">
        <v>11.14</v>
      </c>
      <c r="F8" s="245">
        <v>4580000</v>
      </c>
      <c r="G8" s="665">
        <f>E8*F8</f>
        <v>51021200</v>
      </c>
      <c r="H8" s="683">
        <v>11.14</v>
      </c>
      <c r="I8" s="245">
        <v>4580000</v>
      </c>
      <c r="J8" s="665">
        <f>H8*I8</f>
        <v>51021200</v>
      </c>
      <c r="K8" s="683">
        <v>11.14</v>
      </c>
      <c r="L8" s="245">
        <v>4580000</v>
      </c>
      <c r="M8" s="665">
        <f>K8*L8</f>
        <v>51021200</v>
      </c>
    </row>
    <row r="9" spans="1:13" ht="15.75">
      <c r="A9" s="243" t="s">
        <v>352</v>
      </c>
      <c r="B9" s="244"/>
      <c r="C9" s="245"/>
      <c r="D9" s="278">
        <v>44562190</v>
      </c>
      <c r="E9" s="244"/>
      <c r="F9" s="245"/>
      <c r="G9" s="666">
        <v>41241986</v>
      </c>
      <c r="H9" s="683"/>
      <c r="I9" s="245"/>
      <c r="J9" s="666">
        <v>41241986</v>
      </c>
      <c r="K9" s="683"/>
      <c r="L9" s="245"/>
      <c r="M9" s="666">
        <v>44635962</v>
      </c>
    </row>
    <row r="10" spans="1:13" ht="14.25">
      <c r="A10" s="243" t="s">
        <v>333</v>
      </c>
      <c r="B10" s="245"/>
      <c r="C10" s="245"/>
      <c r="D10" s="246">
        <f>D12+D14+D16+D18</f>
        <v>8546248</v>
      </c>
      <c r="E10" s="245"/>
      <c r="F10" s="245"/>
      <c r="G10" s="665">
        <f>G12+G14+G16+G18</f>
        <v>8482248</v>
      </c>
      <c r="H10" s="684"/>
      <c r="I10" s="245"/>
      <c r="J10" s="665">
        <f>J12+J14+J16+J18</f>
        <v>8482248</v>
      </c>
      <c r="K10" s="684"/>
      <c r="L10" s="245"/>
      <c r="M10" s="665">
        <f>M12+M14+M16+M18</f>
        <v>8482248</v>
      </c>
    </row>
    <row r="11" spans="1:13" ht="15.75">
      <c r="A11" s="243" t="s">
        <v>353</v>
      </c>
      <c r="B11" s="245"/>
      <c r="C11" s="245"/>
      <c r="D11" s="278">
        <v>0</v>
      </c>
      <c r="E11" s="245"/>
      <c r="F11" s="245"/>
      <c r="G11" s="666">
        <v>0</v>
      </c>
      <c r="H11" s="684"/>
      <c r="I11" s="245"/>
      <c r="J11" s="666">
        <v>0</v>
      </c>
      <c r="K11" s="684"/>
      <c r="L11" s="245"/>
      <c r="M11" s="666">
        <v>0</v>
      </c>
    </row>
    <row r="12" spans="1:13" ht="15">
      <c r="A12" s="247" t="s">
        <v>334</v>
      </c>
      <c r="B12" s="248"/>
      <c r="C12" s="249"/>
      <c r="D12" s="251">
        <v>3447580</v>
      </c>
      <c r="E12" s="248"/>
      <c r="F12" s="249"/>
      <c r="G12" s="667">
        <v>3447580</v>
      </c>
      <c r="H12" s="685"/>
      <c r="I12" s="249"/>
      <c r="J12" s="667">
        <v>3447580</v>
      </c>
      <c r="K12" s="685"/>
      <c r="L12" s="249"/>
      <c r="M12" s="667">
        <v>3447580</v>
      </c>
    </row>
    <row r="13" spans="1:13" ht="15">
      <c r="A13" s="247" t="s">
        <v>348</v>
      </c>
      <c r="B13" s="248"/>
      <c r="C13" s="249"/>
      <c r="D13" s="251">
        <v>0</v>
      </c>
      <c r="E13" s="248"/>
      <c r="F13" s="249"/>
      <c r="G13" s="667">
        <v>0</v>
      </c>
      <c r="H13" s="685"/>
      <c r="I13" s="249"/>
      <c r="J13" s="667">
        <v>0</v>
      </c>
      <c r="K13" s="685"/>
      <c r="L13" s="249"/>
      <c r="M13" s="667">
        <v>0</v>
      </c>
    </row>
    <row r="14" spans="1:13" ht="15">
      <c r="A14" s="247" t="s">
        <v>335</v>
      </c>
      <c r="B14" s="250"/>
      <c r="C14" s="250"/>
      <c r="D14" s="251">
        <v>2688000</v>
      </c>
      <c r="E14" s="250"/>
      <c r="F14" s="250"/>
      <c r="G14" s="667">
        <v>2624000</v>
      </c>
      <c r="H14" s="686"/>
      <c r="I14" s="250"/>
      <c r="J14" s="667">
        <v>2624000</v>
      </c>
      <c r="K14" s="686"/>
      <c r="L14" s="250"/>
      <c r="M14" s="667">
        <v>2624000</v>
      </c>
    </row>
    <row r="15" spans="1:13" ht="15">
      <c r="A15" s="247" t="s">
        <v>349</v>
      </c>
      <c r="B15" s="250"/>
      <c r="C15" s="250"/>
      <c r="D15" s="251">
        <v>0</v>
      </c>
      <c r="E15" s="250"/>
      <c r="F15" s="250"/>
      <c r="G15" s="667">
        <v>0</v>
      </c>
      <c r="H15" s="686"/>
      <c r="I15" s="250"/>
      <c r="J15" s="667">
        <v>0</v>
      </c>
      <c r="K15" s="686"/>
      <c r="L15" s="250"/>
      <c r="M15" s="667">
        <v>0</v>
      </c>
    </row>
    <row r="16" spans="1:13" ht="15">
      <c r="A16" s="247" t="s">
        <v>336</v>
      </c>
      <c r="B16" s="250"/>
      <c r="C16" s="250"/>
      <c r="D16" s="251">
        <v>1184868</v>
      </c>
      <c r="E16" s="250"/>
      <c r="F16" s="250"/>
      <c r="G16" s="667">
        <v>1184868</v>
      </c>
      <c r="H16" s="686"/>
      <c r="I16" s="250"/>
      <c r="J16" s="667">
        <v>1184868</v>
      </c>
      <c r="K16" s="686"/>
      <c r="L16" s="250"/>
      <c r="M16" s="667">
        <v>1184868</v>
      </c>
    </row>
    <row r="17" spans="1:13" ht="15">
      <c r="A17" s="247" t="s">
        <v>350</v>
      </c>
      <c r="B17" s="250"/>
      <c r="C17" s="250"/>
      <c r="D17" s="251">
        <v>0</v>
      </c>
      <c r="E17" s="250"/>
      <c r="F17" s="250"/>
      <c r="G17" s="667">
        <v>0</v>
      </c>
      <c r="H17" s="686"/>
      <c r="I17" s="250"/>
      <c r="J17" s="667">
        <v>0</v>
      </c>
      <c r="K17" s="686"/>
      <c r="L17" s="250"/>
      <c r="M17" s="667">
        <v>0</v>
      </c>
    </row>
    <row r="18" spans="1:13" ht="15">
      <c r="A18" s="247" t="s">
        <v>337</v>
      </c>
      <c r="B18" s="250"/>
      <c r="C18" s="250"/>
      <c r="D18" s="251">
        <v>1225800</v>
      </c>
      <c r="E18" s="250"/>
      <c r="F18" s="250"/>
      <c r="G18" s="667">
        <v>1225800</v>
      </c>
      <c r="H18" s="686"/>
      <c r="I18" s="250"/>
      <c r="J18" s="667">
        <v>1225800</v>
      </c>
      <c r="K18" s="686"/>
      <c r="L18" s="250"/>
      <c r="M18" s="667">
        <v>1225800</v>
      </c>
    </row>
    <row r="19" spans="1:13" ht="15">
      <c r="A19" s="247" t="s">
        <v>351</v>
      </c>
      <c r="B19" s="250"/>
      <c r="C19" s="250"/>
      <c r="D19" s="251">
        <v>0</v>
      </c>
      <c r="E19" s="250"/>
      <c r="F19" s="250"/>
      <c r="G19" s="667">
        <v>0</v>
      </c>
      <c r="H19" s="686"/>
      <c r="I19" s="250"/>
      <c r="J19" s="667">
        <v>0</v>
      </c>
      <c r="K19" s="686"/>
      <c r="L19" s="250"/>
      <c r="M19" s="667">
        <v>0</v>
      </c>
    </row>
    <row r="20" spans="1:13" ht="14.25">
      <c r="A20" s="243" t="s">
        <v>338</v>
      </c>
      <c r="B20" s="252"/>
      <c r="C20" s="252"/>
      <c r="D20" s="253">
        <v>3500000</v>
      </c>
      <c r="E20" s="252"/>
      <c r="F20" s="252"/>
      <c r="G20" s="668">
        <v>3500000</v>
      </c>
      <c r="H20" s="687"/>
      <c r="I20" s="252"/>
      <c r="J20" s="668">
        <v>3500000</v>
      </c>
      <c r="K20" s="687"/>
      <c r="L20" s="252"/>
      <c r="M20" s="668">
        <v>3500000</v>
      </c>
    </row>
    <row r="21" spans="1:13" ht="14.25" customHeight="1">
      <c r="A21" s="243" t="s">
        <v>354</v>
      </c>
      <c r="B21" s="252"/>
      <c r="C21" s="252"/>
      <c r="D21" s="279">
        <v>0</v>
      </c>
      <c r="E21" s="252"/>
      <c r="F21" s="252"/>
      <c r="G21" s="669">
        <v>0</v>
      </c>
      <c r="H21" s="687"/>
      <c r="I21" s="252"/>
      <c r="J21" s="669">
        <v>0</v>
      </c>
      <c r="K21" s="687"/>
      <c r="L21" s="252"/>
      <c r="M21" s="669">
        <v>0</v>
      </c>
    </row>
    <row r="22" spans="1:13" ht="14.25">
      <c r="A22" s="243" t="s">
        <v>550</v>
      </c>
      <c r="B22" s="252"/>
      <c r="C22" s="252"/>
      <c r="D22" s="253">
        <v>7650</v>
      </c>
      <c r="E22" s="252"/>
      <c r="F22" s="252"/>
      <c r="G22" s="668">
        <v>7650</v>
      </c>
      <c r="H22" s="687"/>
      <c r="I22" s="252"/>
      <c r="J22" s="668">
        <v>7650</v>
      </c>
      <c r="K22" s="687"/>
      <c r="L22" s="252"/>
      <c r="M22" s="668">
        <v>7650</v>
      </c>
    </row>
    <row r="23" spans="1:13" ht="14.25" customHeight="1">
      <c r="A23" s="243" t="s">
        <v>551</v>
      </c>
      <c r="B23" s="252"/>
      <c r="C23" s="252"/>
      <c r="D23" s="279">
        <v>0</v>
      </c>
      <c r="E23" s="252"/>
      <c r="F23" s="252"/>
      <c r="G23" s="669">
        <v>0</v>
      </c>
      <c r="H23" s="687"/>
      <c r="I23" s="252"/>
      <c r="J23" s="669">
        <v>0</v>
      </c>
      <c r="K23" s="687"/>
      <c r="L23" s="252"/>
      <c r="M23" s="669">
        <v>0</v>
      </c>
    </row>
    <row r="24" spans="1:13" ht="14.25" customHeight="1">
      <c r="A24" s="243" t="s">
        <v>339</v>
      </c>
      <c r="B24" s="252"/>
      <c r="C24" s="252"/>
      <c r="D24" s="253">
        <v>58900</v>
      </c>
      <c r="E24" s="252"/>
      <c r="F24" s="252"/>
      <c r="G24" s="668">
        <v>18000</v>
      </c>
      <c r="H24" s="687"/>
      <c r="I24" s="252"/>
      <c r="J24" s="668">
        <v>18000</v>
      </c>
      <c r="K24" s="687"/>
      <c r="L24" s="252"/>
      <c r="M24" s="668">
        <v>0</v>
      </c>
    </row>
    <row r="25" spans="1:13" ht="14.25" customHeight="1">
      <c r="A25" s="243" t="s">
        <v>340</v>
      </c>
      <c r="B25" s="252"/>
      <c r="C25" s="252"/>
      <c r="D25" s="279">
        <v>0</v>
      </c>
      <c r="E25" s="252"/>
      <c r="F25" s="252"/>
      <c r="G25" s="669">
        <v>0</v>
      </c>
      <c r="H25" s="687"/>
      <c r="I25" s="252"/>
      <c r="J25" s="669">
        <v>0</v>
      </c>
      <c r="K25" s="687"/>
      <c r="L25" s="252"/>
      <c r="M25" s="669">
        <v>0</v>
      </c>
    </row>
    <row r="26" spans="1:13" ht="14.25" customHeight="1">
      <c r="A26" s="243" t="s">
        <v>341</v>
      </c>
      <c r="B26" s="252"/>
      <c r="C26" s="252"/>
      <c r="D26" s="253">
        <f>D8-D9+D10+D20+D24+D22</f>
        <v>18571808</v>
      </c>
      <c r="E26" s="252"/>
      <c r="F26" s="252"/>
      <c r="G26" s="668">
        <f>G8-G9+G10+G20+G22+G24</f>
        <v>21787112</v>
      </c>
      <c r="H26" s="687"/>
      <c r="I26" s="252"/>
      <c r="J26" s="668">
        <f>J8-J9+J10+J20+J22+J24</f>
        <v>21787112</v>
      </c>
      <c r="K26" s="687"/>
      <c r="L26" s="252"/>
      <c r="M26" s="668">
        <f>M8-M9+M10+M20+M22+M24</f>
        <v>18375136</v>
      </c>
    </row>
    <row r="27" spans="1:13" ht="14.25" customHeight="1">
      <c r="A27" s="243" t="s">
        <v>664</v>
      </c>
      <c r="B27" s="252"/>
      <c r="C27" s="252"/>
      <c r="D27" s="253">
        <v>213233</v>
      </c>
      <c r="E27" s="252"/>
      <c r="F27" s="252"/>
      <c r="G27" s="668">
        <v>0</v>
      </c>
      <c r="H27" s="687"/>
      <c r="I27" s="252"/>
      <c r="J27" s="668">
        <v>0</v>
      </c>
      <c r="K27" s="687"/>
      <c r="L27" s="252"/>
      <c r="M27" s="668">
        <v>0</v>
      </c>
    </row>
    <row r="28" spans="1:13" ht="14.25">
      <c r="A28" s="280" t="s">
        <v>363</v>
      </c>
      <c r="B28" s="254"/>
      <c r="C28" s="254"/>
      <c r="D28" s="255">
        <f>D9+D27</f>
        <v>44775423</v>
      </c>
      <c r="E28" s="254"/>
      <c r="F28" s="254"/>
      <c r="G28" s="670">
        <f>G9+G11+G27</f>
        <v>41241986</v>
      </c>
      <c r="H28" s="688"/>
      <c r="I28" s="254"/>
      <c r="J28" s="670">
        <f>J9+J11+J27</f>
        <v>41241986</v>
      </c>
      <c r="K28" s="688"/>
      <c r="L28" s="254"/>
      <c r="M28" s="670">
        <f>M9+M11+M27</f>
        <v>44635962</v>
      </c>
    </row>
    <row r="29" spans="1:13" ht="14.25">
      <c r="A29" s="243" t="s">
        <v>342</v>
      </c>
      <c r="B29" s="245"/>
      <c r="C29" s="245"/>
      <c r="D29" s="246"/>
      <c r="E29" s="245"/>
      <c r="F29" s="245"/>
      <c r="G29" s="665"/>
      <c r="H29" s="684"/>
      <c r="I29" s="245"/>
      <c r="J29" s="665"/>
      <c r="K29" s="684"/>
      <c r="L29" s="245"/>
      <c r="M29" s="665"/>
    </row>
    <row r="30" spans="1:13" ht="15">
      <c r="A30" s="247" t="s">
        <v>356</v>
      </c>
      <c r="B30" s="256">
        <v>6.8</v>
      </c>
      <c r="C30" s="257">
        <v>4308000</v>
      </c>
      <c r="D30" s="258">
        <v>29294400</v>
      </c>
      <c r="E30" s="256">
        <v>5.87777</v>
      </c>
      <c r="F30" s="257">
        <v>4469900</v>
      </c>
      <c r="G30" s="671">
        <v>26223413</v>
      </c>
      <c r="H30" s="689">
        <v>6.3</v>
      </c>
      <c r="I30" s="257">
        <v>4469900</v>
      </c>
      <c r="J30" s="671">
        <v>28309366</v>
      </c>
      <c r="K30" s="689">
        <v>5.9</v>
      </c>
      <c r="L30" s="257">
        <v>4419000</v>
      </c>
      <c r="M30" s="671">
        <f aca="true" t="shared" si="0" ref="M30:M36">K30*L30</f>
        <v>26072100</v>
      </c>
    </row>
    <row r="31" spans="1:13" ht="15">
      <c r="A31" s="259" t="s">
        <v>357</v>
      </c>
      <c r="B31" s="250">
        <v>4</v>
      </c>
      <c r="C31" s="257">
        <v>1800000</v>
      </c>
      <c r="D31" s="258">
        <f>B31*C31</f>
        <v>7200000</v>
      </c>
      <c r="E31" s="250">
        <v>4</v>
      </c>
      <c r="F31" s="257">
        <v>1800000</v>
      </c>
      <c r="G31" s="671">
        <f aca="true" t="shared" si="1" ref="G31:G36">E31*F31</f>
        <v>7200000</v>
      </c>
      <c r="H31" s="686">
        <v>4</v>
      </c>
      <c r="I31" s="257">
        <v>1800000</v>
      </c>
      <c r="J31" s="671">
        <f>H31*I31</f>
        <v>7200000</v>
      </c>
      <c r="K31" s="686">
        <v>4</v>
      </c>
      <c r="L31" s="257">
        <v>2205000</v>
      </c>
      <c r="M31" s="671">
        <f t="shared" si="0"/>
        <v>8820000</v>
      </c>
    </row>
    <row r="32" spans="1:13" ht="15">
      <c r="A32" s="247" t="s">
        <v>358</v>
      </c>
      <c r="B32" s="256">
        <v>6.4</v>
      </c>
      <c r="C32" s="257">
        <v>35000</v>
      </c>
      <c r="D32" s="258">
        <f>B32*C32</f>
        <v>224000</v>
      </c>
      <c r="E32" s="256">
        <v>4.8</v>
      </c>
      <c r="F32" s="257">
        <v>38200</v>
      </c>
      <c r="G32" s="671">
        <f t="shared" si="1"/>
        <v>183360</v>
      </c>
      <c r="H32" s="689">
        <v>6.2</v>
      </c>
      <c r="I32" s="257">
        <v>38200</v>
      </c>
      <c r="J32" s="671">
        <f>H32*I32</f>
        <v>236840</v>
      </c>
      <c r="K32" s="689">
        <v>0</v>
      </c>
      <c r="L32" s="257">
        <v>0</v>
      </c>
      <c r="M32" s="671">
        <f t="shared" si="0"/>
        <v>0</v>
      </c>
    </row>
    <row r="33" spans="1:13" ht="15">
      <c r="A33" s="260" t="s">
        <v>343</v>
      </c>
      <c r="B33" s="261">
        <v>68.7</v>
      </c>
      <c r="C33" s="261">
        <v>80000</v>
      </c>
      <c r="D33" s="262">
        <v>5493334</v>
      </c>
      <c r="E33" s="261">
        <v>59</v>
      </c>
      <c r="F33" s="261">
        <v>81700</v>
      </c>
      <c r="G33" s="672">
        <f t="shared" si="1"/>
        <v>4820300</v>
      </c>
      <c r="H33" s="690">
        <v>63.7</v>
      </c>
      <c r="I33" s="261">
        <v>81700</v>
      </c>
      <c r="J33" s="672">
        <v>5201567</v>
      </c>
      <c r="K33" s="690">
        <v>60</v>
      </c>
      <c r="L33" s="261">
        <v>81700</v>
      </c>
      <c r="M33" s="672">
        <f t="shared" si="0"/>
        <v>4902000</v>
      </c>
    </row>
    <row r="34" spans="1:13" ht="25.5">
      <c r="A34" s="661" t="s">
        <v>661</v>
      </c>
      <c r="B34" s="272">
        <v>1</v>
      </c>
      <c r="C34" s="272">
        <v>352000</v>
      </c>
      <c r="D34" s="266">
        <v>384000</v>
      </c>
      <c r="E34" s="272">
        <v>1</v>
      </c>
      <c r="F34" s="272">
        <v>418900</v>
      </c>
      <c r="G34" s="673">
        <f t="shared" si="1"/>
        <v>418900</v>
      </c>
      <c r="H34" s="691">
        <v>1</v>
      </c>
      <c r="I34" s="272">
        <v>418900</v>
      </c>
      <c r="J34" s="673">
        <f>H34*I34</f>
        <v>418900</v>
      </c>
      <c r="K34" s="691">
        <v>2</v>
      </c>
      <c r="L34" s="272">
        <v>401000</v>
      </c>
      <c r="M34" s="673">
        <f t="shared" si="0"/>
        <v>802000</v>
      </c>
    </row>
    <row r="35" spans="1:13" ht="25.5">
      <c r="A35" s="661" t="s">
        <v>662</v>
      </c>
      <c r="B35" s="272">
        <v>1</v>
      </c>
      <c r="C35" s="272">
        <v>352000</v>
      </c>
      <c r="D35" s="266">
        <v>384000</v>
      </c>
      <c r="E35" s="272">
        <v>0</v>
      </c>
      <c r="F35" s="272">
        <v>0</v>
      </c>
      <c r="G35" s="673">
        <f t="shared" si="1"/>
        <v>0</v>
      </c>
      <c r="H35" s="691">
        <v>1</v>
      </c>
      <c r="I35" s="272">
        <v>383992</v>
      </c>
      <c r="J35" s="673">
        <f>H35*I35</f>
        <v>383992</v>
      </c>
      <c r="K35" s="691">
        <v>1</v>
      </c>
      <c r="L35" s="272">
        <v>367584</v>
      </c>
      <c r="M35" s="673">
        <f t="shared" si="0"/>
        <v>367584</v>
      </c>
    </row>
    <row r="36" spans="1:13" ht="25.5">
      <c r="A36" s="661" t="s">
        <v>663</v>
      </c>
      <c r="B36" s="272">
        <v>1</v>
      </c>
      <c r="C36" s="272">
        <v>352000</v>
      </c>
      <c r="D36" s="266">
        <v>384000</v>
      </c>
      <c r="E36" s="272">
        <v>0</v>
      </c>
      <c r="F36" s="272">
        <v>0</v>
      </c>
      <c r="G36" s="673">
        <f t="shared" si="1"/>
        <v>0</v>
      </c>
      <c r="H36" s="691">
        <v>0</v>
      </c>
      <c r="I36" s="272">
        <v>0</v>
      </c>
      <c r="J36" s="673">
        <f>H36*I36</f>
        <v>0</v>
      </c>
      <c r="K36" s="691">
        <v>1</v>
      </c>
      <c r="L36" s="272">
        <v>1341084</v>
      </c>
      <c r="M36" s="673">
        <f t="shared" si="0"/>
        <v>1341084</v>
      </c>
    </row>
    <row r="37" spans="1:13" ht="14.25">
      <c r="A37" s="285" t="s">
        <v>362</v>
      </c>
      <c r="B37" s="263"/>
      <c r="C37" s="263"/>
      <c r="D37" s="263">
        <f>SUM(D30:D36)</f>
        <v>43363734</v>
      </c>
      <c r="E37" s="263"/>
      <c r="F37" s="263"/>
      <c r="G37" s="674">
        <f>SUM(G30:G36)</f>
        <v>38845973</v>
      </c>
      <c r="H37" s="692"/>
      <c r="I37" s="263"/>
      <c r="J37" s="674">
        <f>SUM(J30:J36)</f>
        <v>41750665</v>
      </c>
      <c r="K37" s="692"/>
      <c r="L37" s="263"/>
      <c r="M37" s="674">
        <f>SUM(M30:M36)</f>
        <v>42304768</v>
      </c>
    </row>
    <row r="38" spans="1:13" ht="14.25">
      <c r="A38" s="264" t="s">
        <v>344</v>
      </c>
      <c r="B38" s="265"/>
      <c r="C38" s="265"/>
      <c r="D38" s="265"/>
      <c r="E38" s="265"/>
      <c r="F38" s="265"/>
      <c r="G38" s="675"/>
      <c r="H38" s="693"/>
      <c r="I38" s="265"/>
      <c r="J38" s="675"/>
      <c r="K38" s="693"/>
      <c r="L38" s="265"/>
      <c r="M38" s="675"/>
    </row>
    <row r="39" spans="1:13" ht="15">
      <c r="A39" s="247" t="s">
        <v>345</v>
      </c>
      <c r="B39" s="266"/>
      <c r="C39" s="266"/>
      <c r="D39" s="266"/>
      <c r="E39" s="266"/>
      <c r="F39" s="266"/>
      <c r="G39" s="673"/>
      <c r="H39" s="694"/>
      <c r="I39" s="266"/>
      <c r="J39" s="673"/>
      <c r="K39" s="694"/>
      <c r="L39" s="266"/>
      <c r="M39" s="673"/>
    </row>
    <row r="40" spans="1:13" ht="15">
      <c r="A40" s="247" t="s">
        <v>552</v>
      </c>
      <c r="B40" s="267">
        <v>2</v>
      </c>
      <c r="C40" s="268">
        <v>3000000</v>
      </c>
      <c r="D40" s="268">
        <f>B40*C40</f>
        <v>6000000</v>
      </c>
      <c r="E40" s="267">
        <v>2</v>
      </c>
      <c r="F40" s="268">
        <v>3000000</v>
      </c>
      <c r="G40" s="676">
        <f>E40*F40</f>
        <v>6000000</v>
      </c>
      <c r="H40" s="695">
        <v>2</v>
      </c>
      <c r="I40" s="268">
        <v>3000000</v>
      </c>
      <c r="J40" s="676">
        <f>H40*I40</f>
        <v>6000000</v>
      </c>
      <c r="K40" s="699">
        <v>2</v>
      </c>
      <c r="L40" s="268">
        <v>3400000</v>
      </c>
      <c r="M40" s="676">
        <f>K40*L40</f>
        <v>6800000</v>
      </c>
    </row>
    <row r="41" spans="1:13" ht="15">
      <c r="A41" s="247" t="s">
        <v>359</v>
      </c>
      <c r="B41" s="267">
        <v>4</v>
      </c>
      <c r="C41" s="268">
        <v>55360</v>
      </c>
      <c r="D41" s="268">
        <f>B41*C41</f>
        <v>221440</v>
      </c>
      <c r="E41" s="267">
        <v>4</v>
      </c>
      <c r="F41" s="268">
        <v>55360</v>
      </c>
      <c r="G41" s="676">
        <f>E41*F41</f>
        <v>221440</v>
      </c>
      <c r="H41" s="695">
        <v>1</v>
      </c>
      <c r="I41" s="268">
        <v>55360</v>
      </c>
      <c r="J41" s="676">
        <f>H41*I41</f>
        <v>55360</v>
      </c>
      <c r="K41" s="699">
        <v>2</v>
      </c>
      <c r="L41" s="268">
        <v>55360</v>
      </c>
      <c r="M41" s="676">
        <f>K41*L41</f>
        <v>110720</v>
      </c>
    </row>
    <row r="42" spans="1:13" ht="15.75" customHeight="1">
      <c r="A42" s="270" t="s">
        <v>360</v>
      </c>
      <c r="B42" s="271">
        <v>6.01</v>
      </c>
      <c r="C42" s="268">
        <v>1632000</v>
      </c>
      <c r="D42" s="268">
        <f>B42*C42</f>
        <v>9808320</v>
      </c>
      <c r="E42" s="271">
        <v>6.2</v>
      </c>
      <c r="F42" s="268">
        <v>1632000</v>
      </c>
      <c r="G42" s="676">
        <f>E42*F42</f>
        <v>10118400</v>
      </c>
      <c r="H42" s="696">
        <v>5.85</v>
      </c>
      <c r="I42" s="268">
        <v>1632000</v>
      </c>
      <c r="J42" s="676">
        <f>H42*I42</f>
        <v>9547200</v>
      </c>
      <c r="K42" s="696">
        <v>6.25</v>
      </c>
      <c r="L42" s="268">
        <v>1900000</v>
      </c>
      <c r="M42" s="676">
        <f>K42*L42</f>
        <v>11875000</v>
      </c>
    </row>
    <row r="43" spans="1:13" ht="15">
      <c r="A43" s="270" t="s">
        <v>361</v>
      </c>
      <c r="B43" s="271"/>
      <c r="C43" s="269"/>
      <c r="D43" s="272">
        <v>8968984</v>
      </c>
      <c r="E43" s="271"/>
      <c r="F43" s="269"/>
      <c r="G43" s="677">
        <v>8588426</v>
      </c>
      <c r="H43" s="696"/>
      <c r="I43" s="269"/>
      <c r="J43" s="677">
        <v>8588426</v>
      </c>
      <c r="K43" s="696"/>
      <c r="L43" s="269"/>
      <c r="M43" s="677">
        <v>14106254</v>
      </c>
    </row>
    <row r="44" spans="1:13" ht="15">
      <c r="A44" s="270" t="s">
        <v>665</v>
      </c>
      <c r="B44" s="271">
        <v>285</v>
      </c>
      <c r="C44" s="269">
        <v>445</v>
      </c>
      <c r="D44" s="272">
        <f>B44*C44</f>
        <v>126825</v>
      </c>
      <c r="E44" s="271"/>
      <c r="F44" s="269"/>
      <c r="G44" s="677"/>
      <c r="H44" s="696">
        <v>285</v>
      </c>
      <c r="I44" s="269">
        <v>674</v>
      </c>
      <c r="J44" s="677">
        <f>H44*I44</f>
        <v>192090</v>
      </c>
      <c r="K44" s="696"/>
      <c r="L44" s="269"/>
      <c r="M44" s="677"/>
    </row>
    <row r="45" spans="1:13" ht="14.25">
      <c r="A45" s="285" t="s">
        <v>364</v>
      </c>
      <c r="B45" s="273"/>
      <c r="C45" s="274"/>
      <c r="D45" s="275">
        <f>SUM(D39:D44)</f>
        <v>25125569</v>
      </c>
      <c r="E45" s="273"/>
      <c r="F45" s="274"/>
      <c r="G45" s="678">
        <f>SUM(G39:G43)</f>
        <v>24928266</v>
      </c>
      <c r="H45" s="697"/>
      <c r="I45" s="274"/>
      <c r="J45" s="678">
        <f>SUM(J39:J44)</f>
        <v>24383076</v>
      </c>
      <c r="K45" s="697"/>
      <c r="L45" s="274"/>
      <c r="M45" s="678">
        <f>SUM(M39:M43)</f>
        <v>32891974</v>
      </c>
    </row>
    <row r="46" spans="1:13" s="233" customFormat="1" ht="14.25">
      <c r="A46" s="285" t="s">
        <v>365</v>
      </c>
      <c r="B46" s="263"/>
      <c r="C46" s="274"/>
      <c r="D46" s="275">
        <v>1200000</v>
      </c>
      <c r="E46" s="263"/>
      <c r="F46" s="274"/>
      <c r="G46" s="678">
        <v>1200000</v>
      </c>
      <c r="H46" s="692"/>
      <c r="I46" s="274"/>
      <c r="J46" s="678">
        <v>1200000</v>
      </c>
      <c r="K46" s="692"/>
      <c r="L46" s="274"/>
      <c r="M46" s="678">
        <v>1800000</v>
      </c>
    </row>
    <row r="47" spans="1:13" ht="25.5" customHeight="1">
      <c r="A47" s="281" t="s">
        <v>346</v>
      </c>
      <c r="B47" s="282"/>
      <c r="C47" s="283"/>
      <c r="D47" s="284">
        <f>D28+D37+D45+D46</f>
        <v>114464726</v>
      </c>
      <c r="E47" s="282"/>
      <c r="F47" s="283"/>
      <c r="G47" s="679">
        <f>G28+G37+G45+G46</f>
        <v>106216225</v>
      </c>
      <c r="H47" s="698"/>
      <c r="I47" s="283"/>
      <c r="J47" s="679">
        <f>J28+J37+J45+J46</f>
        <v>108575727</v>
      </c>
      <c r="K47" s="698"/>
      <c r="L47" s="283"/>
      <c r="M47" s="679">
        <f>M28+M37+M45+M46</f>
        <v>121632704</v>
      </c>
    </row>
    <row r="48" ht="15">
      <c r="A48" s="276"/>
    </row>
  </sheetData>
  <sheetProtection/>
  <mergeCells count="10">
    <mergeCell ref="A1:M1"/>
    <mergeCell ref="F3:G3"/>
    <mergeCell ref="C3:D3"/>
    <mergeCell ref="I3:J3"/>
    <mergeCell ref="H4:J4"/>
    <mergeCell ref="L3:M3"/>
    <mergeCell ref="K4:M4"/>
    <mergeCell ref="A4:A5"/>
    <mergeCell ref="B4:D4"/>
    <mergeCell ref="E4:G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C1">
      <selection activeCell="C5" sqref="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4.28125" style="3" customWidth="1"/>
    <col min="4" max="4" width="13.57421875" style="3" customWidth="1"/>
    <col min="5" max="5" width="51.421875" style="3" customWidth="1"/>
    <col min="6" max="6" width="12.7109375" style="3" customWidth="1"/>
    <col min="7" max="8" width="8.00390625" style="3" customWidth="1"/>
    <col min="9" max="9" width="8.7109375" style="3" bestFit="1" customWidth="1"/>
    <col min="10" max="10" width="8.00390625" style="3" customWidth="1"/>
    <col min="11" max="11" width="9.57421875" style="3" bestFit="1" customWidth="1"/>
    <col min="12" max="16384" width="8.00390625" style="3" customWidth="1"/>
  </cols>
  <sheetData>
    <row r="1" spans="3:6" ht="30" customHeight="1">
      <c r="C1" s="808" t="s">
        <v>188</v>
      </c>
      <c r="D1" s="808"/>
      <c r="E1" s="808"/>
      <c r="F1" s="808"/>
    </row>
    <row r="2" spans="3:6" ht="30" customHeight="1">
      <c r="C2" s="808" t="s">
        <v>734</v>
      </c>
      <c r="D2" s="808"/>
      <c r="E2" s="808"/>
      <c r="F2" s="808"/>
    </row>
    <row r="3" spans="3:6" ht="17.25" customHeight="1">
      <c r="C3" s="808" t="s">
        <v>563</v>
      </c>
      <c r="D3" s="808"/>
      <c r="E3" s="808"/>
      <c r="F3" s="808"/>
    </row>
    <row r="4" spans="3:6" ht="17.25" customHeight="1">
      <c r="C4" s="898" t="s">
        <v>784</v>
      </c>
      <c r="D4" s="58"/>
      <c r="E4" s="58"/>
      <c r="F4" s="487" t="s">
        <v>535</v>
      </c>
    </row>
    <row r="5" spans="5:6" ht="19.5" customHeight="1" thickBot="1">
      <c r="E5" s="4"/>
      <c r="F5" s="59" t="s">
        <v>553</v>
      </c>
    </row>
    <row r="6" spans="1:6" ht="42" customHeight="1">
      <c r="A6" s="5" t="s">
        <v>102</v>
      </c>
      <c r="B6" s="6" t="s">
        <v>103</v>
      </c>
      <c r="C6" s="6" t="s">
        <v>559</v>
      </c>
      <c r="D6" s="6" t="s">
        <v>646</v>
      </c>
      <c r="E6" s="525" t="s">
        <v>558</v>
      </c>
      <c r="F6" s="6" t="s">
        <v>646</v>
      </c>
    </row>
    <row r="7" spans="1:6" s="82" customFormat="1" ht="10.5">
      <c r="A7" s="79">
        <v>1</v>
      </c>
      <c r="B7" s="80">
        <v>2</v>
      </c>
      <c r="C7" s="80" t="s">
        <v>95</v>
      </c>
      <c r="D7" s="80" t="s">
        <v>96</v>
      </c>
      <c r="E7" s="81" t="s">
        <v>97</v>
      </c>
      <c r="F7" s="80" t="s">
        <v>98</v>
      </c>
    </row>
    <row r="8" spans="1:6" ht="14.25" customHeight="1">
      <c r="A8" s="7" t="s">
        <v>104</v>
      </c>
      <c r="B8" s="8" t="s">
        <v>105</v>
      </c>
      <c r="C8" s="9" t="s">
        <v>556</v>
      </c>
      <c r="D8" s="740">
        <v>2000000</v>
      </c>
      <c r="E8" s="9" t="s">
        <v>736</v>
      </c>
      <c r="F8" s="60">
        <v>88071346</v>
      </c>
    </row>
    <row r="9" spans="1:6" ht="15" customHeight="1">
      <c r="A9" s="7" t="s">
        <v>104</v>
      </c>
      <c r="B9" s="8" t="s">
        <v>105</v>
      </c>
      <c r="C9" s="9" t="s">
        <v>724</v>
      </c>
      <c r="D9" s="741">
        <v>55000000</v>
      </c>
      <c r="E9" s="9" t="s">
        <v>735</v>
      </c>
      <c r="F9" s="63">
        <v>3810000</v>
      </c>
    </row>
    <row r="10" spans="1:6" ht="12.75">
      <c r="A10" s="7" t="s">
        <v>106</v>
      </c>
      <c r="B10" s="8" t="s">
        <v>107</v>
      </c>
      <c r="C10" s="9" t="s">
        <v>725</v>
      </c>
      <c r="D10" s="63">
        <v>15000000</v>
      </c>
      <c r="E10" s="9" t="s">
        <v>737</v>
      </c>
      <c r="F10" s="63">
        <v>49000000</v>
      </c>
    </row>
    <row r="11" spans="1:6" ht="15" customHeight="1">
      <c r="A11" s="7" t="s">
        <v>109</v>
      </c>
      <c r="B11" s="8" t="s">
        <v>110</v>
      </c>
      <c r="C11" s="9" t="s">
        <v>721</v>
      </c>
      <c r="D11" s="63">
        <v>800000</v>
      </c>
      <c r="E11" s="9" t="s">
        <v>738</v>
      </c>
      <c r="F11" s="63">
        <v>15381682</v>
      </c>
    </row>
    <row r="12" spans="1:6" ht="12.75" customHeight="1">
      <c r="A12" s="7"/>
      <c r="B12" s="8"/>
      <c r="C12" s="9" t="s">
        <v>726</v>
      </c>
      <c r="D12" s="63">
        <v>200000</v>
      </c>
      <c r="E12" s="9" t="s">
        <v>739</v>
      </c>
      <c r="F12" s="63">
        <v>11287503</v>
      </c>
    </row>
    <row r="13" spans="1:6" ht="15" customHeight="1">
      <c r="A13" s="7" t="s">
        <v>104</v>
      </c>
      <c r="B13" s="8" t="s">
        <v>108</v>
      </c>
      <c r="C13" s="9" t="s">
        <v>693</v>
      </c>
      <c r="D13" s="63">
        <v>15000000</v>
      </c>
      <c r="E13" s="9" t="s">
        <v>740</v>
      </c>
      <c r="F13" s="63">
        <v>10516770</v>
      </c>
    </row>
    <row r="14" spans="1:6" ht="12.75">
      <c r="A14" s="7" t="s">
        <v>109</v>
      </c>
      <c r="B14" s="8" t="s">
        <v>110</v>
      </c>
      <c r="C14" s="9" t="s">
        <v>727</v>
      </c>
      <c r="D14" s="60">
        <v>20000000</v>
      </c>
      <c r="E14" s="9"/>
      <c r="F14" s="63"/>
    </row>
    <row r="15" spans="1:9" ht="12.75">
      <c r="A15" s="7" t="s">
        <v>112</v>
      </c>
      <c r="B15" s="8" t="s">
        <v>113</v>
      </c>
      <c r="C15" s="9" t="s">
        <v>557</v>
      </c>
      <c r="D15" s="60">
        <v>3810000</v>
      </c>
      <c r="E15" s="9"/>
      <c r="F15" s="60"/>
      <c r="I15" s="739"/>
    </row>
    <row r="16" spans="1:11" ht="12.75">
      <c r="A16" s="7" t="s">
        <v>114</v>
      </c>
      <c r="B16" s="8" t="s">
        <v>115</v>
      </c>
      <c r="C16" s="9" t="s">
        <v>728</v>
      </c>
      <c r="D16" s="60">
        <v>500000</v>
      </c>
      <c r="E16" s="10"/>
      <c r="F16" s="60"/>
      <c r="K16" s="739"/>
    </row>
    <row r="17" spans="1:11" ht="15" customHeight="1">
      <c r="A17" s="7" t="s">
        <v>104</v>
      </c>
      <c r="B17" s="8" t="s">
        <v>111</v>
      </c>
      <c r="C17" s="9" t="s">
        <v>722</v>
      </c>
      <c r="D17" s="63">
        <v>200000</v>
      </c>
      <c r="E17" s="11"/>
      <c r="F17" s="60"/>
      <c r="K17" s="739"/>
    </row>
    <row r="18" spans="1:6" ht="15" customHeight="1">
      <c r="A18" s="522"/>
      <c r="B18" s="523"/>
      <c r="C18" s="9" t="s">
        <v>766</v>
      </c>
      <c r="D18" s="524">
        <v>3400000</v>
      </c>
      <c r="E18" s="11"/>
      <c r="F18" s="61"/>
    </row>
    <row r="19" spans="1:6" ht="15" customHeight="1">
      <c r="A19" s="522"/>
      <c r="B19" s="523"/>
      <c r="C19" s="9" t="s">
        <v>729</v>
      </c>
      <c r="D19" s="524">
        <v>17344097</v>
      </c>
      <c r="E19" s="11"/>
      <c r="F19" s="61"/>
    </row>
    <row r="20" spans="1:6" ht="15" customHeight="1">
      <c r="A20" s="522"/>
      <c r="B20" s="523"/>
      <c r="C20" s="9" t="s">
        <v>730</v>
      </c>
      <c r="D20" s="524">
        <v>11287503</v>
      </c>
      <c r="E20" s="11"/>
      <c r="F20" s="61"/>
    </row>
    <row r="21" spans="1:6" ht="15" customHeight="1">
      <c r="A21" s="522"/>
      <c r="B21" s="523"/>
      <c r="C21" s="9" t="s">
        <v>731</v>
      </c>
      <c r="D21" s="524">
        <v>10516770</v>
      </c>
      <c r="E21" s="11"/>
      <c r="F21" s="61"/>
    </row>
    <row r="22" spans="1:6" ht="15" customHeight="1">
      <c r="A22" s="522"/>
      <c r="B22" s="523"/>
      <c r="C22" s="9" t="s">
        <v>732</v>
      </c>
      <c r="D22" s="524">
        <v>9965020</v>
      </c>
      <c r="E22" s="11"/>
      <c r="F22" s="61"/>
    </row>
    <row r="23" spans="1:6" ht="15" customHeight="1">
      <c r="A23" s="522"/>
      <c r="B23" s="523"/>
      <c r="C23" s="9" t="s">
        <v>733</v>
      </c>
      <c r="D23" s="524">
        <v>21110301</v>
      </c>
      <c r="E23" s="11"/>
      <c r="F23" s="61"/>
    </row>
    <row r="24" spans="1:6" ht="15" customHeight="1">
      <c r="A24" s="522"/>
      <c r="B24" s="523"/>
      <c r="C24" s="9" t="s">
        <v>765</v>
      </c>
      <c r="D24" s="524">
        <v>5000000</v>
      </c>
      <c r="E24" s="11"/>
      <c r="F24" s="61"/>
    </row>
    <row r="25" spans="1:6" ht="15" customHeight="1">
      <c r="A25" s="522"/>
      <c r="B25" s="523"/>
      <c r="C25" s="9" t="s">
        <v>723</v>
      </c>
      <c r="D25" s="524">
        <v>550000</v>
      </c>
      <c r="E25" s="11"/>
      <c r="F25" s="61"/>
    </row>
    <row r="26" spans="1:6" ht="15" customHeight="1">
      <c r="A26" s="522"/>
      <c r="B26" s="523"/>
      <c r="C26" s="9"/>
      <c r="D26" s="524"/>
      <c r="E26" s="11"/>
      <c r="F26" s="61"/>
    </row>
    <row r="27" spans="1:6" ht="13.5" thickBot="1">
      <c r="A27" s="12"/>
      <c r="B27" s="13"/>
      <c r="C27" s="15"/>
      <c r="D27" s="62">
        <f>SUM(D8:D25)</f>
        <v>191683691</v>
      </c>
      <c r="E27" s="16"/>
      <c r="F27" s="62">
        <f>SUM(F8:F17)</f>
        <v>178067301</v>
      </c>
    </row>
    <row r="28" spans="1:2" ht="12.75">
      <c r="A28" s="12"/>
      <c r="B28" s="13"/>
    </row>
    <row r="29" spans="1:2" ht="12.75">
      <c r="A29" s="12"/>
      <c r="B29" s="13"/>
    </row>
    <row r="30" spans="1:2" ht="13.5" thickBot="1">
      <c r="A30" s="14" t="s">
        <v>116</v>
      </c>
      <c r="B30" s="15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="110" zoomScaleNormal="11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88" customWidth="1"/>
    <col min="2" max="2" width="47.28125" style="91" customWidth="1"/>
    <col min="3" max="3" width="14.00390625" style="88" customWidth="1"/>
    <col min="4" max="4" width="47.28125" style="88" customWidth="1"/>
    <col min="5" max="5" width="14.00390625" style="88" customWidth="1"/>
    <col min="6" max="6" width="4.140625" style="88" customWidth="1"/>
    <col min="7" max="16384" width="8.00390625" style="88" customWidth="1"/>
  </cols>
  <sheetData>
    <row r="1" spans="2:6" ht="39.75" customHeight="1">
      <c r="B1" s="89" t="s">
        <v>200</v>
      </c>
      <c r="C1" s="90"/>
      <c r="D1" s="90"/>
      <c r="E1" s="90"/>
      <c r="F1" s="811"/>
    </row>
    <row r="2" spans="1:6" ht="19.5" customHeight="1">
      <c r="A2" s="898" t="s">
        <v>783</v>
      </c>
      <c r="B2" s="89"/>
      <c r="C2" s="90"/>
      <c r="D2" s="90"/>
      <c r="E2" s="488" t="s">
        <v>536</v>
      </c>
      <c r="F2" s="811"/>
    </row>
    <row r="3" spans="5:6" ht="13.5" thickBot="1">
      <c r="E3" s="489" t="s">
        <v>541</v>
      </c>
      <c r="F3" s="811"/>
    </row>
    <row r="4" spans="1:6" ht="18" customHeight="1" thickBot="1">
      <c r="A4" s="809" t="s">
        <v>201</v>
      </c>
      <c r="B4" s="92" t="s">
        <v>100</v>
      </c>
      <c r="C4" s="93"/>
      <c r="D4" s="92" t="s">
        <v>101</v>
      </c>
      <c r="E4" s="94"/>
      <c r="F4" s="811"/>
    </row>
    <row r="5" spans="1:6" s="98" customFormat="1" ht="35.25" customHeight="1" thickBot="1">
      <c r="A5" s="810"/>
      <c r="B5" s="95" t="s">
        <v>202</v>
      </c>
      <c r="C5" s="96" t="s">
        <v>669</v>
      </c>
      <c r="D5" s="95" t="s">
        <v>202</v>
      </c>
      <c r="E5" s="97" t="str">
        <f>+C5</f>
        <v>2018. évi előirányzat</v>
      </c>
      <c r="F5" s="811"/>
    </row>
    <row r="6" spans="1:6" s="103" customFormat="1" ht="12" customHeight="1" thickBot="1">
      <c r="A6" s="99" t="s">
        <v>95</v>
      </c>
      <c r="B6" s="100" t="s">
        <v>96</v>
      </c>
      <c r="C6" s="101" t="s">
        <v>97</v>
      </c>
      <c r="D6" s="100" t="s">
        <v>98</v>
      </c>
      <c r="E6" s="102" t="s">
        <v>99</v>
      </c>
      <c r="F6" s="811"/>
    </row>
    <row r="7" spans="1:6" ht="12.75" customHeight="1">
      <c r="A7" s="104" t="s">
        <v>117</v>
      </c>
      <c r="B7" s="105" t="s">
        <v>203</v>
      </c>
      <c r="C7" s="106">
        <v>123425683</v>
      </c>
      <c r="D7" s="105" t="s">
        <v>52</v>
      </c>
      <c r="E7" s="107">
        <v>47206036</v>
      </c>
      <c r="F7" s="811"/>
    </row>
    <row r="8" spans="1:6" ht="12.75" customHeight="1">
      <c r="A8" s="108" t="s">
        <v>118</v>
      </c>
      <c r="B8" s="109" t="s">
        <v>204</v>
      </c>
      <c r="C8" s="110">
        <v>37548864</v>
      </c>
      <c r="D8" s="109" t="s">
        <v>205</v>
      </c>
      <c r="E8" s="111">
        <v>11598180</v>
      </c>
      <c r="F8" s="811"/>
    </row>
    <row r="9" spans="1:6" ht="12.75" customHeight="1">
      <c r="A9" s="108" t="s">
        <v>119</v>
      </c>
      <c r="B9" s="109" t="s">
        <v>206</v>
      </c>
      <c r="C9" s="110">
        <v>0</v>
      </c>
      <c r="D9" s="109" t="s">
        <v>207</v>
      </c>
      <c r="E9" s="111">
        <v>42555558</v>
      </c>
      <c r="F9" s="811"/>
    </row>
    <row r="10" spans="1:6" ht="12.75" customHeight="1">
      <c r="A10" s="108" t="s">
        <v>120</v>
      </c>
      <c r="B10" s="109" t="s">
        <v>15</v>
      </c>
      <c r="C10" s="110">
        <v>82450000</v>
      </c>
      <c r="D10" s="109" t="s">
        <v>82</v>
      </c>
      <c r="E10" s="111">
        <v>6315000</v>
      </c>
      <c r="F10" s="811"/>
    </row>
    <row r="11" spans="1:6" ht="12.75" customHeight="1">
      <c r="A11" s="108" t="s">
        <v>121</v>
      </c>
      <c r="B11" s="112" t="s">
        <v>26</v>
      </c>
      <c r="C11" s="110">
        <v>11883000</v>
      </c>
      <c r="D11" s="109" t="s">
        <v>128</v>
      </c>
      <c r="E11" s="111">
        <v>52680225</v>
      </c>
      <c r="F11" s="811"/>
    </row>
    <row r="12" spans="1:6" ht="12.75" customHeight="1">
      <c r="A12" s="108" t="s">
        <v>122</v>
      </c>
      <c r="B12" s="109" t="s">
        <v>41</v>
      </c>
      <c r="C12" s="113">
        <v>50000</v>
      </c>
      <c r="D12" s="109"/>
      <c r="E12" s="111"/>
      <c r="F12" s="811"/>
    </row>
    <row r="13" spans="1:6" ht="12.75" customHeight="1">
      <c r="A13" s="108" t="s">
        <v>123</v>
      </c>
      <c r="B13" s="109" t="s">
        <v>209</v>
      </c>
      <c r="C13" s="110"/>
      <c r="D13" s="114"/>
      <c r="E13" s="111"/>
      <c r="F13" s="811"/>
    </row>
    <row r="14" spans="1:6" ht="12.75" customHeight="1" thickBot="1">
      <c r="A14" s="108" t="s">
        <v>124</v>
      </c>
      <c r="B14" s="114"/>
      <c r="C14" s="110"/>
      <c r="D14" s="114"/>
      <c r="E14" s="111"/>
      <c r="F14" s="811"/>
    </row>
    <row r="15" spans="1:6" ht="15.75" customHeight="1" thickBot="1">
      <c r="A15" s="712" t="s">
        <v>125</v>
      </c>
      <c r="B15" s="116" t="s">
        <v>676</v>
      </c>
      <c r="C15" s="117">
        <f>SUM(C7:C14)</f>
        <v>255357547</v>
      </c>
      <c r="D15" s="116" t="s">
        <v>677</v>
      </c>
      <c r="E15" s="118">
        <f>SUM(E7:E14)</f>
        <v>160354999</v>
      </c>
      <c r="F15" s="811"/>
    </row>
    <row r="16" spans="1:6" ht="12.75" customHeight="1">
      <c r="A16" s="108" t="s">
        <v>210</v>
      </c>
      <c r="B16" s="119" t="s">
        <v>683</v>
      </c>
      <c r="C16" s="120">
        <f>+C17+C18+C19+C20</f>
        <v>0</v>
      </c>
      <c r="D16" s="121" t="s">
        <v>215</v>
      </c>
      <c r="E16" s="122"/>
      <c r="F16" s="811"/>
    </row>
    <row r="17" spans="1:6" ht="12.75" customHeight="1">
      <c r="A17" s="108" t="s">
        <v>211</v>
      </c>
      <c r="B17" s="121" t="s">
        <v>217</v>
      </c>
      <c r="C17" s="123">
        <v>0</v>
      </c>
      <c r="D17" s="121" t="s">
        <v>218</v>
      </c>
      <c r="E17" s="124"/>
      <c r="F17" s="811"/>
    </row>
    <row r="18" spans="1:6" ht="12.75" customHeight="1">
      <c r="A18" s="108" t="s">
        <v>212</v>
      </c>
      <c r="B18" s="121" t="s">
        <v>220</v>
      </c>
      <c r="C18" s="123"/>
      <c r="D18" s="121" t="s">
        <v>221</v>
      </c>
      <c r="E18" s="124"/>
      <c r="F18" s="811"/>
    </row>
    <row r="19" spans="1:6" ht="12.75" customHeight="1">
      <c r="A19" s="108" t="s">
        <v>213</v>
      </c>
      <c r="B19" s="121" t="s">
        <v>223</v>
      </c>
      <c r="C19" s="123"/>
      <c r="D19" s="121" t="s">
        <v>224</v>
      </c>
      <c r="E19" s="124"/>
      <c r="F19" s="811"/>
    </row>
    <row r="20" spans="1:6" ht="12.75" customHeight="1">
      <c r="A20" s="108" t="s">
        <v>214</v>
      </c>
      <c r="B20" s="121" t="s">
        <v>226</v>
      </c>
      <c r="C20" s="123"/>
      <c r="D20" s="119" t="s">
        <v>227</v>
      </c>
      <c r="E20" s="124"/>
      <c r="F20" s="811"/>
    </row>
    <row r="21" spans="1:6" ht="12.75" customHeight="1">
      <c r="A21" s="108" t="s">
        <v>216</v>
      </c>
      <c r="B21" s="121" t="s">
        <v>691</v>
      </c>
      <c r="C21" s="125">
        <f>+C22+C23</f>
        <v>0</v>
      </c>
      <c r="D21" s="121" t="s">
        <v>229</v>
      </c>
      <c r="E21" s="124"/>
      <c r="F21" s="811"/>
    </row>
    <row r="22" spans="1:6" ht="12.75" customHeight="1">
      <c r="A22" s="108" t="s">
        <v>219</v>
      </c>
      <c r="B22" s="154" t="s">
        <v>231</v>
      </c>
      <c r="C22" s="126"/>
      <c r="D22" s="105" t="s">
        <v>232</v>
      </c>
      <c r="E22" s="122"/>
      <c r="F22" s="811"/>
    </row>
    <row r="23" spans="1:6" ht="12.75" customHeight="1">
      <c r="A23" s="108" t="s">
        <v>222</v>
      </c>
      <c r="B23" s="155" t="s">
        <v>234</v>
      </c>
      <c r="C23" s="123"/>
      <c r="D23" s="109" t="s">
        <v>235</v>
      </c>
      <c r="E23" s="124"/>
      <c r="F23" s="811"/>
    </row>
    <row r="24" spans="1:6" ht="12.75" customHeight="1">
      <c r="A24" s="108" t="s">
        <v>225</v>
      </c>
      <c r="B24" s="155" t="s">
        <v>237</v>
      </c>
      <c r="C24" s="124"/>
      <c r="D24" s="109" t="s">
        <v>238</v>
      </c>
      <c r="E24" s="124"/>
      <c r="F24" s="811"/>
    </row>
    <row r="25" spans="1:6" ht="12.75" customHeight="1">
      <c r="A25" s="108" t="s">
        <v>228</v>
      </c>
      <c r="B25" s="155" t="s">
        <v>240</v>
      </c>
      <c r="C25" s="124"/>
      <c r="D25" s="109" t="s">
        <v>282</v>
      </c>
      <c r="E25" s="124">
        <v>4276181</v>
      </c>
      <c r="F25" s="811"/>
    </row>
    <row r="26" spans="1:6" ht="12.75" customHeight="1" thickBot="1">
      <c r="A26" s="108" t="s">
        <v>230</v>
      </c>
      <c r="B26" s="155" t="s">
        <v>240</v>
      </c>
      <c r="C26" s="124"/>
      <c r="D26" s="151" t="s">
        <v>184</v>
      </c>
      <c r="E26" s="152">
        <v>73299977</v>
      </c>
      <c r="F26" s="811"/>
    </row>
    <row r="27" spans="1:6" ht="22.5" customHeight="1" thickBot="1">
      <c r="A27" s="108" t="s">
        <v>233</v>
      </c>
      <c r="B27" s="156" t="s">
        <v>678</v>
      </c>
      <c r="C27" s="153">
        <f>+C16+C21+C24+C26</f>
        <v>0</v>
      </c>
      <c r="D27" s="116" t="s">
        <v>680</v>
      </c>
      <c r="E27" s="118">
        <f>SUM(E16:E26)</f>
        <v>77576158</v>
      </c>
      <c r="F27" s="811"/>
    </row>
    <row r="28" spans="1:6" ht="13.5" thickBot="1">
      <c r="A28" s="712" t="s">
        <v>236</v>
      </c>
      <c r="B28" s="127" t="s">
        <v>679</v>
      </c>
      <c r="C28" s="128">
        <f>+C15+C27</f>
        <v>255357547</v>
      </c>
      <c r="D28" s="127" t="s">
        <v>681</v>
      </c>
      <c r="E28" s="128">
        <f>+E15+E27</f>
        <v>237931157</v>
      </c>
      <c r="F28" s="811"/>
    </row>
    <row r="29" spans="1:6" ht="13.5" thickBot="1">
      <c r="A29" s="712" t="s">
        <v>239</v>
      </c>
      <c r="B29" s="127" t="s">
        <v>242</v>
      </c>
      <c r="C29" s="128" t="str">
        <f>IF(C15-E15&lt;0,E15-C15,"-")</f>
        <v>-</v>
      </c>
      <c r="D29" s="127" t="s">
        <v>243</v>
      </c>
      <c r="E29" s="128">
        <f>IF(C15-E15&gt;0,C15-E15,"-")</f>
        <v>95002548</v>
      </c>
      <c r="F29" s="811"/>
    </row>
    <row r="30" spans="1:6" ht="13.5" thickBot="1">
      <c r="A30" s="712" t="s">
        <v>241</v>
      </c>
      <c r="B30" s="127" t="s">
        <v>244</v>
      </c>
      <c r="C30" s="128" t="str">
        <f>IF(C15+C27-E28&lt;0,E28-(C15+C27),"-")</f>
        <v>-</v>
      </c>
      <c r="D30" s="127" t="s">
        <v>245</v>
      </c>
      <c r="E30" s="128">
        <f>IF(C15+C27-E28&gt;0,C15+C27-E28,"-")</f>
        <v>17426390</v>
      </c>
      <c r="F30" s="811"/>
    </row>
    <row r="31" spans="2:4" ht="18.75">
      <c r="B31" s="812"/>
      <c r="C31" s="812"/>
      <c r="D31" s="812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88" customWidth="1"/>
    <col min="2" max="2" width="47.28125" style="91" customWidth="1"/>
    <col min="3" max="3" width="14.00390625" style="88" customWidth="1"/>
    <col min="4" max="4" width="47.28125" style="88" customWidth="1"/>
    <col min="5" max="5" width="14.00390625" style="88" customWidth="1"/>
    <col min="6" max="6" width="4.140625" style="88" customWidth="1"/>
    <col min="7" max="16384" width="8.00390625" style="88" customWidth="1"/>
  </cols>
  <sheetData>
    <row r="1" spans="2:6" ht="31.5">
      <c r="B1" s="89" t="s">
        <v>246</v>
      </c>
      <c r="C1" s="90"/>
      <c r="D1" s="90"/>
      <c r="E1" s="90"/>
      <c r="F1" s="811"/>
    </row>
    <row r="2" spans="1:6" ht="19.5" customHeight="1">
      <c r="A2" s="898" t="s">
        <v>782</v>
      </c>
      <c r="B2" s="89"/>
      <c r="C2" s="90"/>
      <c r="D2" s="90"/>
      <c r="E2" s="488" t="s">
        <v>537</v>
      </c>
      <c r="F2" s="811"/>
    </row>
    <row r="3" spans="5:6" ht="13.5" thickBot="1">
      <c r="E3" s="489" t="s">
        <v>541</v>
      </c>
      <c r="F3" s="811"/>
    </row>
    <row r="4" spans="1:6" ht="13.5" thickBot="1">
      <c r="A4" s="813" t="s">
        <v>201</v>
      </c>
      <c r="B4" s="92" t="s">
        <v>100</v>
      </c>
      <c r="C4" s="93"/>
      <c r="D4" s="92" t="s">
        <v>101</v>
      </c>
      <c r="E4" s="94"/>
      <c r="F4" s="811"/>
    </row>
    <row r="5" spans="1:6" s="98" customFormat="1" ht="24.75" thickBot="1">
      <c r="A5" s="814"/>
      <c r="B5" s="95" t="s">
        <v>202</v>
      </c>
      <c r="C5" s="96" t="s">
        <v>669</v>
      </c>
      <c r="D5" s="95" t="s">
        <v>202</v>
      </c>
      <c r="E5" s="96" t="str">
        <f>+'6,a Műk. mérleg'!C5</f>
        <v>2018. évi előirányzat</v>
      </c>
      <c r="F5" s="811"/>
    </row>
    <row r="6" spans="1:6" s="98" customFormat="1" ht="13.5" thickBot="1">
      <c r="A6" s="99" t="s">
        <v>95</v>
      </c>
      <c r="B6" s="100" t="s">
        <v>96</v>
      </c>
      <c r="C6" s="101" t="s">
        <v>97</v>
      </c>
      <c r="D6" s="100" t="s">
        <v>98</v>
      </c>
      <c r="E6" s="102" t="s">
        <v>99</v>
      </c>
      <c r="F6" s="811"/>
    </row>
    <row r="7" spans="1:6" ht="12.75" customHeight="1">
      <c r="A7" s="104" t="s">
        <v>117</v>
      </c>
      <c r="B7" s="105" t="s">
        <v>247</v>
      </c>
      <c r="C7" s="106">
        <v>86185955</v>
      </c>
      <c r="D7" s="105" t="s">
        <v>85</v>
      </c>
      <c r="E7" s="107">
        <v>38100000</v>
      </c>
      <c r="F7" s="811"/>
    </row>
    <row r="8" spans="1:6" ht="12.75">
      <c r="A8" s="108" t="s">
        <v>118</v>
      </c>
      <c r="B8" s="109" t="s">
        <v>248</v>
      </c>
      <c r="C8" s="110">
        <v>0</v>
      </c>
      <c r="D8" s="754" t="s">
        <v>249</v>
      </c>
      <c r="E8" s="755">
        <v>35000000</v>
      </c>
      <c r="F8" s="811"/>
    </row>
    <row r="9" spans="1:6" ht="12.75" customHeight="1">
      <c r="A9" s="108" t="s">
        <v>119</v>
      </c>
      <c r="B9" s="109" t="s">
        <v>39</v>
      </c>
      <c r="C9" s="110">
        <v>0</v>
      </c>
      <c r="D9" s="109" t="s">
        <v>87</v>
      </c>
      <c r="E9" s="111">
        <v>95154097</v>
      </c>
      <c r="F9" s="811"/>
    </row>
    <row r="10" spans="1:6" ht="12.75" customHeight="1">
      <c r="A10" s="108" t="s">
        <v>120</v>
      </c>
      <c r="B10" s="109" t="s">
        <v>250</v>
      </c>
      <c r="C10" s="110">
        <v>0</v>
      </c>
      <c r="D10" s="754" t="s">
        <v>251</v>
      </c>
      <c r="E10" s="755">
        <v>72344097</v>
      </c>
      <c r="F10" s="811"/>
    </row>
    <row r="11" spans="1:6" ht="12.75" customHeight="1">
      <c r="A11" s="108" t="s">
        <v>121</v>
      </c>
      <c r="B11" s="109" t="s">
        <v>252</v>
      </c>
      <c r="C11" s="110"/>
      <c r="D11" s="109" t="s">
        <v>253</v>
      </c>
      <c r="E11" s="111">
        <v>550000</v>
      </c>
      <c r="F11" s="811"/>
    </row>
    <row r="12" spans="1:6" ht="12.75" customHeight="1">
      <c r="A12" s="108" t="s">
        <v>122</v>
      </c>
      <c r="B12" s="109" t="s">
        <v>254</v>
      </c>
      <c r="C12" s="113"/>
      <c r="D12" s="130" t="s">
        <v>208</v>
      </c>
      <c r="E12" s="131">
        <v>57879594</v>
      </c>
      <c r="F12" s="811"/>
    </row>
    <row r="13" spans="1:6" ht="13.5" thickBot="1">
      <c r="A13" s="108" t="s">
        <v>123</v>
      </c>
      <c r="B13" s="114"/>
      <c r="C13" s="113"/>
      <c r="D13" s="129"/>
      <c r="E13" s="111"/>
      <c r="F13" s="811"/>
    </row>
    <row r="14" spans="1:6" ht="15.75" customHeight="1" thickBot="1">
      <c r="A14" s="115" t="s">
        <v>124</v>
      </c>
      <c r="B14" s="116" t="s">
        <v>682</v>
      </c>
      <c r="C14" s="117">
        <f>+C7+C9+C10+C12+C13</f>
        <v>86185955</v>
      </c>
      <c r="D14" s="116" t="s">
        <v>688</v>
      </c>
      <c r="E14" s="118">
        <f>+E7+E9+E11+E12+E13</f>
        <v>191683691</v>
      </c>
      <c r="F14" s="811"/>
    </row>
    <row r="15" spans="1:6" ht="12.75" customHeight="1">
      <c r="A15" s="104" t="s">
        <v>125</v>
      </c>
      <c r="B15" s="132" t="s">
        <v>684</v>
      </c>
      <c r="C15" s="133">
        <f>+C16+C17+C18+C19+C20</f>
        <v>88071346</v>
      </c>
      <c r="D15" s="121" t="s">
        <v>215</v>
      </c>
      <c r="E15" s="134"/>
      <c r="F15" s="811"/>
    </row>
    <row r="16" spans="1:6" ht="12.75" customHeight="1">
      <c r="A16" s="108" t="s">
        <v>210</v>
      </c>
      <c r="B16" s="135" t="s">
        <v>255</v>
      </c>
      <c r="C16" s="123">
        <v>88071346</v>
      </c>
      <c r="D16" s="121" t="s">
        <v>256</v>
      </c>
      <c r="E16" s="124"/>
      <c r="F16" s="811"/>
    </row>
    <row r="17" spans="1:6" ht="12.75" customHeight="1">
      <c r="A17" s="104" t="s">
        <v>211</v>
      </c>
      <c r="B17" s="135" t="s">
        <v>257</v>
      </c>
      <c r="C17" s="123"/>
      <c r="D17" s="121" t="s">
        <v>221</v>
      </c>
      <c r="E17" s="124"/>
      <c r="F17" s="811"/>
    </row>
    <row r="18" spans="1:6" ht="12.75" customHeight="1">
      <c r="A18" s="108" t="s">
        <v>212</v>
      </c>
      <c r="B18" s="135" t="s">
        <v>258</v>
      </c>
      <c r="C18" s="123"/>
      <c r="D18" s="121" t="s">
        <v>224</v>
      </c>
      <c r="E18" s="124"/>
      <c r="F18" s="811"/>
    </row>
    <row r="19" spans="1:6" ht="12.75" customHeight="1">
      <c r="A19" s="104" t="s">
        <v>213</v>
      </c>
      <c r="B19" s="135" t="s">
        <v>259</v>
      </c>
      <c r="C19" s="123"/>
      <c r="D19" s="119" t="s">
        <v>227</v>
      </c>
      <c r="E19" s="124"/>
      <c r="F19" s="811"/>
    </row>
    <row r="20" spans="1:6" ht="12.75" customHeight="1">
      <c r="A20" s="108" t="s">
        <v>214</v>
      </c>
      <c r="B20" s="136" t="s">
        <v>260</v>
      </c>
      <c r="C20" s="123"/>
      <c r="D20" s="121" t="s">
        <v>261</v>
      </c>
      <c r="E20" s="124"/>
      <c r="F20" s="811"/>
    </row>
    <row r="21" spans="1:6" ht="12.75" customHeight="1">
      <c r="A21" s="104" t="s">
        <v>216</v>
      </c>
      <c r="B21" s="137" t="s">
        <v>685</v>
      </c>
      <c r="C21" s="125">
        <f>+C22+C23+C24+C25+C26</f>
        <v>0</v>
      </c>
      <c r="D21" s="138" t="s">
        <v>262</v>
      </c>
      <c r="E21" s="124"/>
      <c r="F21" s="811"/>
    </row>
    <row r="22" spans="1:6" ht="12.75" customHeight="1">
      <c r="A22" s="108" t="s">
        <v>219</v>
      </c>
      <c r="B22" s="136" t="s">
        <v>263</v>
      </c>
      <c r="C22" s="123"/>
      <c r="D22" s="138" t="s">
        <v>264</v>
      </c>
      <c r="E22" s="124"/>
      <c r="F22" s="811"/>
    </row>
    <row r="23" spans="1:6" ht="12.75" customHeight="1">
      <c r="A23" s="104" t="s">
        <v>222</v>
      </c>
      <c r="B23" s="136" t="s">
        <v>265</v>
      </c>
      <c r="C23" s="123"/>
      <c r="D23" s="139"/>
      <c r="E23" s="124"/>
      <c r="F23" s="811"/>
    </row>
    <row r="24" spans="1:6" ht="12.75" customHeight="1">
      <c r="A24" s="108" t="s">
        <v>225</v>
      </c>
      <c r="B24" s="135" t="s">
        <v>192</v>
      </c>
      <c r="C24" s="123"/>
      <c r="D24" s="140"/>
      <c r="E24" s="124"/>
      <c r="F24" s="811"/>
    </row>
    <row r="25" spans="1:6" ht="12.75" customHeight="1">
      <c r="A25" s="104" t="s">
        <v>228</v>
      </c>
      <c r="B25" s="141" t="s">
        <v>266</v>
      </c>
      <c r="C25" s="123"/>
      <c r="D25" s="114"/>
      <c r="E25" s="124"/>
      <c r="F25" s="811"/>
    </row>
    <row r="26" spans="1:6" ht="12.75" customHeight="1" thickBot="1">
      <c r="A26" s="108" t="s">
        <v>230</v>
      </c>
      <c r="B26" s="142" t="s">
        <v>267</v>
      </c>
      <c r="C26" s="123"/>
      <c r="D26" s="140"/>
      <c r="E26" s="124"/>
      <c r="F26" s="811"/>
    </row>
    <row r="27" spans="1:6" ht="21.75" customHeight="1" thickBot="1">
      <c r="A27" s="115" t="s">
        <v>233</v>
      </c>
      <c r="B27" s="116" t="s">
        <v>686</v>
      </c>
      <c r="C27" s="117">
        <f>+C15+C21</f>
        <v>88071346</v>
      </c>
      <c r="D27" s="116" t="s">
        <v>689</v>
      </c>
      <c r="E27" s="118">
        <f>SUM(E15:E26)</f>
        <v>0</v>
      </c>
      <c r="F27" s="811"/>
    </row>
    <row r="28" spans="1:6" ht="13.5" thickBot="1">
      <c r="A28" s="115" t="s">
        <v>236</v>
      </c>
      <c r="B28" s="127" t="s">
        <v>687</v>
      </c>
      <c r="C28" s="128">
        <f>+C14+C27</f>
        <v>174257301</v>
      </c>
      <c r="D28" s="127" t="s">
        <v>690</v>
      </c>
      <c r="E28" s="128">
        <f>+E14+E27</f>
        <v>191683691</v>
      </c>
      <c r="F28" s="811"/>
    </row>
    <row r="29" spans="1:6" ht="13.5" thickBot="1">
      <c r="A29" s="115" t="s">
        <v>239</v>
      </c>
      <c r="B29" s="127" t="s">
        <v>242</v>
      </c>
      <c r="C29" s="128">
        <f>IF(C14-E14&lt;0,E14-C14,"-")</f>
        <v>105497736</v>
      </c>
      <c r="D29" s="127" t="s">
        <v>243</v>
      </c>
      <c r="E29" s="128" t="str">
        <f>IF(C14-E14&gt;0,C14-E14,"-")</f>
        <v>-</v>
      </c>
      <c r="F29" s="811"/>
    </row>
    <row r="30" spans="1:6" ht="13.5" thickBot="1">
      <c r="A30" s="115" t="s">
        <v>241</v>
      </c>
      <c r="B30" s="127" t="s">
        <v>244</v>
      </c>
      <c r="C30" s="128">
        <f>C29-C27</f>
        <v>17426390</v>
      </c>
      <c r="D30" s="127" t="s">
        <v>245</v>
      </c>
      <c r="E30" s="128" t="s">
        <v>283</v>
      </c>
      <c r="F30" s="811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80" zoomScalePageLayoutView="0" workbookViewId="0" topLeftCell="A1">
      <selection activeCell="A6" sqref="A6"/>
    </sheetView>
  </sheetViews>
  <sheetFormatPr defaultColWidth="9.140625" defaultRowHeight="12.75"/>
  <cols>
    <col min="1" max="1" width="8.421875" style="347" customWidth="1"/>
    <col min="2" max="2" width="44.421875" style="347" customWidth="1"/>
    <col min="3" max="3" width="5.57421875" style="347" hidden="1" customWidth="1"/>
    <col min="4" max="4" width="14.7109375" style="347" customWidth="1"/>
    <col min="5" max="5" width="21.140625" style="347" customWidth="1"/>
    <col min="6" max="16384" width="9.140625" style="347" customWidth="1"/>
  </cols>
  <sheetData>
    <row r="1" spans="1:5" ht="15.75">
      <c r="A1" s="815" t="s">
        <v>670</v>
      </c>
      <c r="B1" s="815"/>
      <c r="C1" s="815"/>
      <c r="D1" s="815"/>
      <c r="E1" s="815"/>
    </row>
    <row r="2" spans="1:5" ht="15.75">
      <c r="A2" s="490"/>
      <c r="B2" s="490"/>
      <c r="C2" s="490"/>
      <c r="D2" s="490"/>
      <c r="E2" s="490"/>
    </row>
    <row r="3" spans="1:5" ht="15.75">
      <c r="A3" s="490"/>
      <c r="B3" s="490"/>
      <c r="C3" s="490"/>
      <c r="D3" s="490"/>
      <c r="E3" s="490"/>
    </row>
    <row r="4" spans="1:5" ht="12.75" customHeight="1">
      <c r="A4" s="348"/>
      <c r="B4" s="348"/>
      <c r="C4" s="348"/>
      <c r="D4" s="348"/>
      <c r="E4" s="491" t="s">
        <v>538</v>
      </c>
    </row>
    <row r="5" spans="1:5" ht="15.75">
      <c r="A5" s="898" t="s">
        <v>781</v>
      </c>
      <c r="B5" s="349"/>
      <c r="C5" s="349"/>
      <c r="D5" s="349"/>
      <c r="E5" s="349" t="s">
        <v>541</v>
      </c>
    </row>
    <row r="6" spans="1:5" ht="15.75" thickBot="1">
      <c r="A6" s="349"/>
      <c r="B6" s="349"/>
      <c r="C6" s="349"/>
      <c r="D6" s="349"/>
      <c r="E6" s="349"/>
    </row>
    <row r="7" spans="1:5" ht="15.75" customHeight="1" thickBot="1">
      <c r="A7" s="816" t="s">
        <v>525</v>
      </c>
      <c r="B7" s="817" t="s">
        <v>524</v>
      </c>
      <c r="C7" s="817"/>
      <c r="D7" s="818" t="s">
        <v>669</v>
      </c>
      <c r="E7" s="817" t="s">
        <v>449</v>
      </c>
    </row>
    <row r="8" spans="1:5" ht="15.75" customHeight="1" thickBot="1">
      <c r="A8" s="816"/>
      <c r="B8" s="817"/>
      <c r="C8" s="817"/>
      <c r="D8" s="819"/>
      <c r="E8" s="817"/>
    </row>
    <row r="9" spans="1:5" ht="15.75" customHeight="1" thickBot="1">
      <c r="A9" s="816"/>
      <c r="B9" s="817"/>
      <c r="C9" s="817"/>
      <c r="D9" s="819"/>
      <c r="E9" s="817"/>
    </row>
    <row r="10" spans="1:5" ht="15.75" customHeight="1" thickBot="1">
      <c r="A10" s="816"/>
      <c r="B10" s="817"/>
      <c r="C10" s="817"/>
      <c r="D10" s="820"/>
      <c r="E10" s="817"/>
    </row>
    <row r="11" spans="1:5" s="457" customFormat="1" ht="27.75" customHeight="1">
      <c r="A11" s="354" t="s">
        <v>450</v>
      </c>
      <c r="B11" s="350" t="s">
        <v>452</v>
      </c>
      <c r="C11" s="351"/>
      <c r="D11" s="353">
        <f>SUM(D12:D15)</f>
        <v>52879594</v>
      </c>
      <c r="E11" s="352" t="s">
        <v>523</v>
      </c>
    </row>
    <row r="12" spans="1:5" s="457" customFormat="1" ht="27.75" customHeight="1">
      <c r="A12" s="713"/>
      <c r="B12" s="714" t="s">
        <v>694</v>
      </c>
      <c r="C12" s="715"/>
      <c r="D12" s="716">
        <v>11287503</v>
      </c>
      <c r="E12" s="717"/>
    </row>
    <row r="13" spans="1:5" s="457" customFormat="1" ht="27.75" customHeight="1">
      <c r="A13" s="713"/>
      <c r="B13" s="714" t="s">
        <v>692</v>
      </c>
      <c r="C13" s="715"/>
      <c r="D13" s="716">
        <v>10516770</v>
      </c>
      <c r="E13" s="717"/>
    </row>
    <row r="14" spans="1:5" s="457" customFormat="1" ht="27.75" customHeight="1">
      <c r="A14" s="713"/>
      <c r="B14" s="718" t="s">
        <v>693</v>
      </c>
      <c r="C14" s="715"/>
      <c r="D14" s="716">
        <v>9965020</v>
      </c>
      <c r="E14" s="717"/>
    </row>
    <row r="15" spans="1:5" s="457" customFormat="1" ht="27.75" customHeight="1">
      <c r="A15" s="713"/>
      <c r="B15" s="718" t="s">
        <v>695</v>
      </c>
      <c r="C15" s="715"/>
      <c r="D15" s="716">
        <v>21110301</v>
      </c>
      <c r="E15" s="717"/>
    </row>
    <row r="16" spans="1:5" s="457" customFormat="1" ht="27.75" customHeight="1">
      <c r="A16" s="354" t="s">
        <v>451</v>
      </c>
      <c r="B16" s="356" t="s">
        <v>453</v>
      </c>
      <c r="C16" s="355"/>
      <c r="D16" s="353">
        <v>5000000</v>
      </c>
      <c r="E16" s="352" t="s">
        <v>523</v>
      </c>
    </row>
    <row r="17" spans="1:5" ht="27.75" customHeight="1" thickBot="1">
      <c r="A17" s="357"/>
      <c r="B17" s="358" t="s">
        <v>454</v>
      </c>
      <c r="C17" s="359"/>
      <c r="D17" s="360">
        <f>D11+D16</f>
        <v>57879594</v>
      </c>
      <c r="E17" s="361"/>
    </row>
    <row r="18" spans="1:5" ht="16.5" customHeight="1">
      <c r="A18" s="362"/>
      <c r="B18" s="362"/>
      <c r="C18" s="362"/>
      <c r="D18" s="362"/>
      <c r="E18" s="362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2018-02-23T09:23:30Z</cp:lastPrinted>
  <dcterms:created xsi:type="dcterms:W3CDTF">2014-10-28T13:28:45Z</dcterms:created>
  <dcterms:modified xsi:type="dcterms:W3CDTF">2018-02-23T09:23:39Z</dcterms:modified>
  <cp:category/>
  <cp:version/>
  <cp:contentType/>
  <cp:contentStatus/>
</cp:coreProperties>
</file>